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XPS\Proton Drive\bijleveldadvies\My files\Bijleveld Advies\Midden-IJssel Oost-Veluwe\2025 Verblijf en GGZ\"/>
    </mc:Choice>
  </mc:AlternateContent>
  <xr:revisionPtr revIDLastSave="0" documentId="13_ncr:1_{4FE33D8B-C19F-4599-A8E6-640146D9CB34}" xr6:coauthVersionLast="47" xr6:coauthVersionMax="47" xr10:uidLastSave="{00000000-0000-0000-0000-000000000000}"/>
  <workbookProtection workbookAlgorithmName="SHA-512" workbookHashValue="udcV29vBD8/kMo/bbR+KMkI/QJGGhoBx4fL4ZblvmJI+jZGSX6iFfeN4Um+0pEBHbwuRECuTdBZxY+ymHkrJUQ==" workbookSaltValue="zKxuNN1YsIA0yAsyPp6Eag==" workbookSpinCount="100000" lockStructure="1"/>
  <bookViews>
    <workbookView xWindow="-96" yWindow="-96" windowWidth="23232" windowHeight="13872" tabRatio="855" firstSheet="3" activeTab="3" xr2:uid="{DEC89382-DB95-46DD-83DE-9C99EBC2AA45}"/>
  </bookViews>
  <sheets>
    <sheet name="Ophaalblad" sheetId="396" state="hidden" r:id="rId1"/>
    <sheet name="Lijsten" sheetId="55" state="hidden" r:id="rId2"/>
    <sheet name="Productcodes Verblijf" sheetId="477" state="hidden" r:id="rId3"/>
    <sheet name="Versiebeheer" sheetId="27" r:id="rId4"/>
    <sheet name="Algemene instructie" sheetId="285" r:id="rId5"/>
    <sheet name="Invulinstructie" sheetId="213" r:id="rId6"/>
    <sheet name="Toelichting op bezettingsgraden" sheetId="397" r:id="rId7"/>
    <sheet name="Toelichting op logeeropvang" sheetId="438" r:id="rId8"/>
    <sheet name="Verzamelblad groepen" sheetId="59" r:id="rId9"/>
    <sheet name="Instellingsgegevens" sheetId="339" r:id="rId10"/>
    <sheet name="Verblijfsgroep 1" sheetId="57" r:id="rId11"/>
    <sheet name="Verblijfsgroep 2" sheetId="497" r:id="rId12"/>
    <sheet name="Verblijfsgroep 3" sheetId="498" r:id="rId13"/>
    <sheet name="Verblijfsgroep 4" sheetId="499" r:id="rId14"/>
    <sheet name="Verblijfsgroep 5" sheetId="500" r:id="rId15"/>
    <sheet name="Verblijfsgroep 6" sheetId="501" r:id="rId16"/>
    <sheet name="Verblijfsgroep 7" sheetId="502" r:id="rId17"/>
    <sheet name="Verblijfsgroep 8" sheetId="503" r:id="rId18"/>
    <sheet name="Verblijfsgroep 9" sheetId="504" r:id="rId19"/>
    <sheet name="Verblijfsgroep 10" sheetId="505" r:id="rId20"/>
    <sheet name="Verblijfsgroep 11" sheetId="506" r:id="rId21"/>
    <sheet name="Verblijfsgroep 12" sheetId="507" r:id="rId22"/>
    <sheet name="Verblijfsgroep 13" sheetId="508" r:id="rId23"/>
    <sheet name="Verblijfsgroep 14" sheetId="509" r:id="rId24"/>
    <sheet name="Verblijfsgroep 15" sheetId="510" r:id="rId25"/>
    <sheet name="Verblijfsgroep 16" sheetId="511" r:id="rId26"/>
    <sheet name="Verblijfsgroep 17" sheetId="512" r:id="rId27"/>
    <sheet name="Verblijfsgroep 18" sheetId="513" r:id="rId28"/>
    <sheet name="Verblijfsgroep 19" sheetId="514" r:id="rId29"/>
    <sheet name="Verblijfsgroep 20" sheetId="515" r:id="rId30"/>
  </sheets>
  <definedNames>
    <definedName name="_xlnm.Print_Area" localSheetId="5">Invulinstructie!$A$1:$D$21</definedName>
    <definedName name="_xlnm.Print_Area" localSheetId="10">'Verblijfsgroep 1'!$B$2:$D$53</definedName>
    <definedName name="_xlnm.Print_Area" localSheetId="19">'Verblijfsgroep 10'!$B$2:$D$53</definedName>
    <definedName name="_xlnm.Print_Area" localSheetId="20">'Verblijfsgroep 11'!$B$2:$D$53</definedName>
    <definedName name="_xlnm.Print_Area" localSheetId="21">'Verblijfsgroep 12'!$B$2:$D$53</definedName>
    <definedName name="_xlnm.Print_Area" localSheetId="22">'Verblijfsgroep 13'!$B$2:$D$53</definedName>
    <definedName name="_xlnm.Print_Area" localSheetId="23">'Verblijfsgroep 14'!$B$2:$D$53</definedName>
    <definedName name="_xlnm.Print_Area" localSheetId="24">'Verblijfsgroep 15'!$B$2:$D$53</definedName>
    <definedName name="_xlnm.Print_Area" localSheetId="25">'Verblijfsgroep 16'!$B$2:$D$53</definedName>
    <definedName name="_xlnm.Print_Area" localSheetId="26">'Verblijfsgroep 17'!$B$2:$D$53</definedName>
    <definedName name="_xlnm.Print_Area" localSheetId="27">'Verblijfsgroep 18'!$B$2:$D$53</definedName>
    <definedName name="_xlnm.Print_Area" localSheetId="28">'Verblijfsgroep 19'!$B$2:$D$53</definedName>
    <definedName name="_xlnm.Print_Area" localSheetId="11">'Verblijfsgroep 2'!$B$2:$D$53</definedName>
    <definedName name="_xlnm.Print_Area" localSheetId="29">'Verblijfsgroep 20'!$B$2:$D$53</definedName>
    <definedName name="_xlnm.Print_Area" localSheetId="12">'Verblijfsgroep 3'!$B$2:$D$53</definedName>
    <definedName name="_xlnm.Print_Area" localSheetId="13">'Verblijfsgroep 4'!$B$2:$D$53</definedName>
    <definedName name="_xlnm.Print_Area" localSheetId="14">'Verblijfsgroep 5'!$B$2:$D$53</definedName>
    <definedName name="_xlnm.Print_Area" localSheetId="15">'Verblijfsgroep 6'!$B$2:$D$53</definedName>
    <definedName name="_xlnm.Print_Area" localSheetId="16">'Verblijfsgroep 7'!$B$2:$D$53</definedName>
    <definedName name="_xlnm.Print_Area" localSheetId="17">'Verblijfsgroep 8'!$B$2:$D$53</definedName>
    <definedName name="_xlnm.Print_Area" localSheetId="18">'Verblijfsgroep 9'!$B$2:$D$53</definedName>
    <definedName name="_xlnm.Print_Area" localSheetId="3">Versiebeheer!$A$1:$C$22</definedName>
    <definedName name="_xlnm.Print_Area" localSheetId="8">'Verzamelblad groepen'!$A$2:$V$25</definedName>
    <definedName name="bez">Lijsten!$Q$3:$Q$793</definedName>
    <definedName name="bezet">Lijsten!$T$3:$T$48</definedName>
    <definedName name="bezetting">!$D$12</definedName>
    <definedName name="cap">Lijsten!$P$3:$P$53</definedName>
    <definedName name="dag">Lijsten!$A$3:$A$9</definedName>
    <definedName name="dropdown">INDEX(_xlfn._TRO_ALL(Lijsten!$I:$I),1):INDEX(Lijsten!$I$2:$I$26,MATCH(!$D$25,_xlfn._TRO_ALL(Lijsten!$I:$I),0)-1)</definedName>
    <definedName name="dropdown2">INDEX(_xlfn._TRO_ALL(Lijsten!$I:$I),1):INDEX(Lijsten!$I$2:$I$26,MATCH(!$D$30,_xlfn._TRO_ALL(Lijsten!$I:$I),0)-1)</definedName>
    <definedName name="groepen">_xlfn._TRO_ALL(Lijsten!$R:$R)</definedName>
    <definedName name="maxnormbezetting">!$D$15</definedName>
    <definedName name="nacht">Lijsten!$O$3:$O$6</definedName>
    <definedName name="normbezetting">!$D$14</definedName>
    <definedName name="Opslag">Lijsten!$I$2:$M$17</definedName>
    <definedName name="type">Lijsten!$B$3:$B$18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85" l="1"/>
  <c r="D42" i="515" a="1"/>
  <c r="D42" i="515" s="1"/>
  <c r="D41" i="515"/>
  <c r="D39" i="515" a="1"/>
  <c r="D39" i="515" s="1"/>
  <c r="C39" i="515"/>
  <c r="D38" i="515"/>
  <c r="C33" i="515"/>
  <c r="C32" i="515"/>
  <c r="C31" i="515"/>
  <c r="D30" i="515"/>
  <c r="D31" i="515" s="1"/>
  <c r="C30" i="515"/>
  <c r="D24" i="515"/>
  <c r="D23" i="515"/>
  <c r="D26" i="515" s="1"/>
  <c r="D20" i="515"/>
  <c r="C18" i="515"/>
  <c r="C17" i="515"/>
  <c r="F16" i="515"/>
  <c r="C15" i="515"/>
  <c r="D14" i="515"/>
  <c r="D15" i="515" s="1"/>
  <c r="B5" i="515"/>
  <c r="B6" i="515" s="1"/>
  <c r="B7" i="515" s="1"/>
  <c r="B8" i="515" s="1"/>
  <c r="B9" i="515" s="1"/>
  <c r="B10" i="515" s="1"/>
  <c r="B11" i="515" s="1"/>
  <c r="B12" i="515" s="1"/>
  <c r="B13" i="515" s="1"/>
  <c r="B14" i="515" s="1"/>
  <c r="B15" i="515" s="1"/>
  <c r="B16" i="515" s="1"/>
  <c r="B17" i="515" s="1"/>
  <c r="B18" i="515" s="1"/>
  <c r="B19" i="515" s="1"/>
  <c r="B20" i="515" s="1"/>
  <c r="B23" i="515" s="1"/>
  <c r="B24" i="515" s="1"/>
  <c r="B25" i="515" s="1"/>
  <c r="B26" i="515" s="1"/>
  <c r="B27" i="515" s="1"/>
  <c r="B28" i="515" s="1"/>
  <c r="B29" i="515" s="1"/>
  <c r="B30" i="515" s="1"/>
  <c r="B31" i="515" s="1"/>
  <c r="B32" i="515" s="1"/>
  <c r="B33" i="515" s="1"/>
  <c r="B34" i="515" s="1"/>
  <c r="B37" i="515" s="1"/>
  <c r="B38" i="515" s="1"/>
  <c r="B39" i="515" s="1"/>
  <c r="B40" i="515" s="1"/>
  <c r="B41" i="515" s="1"/>
  <c r="B42" i="515" s="1"/>
  <c r="D42" i="514" a="1"/>
  <c r="D42" i="514" s="1"/>
  <c r="D41" i="514"/>
  <c r="D39" i="514" a="1"/>
  <c r="D39" i="514" s="1"/>
  <c r="C39" i="514"/>
  <c r="D38" i="514"/>
  <c r="C33" i="514"/>
  <c r="C32" i="514"/>
  <c r="C31" i="514"/>
  <c r="D30" i="514"/>
  <c r="D33" i="514" s="1"/>
  <c r="C30" i="514"/>
  <c r="D20" i="514"/>
  <c r="D24" i="514" s="1"/>
  <c r="C18" i="514"/>
  <c r="C17" i="514"/>
  <c r="F16" i="514"/>
  <c r="D15" i="514"/>
  <c r="C15" i="514"/>
  <c r="D14" i="514"/>
  <c r="B6" i="514"/>
  <c r="B7" i="514" s="1"/>
  <c r="B8" i="514" s="1"/>
  <c r="B9" i="514" s="1"/>
  <c r="B10" i="514" s="1"/>
  <c r="B11" i="514" s="1"/>
  <c r="B12" i="514" s="1"/>
  <c r="B13" i="514" s="1"/>
  <c r="B14" i="514" s="1"/>
  <c r="B15" i="514" s="1"/>
  <c r="B16" i="514" s="1"/>
  <c r="B17" i="514" s="1"/>
  <c r="B18" i="514" s="1"/>
  <c r="B19" i="514" s="1"/>
  <c r="B20" i="514" s="1"/>
  <c r="B23" i="514" s="1"/>
  <c r="B24" i="514" s="1"/>
  <c r="B25" i="514" s="1"/>
  <c r="B26" i="514" s="1"/>
  <c r="B27" i="514" s="1"/>
  <c r="B28" i="514" s="1"/>
  <c r="B29" i="514" s="1"/>
  <c r="B30" i="514" s="1"/>
  <c r="B31" i="514" s="1"/>
  <c r="B32" i="514" s="1"/>
  <c r="B33" i="514" s="1"/>
  <c r="B34" i="514" s="1"/>
  <c r="B37" i="514" s="1"/>
  <c r="B38" i="514" s="1"/>
  <c r="B39" i="514" s="1"/>
  <c r="B40" i="514" s="1"/>
  <c r="B41" i="514" s="1"/>
  <c r="B42" i="514" s="1"/>
  <c r="B5" i="514"/>
  <c r="D42" i="513" a="1"/>
  <c r="D42" i="513" s="1"/>
  <c r="D41" i="513"/>
  <c r="D39" i="513" a="1"/>
  <c r="D39" i="513" s="1"/>
  <c r="C39" i="513"/>
  <c r="D38" i="513"/>
  <c r="C33" i="513"/>
  <c r="C32" i="513"/>
  <c r="C31" i="513"/>
  <c r="D30" i="513"/>
  <c r="D33" i="513" s="1"/>
  <c r="C30" i="513"/>
  <c r="D29" i="513"/>
  <c r="F29" i="513" s="1"/>
  <c r="D25" i="513"/>
  <c r="C29" i="513" s="1"/>
  <c r="D24" i="513"/>
  <c r="D20" i="513"/>
  <c r="D23" i="513" s="1"/>
  <c r="C18" i="513"/>
  <c r="C17" i="513"/>
  <c r="F16" i="513"/>
  <c r="C15" i="513"/>
  <c r="D14" i="513"/>
  <c r="D15" i="513" s="1"/>
  <c r="B5" i="513"/>
  <c r="B6" i="513" s="1"/>
  <c r="B7" i="513" s="1"/>
  <c r="B8" i="513" s="1"/>
  <c r="B9" i="513" s="1"/>
  <c r="B10" i="513" s="1"/>
  <c r="B11" i="513" s="1"/>
  <c r="B12" i="513" s="1"/>
  <c r="B13" i="513" s="1"/>
  <c r="B14" i="513" s="1"/>
  <c r="B15" i="513" s="1"/>
  <c r="B16" i="513" s="1"/>
  <c r="B17" i="513" s="1"/>
  <c r="B18" i="513" s="1"/>
  <c r="B19" i="513" s="1"/>
  <c r="B20" i="513" s="1"/>
  <c r="B23" i="513" s="1"/>
  <c r="B24" i="513" s="1"/>
  <c r="B25" i="513" s="1"/>
  <c r="B26" i="513" s="1"/>
  <c r="B27" i="513" s="1"/>
  <c r="B28" i="513" s="1"/>
  <c r="B29" i="513" s="1"/>
  <c r="B30" i="513" s="1"/>
  <c r="B31" i="513" s="1"/>
  <c r="B32" i="513" s="1"/>
  <c r="B33" i="513" s="1"/>
  <c r="B34" i="513" s="1"/>
  <c r="B37" i="513" s="1"/>
  <c r="B38" i="513" s="1"/>
  <c r="B39" i="513" s="1"/>
  <c r="B40" i="513" s="1"/>
  <c r="B41" i="513" s="1"/>
  <c r="B42" i="513" s="1"/>
  <c r="D42" i="512" a="1"/>
  <c r="D42" i="512" s="1"/>
  <c r="D41" i="512"/>
  <c r="D39" i="512" a="1"/>
  <c r="D39" i="512" s="1"/>
  <c r="C39" i="512"/>
  <c r="D38" i="512"/>
  <c r="C33" i="512"/>
  <c r="C32" i="512"/>
  <c r="C31" i="512"/>
  <c r="D30" i="512"/>
  <c r="C30" i="512"/>
  <c r="D27" i="512"/>
  <c r="D26" i="512"/>
  <c r="D24" i="512"/>
  <c r="D23" i="512"/>
  <c r="D20" i="512"/>
  <c r="C18" i="512"/>
  <c r="C17" i="512"/>
  <c r="F16" i="512"/>
  <c r="C15" i="512"/>
  <c r="D14" i="512"/>
  <c r="D15" i="512" s="1"/>
  <c r="B5" i="512"/>
  <c r="B6" i="512" s="1"/>
  <c r="B7" i="512" s="1"/>
  <c r="B8" i="512" s="1"/>
  <c r="B9" i="512" s="1"/>
  <c r="B10" i="512" s="1"/>
  <c r="B11" i="512" s="1"/>
  <c r="B12" i="512" s="1"/>
  <c r="B13" i="512" s="1"/>
  <c r="B14" i="512" s="1"/>
  <c r="B15" i="512" s="1"/>
  <c r="B16" i="512" s="1"/>
  <c r="B17" i="512" s="1"/>
  <c r="B18" i="512" s="1"/>
  <c r="B19" i="512" s="1"/>
  <c r="B20" i="512" s="1"/>
  <c r="B23" i="512" s="1"/>
  <c r="B24" i="512" s="1"/>
  <c r="B25" i="512" s="1"/>
  <c r="B26" i="512" s="1"/>
  <c r="B27" i="512" s="1"/>
  <c r="B28" i="512" s="1"/>
  <c r="B29" i="512" s="1"/>
  <c r="B30" i="512" s="1"/>
  <c r="B31" i="512" s="1"/>
  <c r="B32" i="512" s="1"/>
  <c r="B33" i="512" s="1"/>
  <c r="B34" i="512" s="1"/>
  <c r="B37" i="512" s="1"/>
  <c r="B38" i="512" s="1"/>
  <c r="B39" i="512" s="1"/>
  <c r="B40" i="512" s="1"/>
  <c r="B41" i="512" s="1"/>
  <c r="B42" i="512" s="1"/>
  <c r="D42" i="511" a="1"/>
  <c r="D42" i="511" s="1"/>
  <c r="D41" i="511"/>
  <c r="D39" i="511" a="1"/>
  <c r="D39" i="511" s="1"/>
  <c r="C39" i="511"/>
  <c r="D38" i="511"/>
  <c r="C33" i="511"/>
  <c r="C32" i="511"/>
  <c r="C31" i="511"/>
  <c r="D30" i="511"/>
  <c r="D31" i="511" s="1"/>
  <c r="C30" i="511"/>
  <c r="D20" i="511"/>
  <c r="D24" i="511" s="1"/>
  <c r="C18" i="511"/>
  <c r="C17" i="511"/>
  <c r="F16" i="511"/>
  <c r="C15" i="511"/>
  <c r="D14" i="511"/>
  <c r="D15" i="511" s="1"/>
  <c r="B5" i="511"/>
  <c r="B6" i="511" s="1"/>
  <c r="B7" i="511" s="1"/>
  <c r="B8" i="511" s="1"/>
  <c r="B9" i="511" s="1"/>
  <c r="B10" i="511" s="1"/>
  <c r="B11" i="511" s="1"/>
  <c r="B12" i="511" s="1"/>
  <c r="B13" i="511" s="1"/>
  <c r="B14" i="511" s="1"/>
  <c r="B15" i="511" s="1"/>
  <c r="B16" i="511" s="1"/>
  <c r="B17" i="511" s="1"/>
  <c r="B18" i="511" s="1"/>
  <c r="B19" i="511" s="1"/>
  <c r="B20" i="511" s="1"/>
  <c r="B23" i="511" s="1"/>
  <c r="B24" i="511" s="1"/>
  <c r="B25" i="511" s="1"/>
  <c r="B26" i="511" s="1"/>
  <c r="B27" i="511" s="1"/>
  <c r="B28" i="511" s="1"/>
  <c r="B29" i="511" s="1"/>
  <c r="B30" i="511" s="1"/>
  <c r="B31" i="511" s="1"/>
  <c r="B32" i="511" s="1"/>
  <c r="B33" i="511" s="1"/>
  <c r="B34" i="511" s="1"/>
  <c r="B37" i="511" s="1"/>
  <c r="B38" i="511" s="1"/>
  <c r="B39" i="511" s="1"/>
  <c r="B40" i="511" s="1"/>
  <c r="B41" i="511" s="1"/>
  <c r="B42" i="511" s="1"/>
  <c r="D42" i="510" a="1"/>
  <c r="D42" i="510" s="1"/>
  <c r="D41" i="510"/>
  <c r="D39" i="510" a="1"/>
  <c r="D39" i="510" s="1"/>
  <c r="C39" i="510"/>
  <c r="D38" i="510"/>
  <c r="C33" i="510"/>
  <c r="C32" i="510"/>
  <c r="C31" i="510"/>
  <c r="D30" i="510"/>
  <c r="C30" i="510"/>
  <c r="D24" i="510"/>
  <c r="D23" i="510"/>
  <c r="D26" i="510" s="1"/>
  <c r="D20" i="510"/>
  <c r="C18" i="510"/>
  <c r="C17" i="510"/>
  <c r="F16" i="510"/>
  <c r="C15" i="510"/>
  <c r="D14" i="510"/>
  <c r="D15" i="510" s="1"/>
  <c r="B5" i="510"/>
  <c r="B6" i="510" s="1"/>
  <c r="B7" i="510" s="1"/>
  <c r="B8" i="510" s="1"/>
  <c r="B9" i="510" s="1"/>
  <c r="B10" i="510" s="1"/>
  <c r="B11" i="510" s="1"/>
  <c r="B12" i="510" s="1"/>
  <c r="B13" i="510" s="1"/>
  <c r="B14" i="510" s="1"/>
  <c r="B15" i="510" s="1"/>
  <c r="B16" i="510" s="1"/>
  <c r="B17" i="510" s="1"/>
  <c r="B18" i="510" s="1"/>
  <c r="B19" i="510" s="1"/>
  <c r="B20" i="510" s="1"/>
  <c r="B23" i="510" s="1"/>
  <c r="B24" i="510" s="1"/>
  <c r="B25" i="510" s="1"/>
  <c r="B26" i="510" s="1"/>
  <c r="B27" i="510" s="1"/>
  <c r="B28" i="510" s="1"/>
  <c r="B29" i="510" s="1"/>
  <c r="B30" i="510" s="1"/>
  <c r="B31" i="510" s="1"/>
  <c r="B32" i="510" s="1"/>
  <c r="B33" i="510" s="1"/>
  <c r="B34" i="510" s="1"/>
  <c r="B37" i="510" s="1"/>
  <c r="B38" i="510" s="1"/>
  <c r="B39" i="510" s="1"/>
  <c r="B40" i="510" s="1"/>
  <c r="B41" i="510" s="1"/>
  <c r="B42" i="510" s="1"/>
  <c r="D42" i="509" a="1"/>
  <c r="D42" i="509" s="1"/>
  <c r="D41" i="509"/>
  <c r="D39" i="509" a="1"/>
  <c r="D39" i="509" s="1"/>
  <c r="C39" i="509"/>
  <c r="D38" i="509"/>
  <c r="C33" i="509"/>
  <c r="C32" i="509"/>
  <c r="C31" i="509"/>
  <c r="D30" i="509"/>
  <c r="D31" i="509" s="1"/>
  <c r="C30" i="509"/>
  <c r="D20" i="509"/>
  <c r="D24" i="509" s="1"/>
  <c r="C18" i="509"/>
  <c r="C17" i="509"/>
  <c r="F16" i="509"/>
  <c r="C15" i="509"/>
  <c r="D14" i="509"/>
  <c r="D15" i="509" s="1"/>
  <c r="B6" i="509"/>
  <c r="B7" i="509" s="1"/>
  <c r="B8" i="509" s="1"/>
  <c r="B9" i="509" s="1"/>
  <c r="B10" i="509" s="1"/>
  <c r="B11" i="509" s="1"/>
  <c r="B12" i="509" s="1"/>
  <c r="B13" i="509" s="1"/>
  <c r="B14" i="509" s="1"/>
  <c r="B15" i="509" s="1"/>
  <c r="B16" i="509" s="1"/>
  <c r="B17" i="509" s="1"/>
  <c r="B18" i="509" s="1"/>
  <c r="B19" i="509" s="1"/>
  <c r="B20" i="509" s="1"/>
  <c r="B23" i="509" s="1"/>
  <c r="B24" i="509" s="1"/>
  <c r="B25" i="509" s="1"/>
  <c r="B26" i="509" s="1"/>
  <c r="B27" i="509" s="1"/>
  <c r="B28" i="509" s="1"/>
  <c r="B29" i="509" s="1"/>
  <c r="B30" i="509" s="1"/>
  <c r="B31" i="509" s="1"/>
  <c r="B32" i="509" s="1"/>
  <c r="B33" i="509" s="1"/>
  <c r="B34" i="509" s="1"/>
  <c r="B37" i="509" s="1"/>
  <c r="B38" i="509" s="1"/>
  <c r="B39" i="509" s="1"/>
  <c r="B40" i="509" s="1"/>
  <c r="B41" i="509" s="1"/>
  <c r="B42" i="509" s="1"/>
  <c r="B5" i="509"/>
  <c r="D42" i="508" a="1"/>
  <c r="D42" i="508" s="1"/>
  <c r="D41" i="508"/>
  <c r="D39" i="508" a="1"/>
  <c r="D39" i="508" s="1"/>
  <c r="C39" i="508"/>
  <c r="D38" i="508"/>
  <c r="C33" i="508"/>
  <c r="C32" i="508"/>
  <c r="C31" i="508"/>
  <c r="D30" i="508"/>
  <c r="D33" i="508" s="1"/>
  <c r="C30" i="508"/>
  <c r="D20" i="508"/>
  <c r="D23" i="508" s="1"/>
  <c r="D29" i="508" s="1"/>
  <c r="F29" i="508" s="1"/>
  <c r="C18" i="508"/>
  <c r="C17" i="508"/>
  <c r="F16" i="508"/>
  <c r="C15" i="508"/>
  <c r="D14" i="508"/>
  <c r="D15" i="508" s="1"/>
  <c r="B13" i="508"/>
  <c r="B14" i="508" s="1"/>
  <c r="B15" i="508" s="1"/>
  <c r="B16" i="508" s="1"/>
  <c r="B17" i="508" s="1"/>
  <c r="B18" i="508" s="1"/>
  <c r="B19" i="508" s="1"/>
  <c r="B20" i="508" s="1"/>
  <c r="B23" i="508" s="1"/>
  <c r="B24" i="508" s="1"/>
  <c r="B25" i="508" s="1"/>
  <c r="B26" i="508" s="1"/>
  <c r="B27" i="508" s="1"/>
  <c r="B28" i="508" s="1"/>
  <c r="B29" i="508" s="1"/>
  <c r="B30" i="508" s="1"/>
  <c r="B31" i="508" s="1"/>
  <c r="B32" i="508" s="1"/>
  <c r="B33" i="508" s="1"/>
  <c r="B34" i="508" s="1"/>
  <c r="B37" i="508" s="1"/>
  <c r="B38" i="508" s="1"/>
  <c r="B39" i="508" s="1"/>
  <c r="B40" i="508" s="1"/>
  <c r="B41" i="508" s="1"/>
  <c r="B42" i="508" s="1"/>
  <c r="B5" i="508"/>
  <c r="B6" i="508" s="1"/>
  <c r="B7" i="508" s="1"/>
  <c r="B8" i="508" s="1"/>
  <c r="B9" i="508" s="1"/>
  <c r="B10" i="508" s="1"/>
  <c r="B11" i="508" s="1"/>
  <c r="B12" i="508" s="1"/>
  <c r="D42" i="507" a="1"/>
  <c r="D42" i="507" s="1"/>
  <c r="D41" i="507"/>
  <c r="D39" i="507" a="1"/>
  <c r="D39" i="507" s="1"/>
  <c r="C39" i="507"/>
  <c r="D38" i="507"/>
  <c r="C33" i="507"/>
  <c r="C32" i="507"/>
  <c r="C31" i="507"/>
  <c r="D30" i="507"/>
  <c r="D32" i="507" s="1"/>
  <c r="C30" i="507"/>
  <c r="D24" i="507"/>
  <c r="D23" i="507"/>
  <c r="D27" i="507" s="1"/>
  <c r="D20" i="507"/>
  <c r="C18" i="507"/>
  <c r="C17" i="507"/>
  <c r="F16" i="507"/>
  <c r="C15" i="507"/>
  <c r="D14" i="507"/>
  <c r="D15" i="507" s="1"/>
  <c r="B10" i="507"/>
  <c r="B11" i="507" s="1"/>
  <c r="B12" i="507" s="1"/>
  <c r="B13" i="507" s="1"/>
  <c r="B14" i="507" s="1"/>
  <c r="B15" i="507" s="1"/>
  <c r="B16" i="507" s="1"/>
  <c r="B17" i="507" s="1"/>
  <c r="B18" i="507" s="1"/>
  <c r="B19" i="507" s="1"/>
  <c r="B20" i="507" s="1"/>
  <c r="B23" i="507" s="1"/>
  <c r="B24" i="507" s="1"/>
  <c r="B25" i="507" s="1"/>
  <c r="B26" i="507" s="1"/>
  <c r="B27" i="507" s="1"/>
  <c r="B28" i="507" s="1"/>
  <c r="B29" i="507" s="1"/>
  <c r="B30" i="507" s="1"/>
  <c r="B31" i="507" s="1"/>
  <c r="B32" i="507" s="1"/>
  <c r="B33" i="507" s="1"/>
  <c r="B34" i="507" s="1"/>
  <c r="B37" i="507" s="1"/>
  <c r="B38" i="507" s="1"/>
  <c r="B39" i="507" s="1"/>
  <c r="B40" i="507" s="1"/>
  <c r="B41" i="507" s="1"/>
  <c r="B42" i="507" s="1"/>
  <c r="B9" i="507"/>
  <c r="B5" i="507"/>
  <c r="B6" i="507" s="1"/>
  <c r="B7" i="507" s="1"/>
  <c r="B8" i="507" s="1"/>
  <c r="D42" i="506" a="1"/>
  <c r="D42" i="506" s="1"/>
  <c r="D41" i="506"/>
  <c r="D39" i="506" a="1"/>
  <c r="D39" i="506" s="1"/>
  <c r="C39" i="506"/>
  <c r="D38" i="506"/>
  <c r="C33" i="506"/>
  <c r="C32" i="506"/>
  <c r="C31" i="506"/>
  <c r="D30" i="506"/>
  <c r="D33" i="506" s="1"/>
  <c r="C30" i="506"/>
  <c r="D23" i="506"/>
  <c r="F23" i="506" s="1"/>
  <c r="D20" i="506"/>
  <c r="D24" i="506" s="1"/>
  <c r="C18" i="506"/>
  <c r="C17" i="506"/>
  <c r="F16" i="506"/>
  <c r="C15" i="506"/>
  <c r="D14" i="506"/>
  <c r="D15" i="506" s="1"/>
  <c r="B6" i="506"/>
  <c r="B7" i="506" s="1"/>
  <c r="B8" i="506" s="1"/>
  <c r="B9" i="506" s="1"/>
  <c r="B10" i="506" s="1"/>
  <c r="B11" i="506" s="1"/>
  <c r="B12" i="506" s="1"/>
  <c r="B13" i="506" s="1"/>
  <c r="B14" i="506" s="1"/>
  <c r="B15" i="506" s="1"/>
  <c r="B16" i="506" s="1"/>
  <c r="B17" i="506" s="1"/>
  <c r="B18" i="506" s="1"/>
  <c r="B19" i="506" s="1"/>
  <c r="B20" i="506" s="1"/>
  <c r="B23" i="506" s="1"/>
  <c r="B24" i="506" s="1"/>
  <c r="B25" i="506" s="1"/>
  <c r="B26" i="506" s="1"/>
  <c r="B27" i="506" s="1"/>
  <c r="B28" i="506" s="1"/>
  <c r="B29" i="506" s="1"/>
  <c r="B30" i="506" s="1"/>
  <c r="B31" i="506" s="1"/>
  <c r="B32" i="506" s="1"/>
  <c r="B33" i="506" s="1"/>
  <c r="B34" i="506" s="1"/>
  <c r="B37" i="506" s="1"/>
  <c r="B38" i="506" s="1"/>
  <c r="B39" i="506" s="1"/>
  <c r="B40" i="506" s="1"/>
  <c r="B41" i="506" s="1"/>
  <c r="B42" i="506" s="1"/>
  <c r="B5" i="506"/>
  <c r="D42" i="505" a="1"/>
  <c r="D42" i="505" s="1"/>
  <c r="D41" i="505"/>
  <c r="D39" i="505" a="1"/>
  <c r="D39" i="505" s="1"/>
  <c r="C39" i="505"/>
  <c r="D38" i="505"/>
  <c r="C33" i="505"/>
  <c r="C32" i="505"/>
  <c r="C31" i="505"/>
  <c r="D30" i="505"/>
  <c r="C30" i="505"/>
  <c r="D27" i="505"/>
  <c r="D24" i="505"/>
  <c r="D23" i="505"/>
  <c r="D26" i="505" s="1"/>
  <c r="D20" i="505"/>
  <c r="C18" i="505"/>
  <c r="C17" i="505"/>
  <c r="F16" i="505"/>
  <c r="C15" i="505"/>
  <c r="D14" i="505"/>
  <c r="D15" i="505" s="1"/>
  <c r="B5" i="505"/>
  <c r="B6" i="505" s="1"/>
  <c r="B7" i="505" s="1"/>
  <c r="B8" i="505" s="1"/>
  <c r="B9" i="505" s="1"/>
  <c r="B10" i="505" s="1"/>
  <c r="B11" i="505" s="1"/>
  <c r="B12" i="505" s="1"/>
  <c r="B13" i="505" s="1"/>
  <c r="B14" i="505" s="1"/>
  <c r="B15" i="505" s="1"/>
  <c r="B16" i="505" s="1"/>
  <c r="B17" i="505" s="1"/>
  <c r="B18" i="505" s="1"/>
  <c r="B19" i="505" s="1"/>
  <c r="B20" i="505" s="1"/>
  <c r="B23" i="505" s="1"/>
  <c r="B24" i="505" s="1"/>
  <c r="B25" i="505" s="1"/>
  <c r="B26" i="505" s="1"/>
  <c r="B27" i="505" s="1"/>
  <c r="B28" i="505" s="1"/>
  <c r="B29" i="505" s="1"/>
  <c r="B30" i="505" s="1"/>
  <c r="B31" i="505" s="1"/>
  <c r="B32" i="505" s="1"/>
  <c r="B33" i="505" s="1"/>
  <c r="B34" i="505" s="1"/>
  <c r="B37" i="505" s="1"/>
  <c r="B38" i="505" s="1"/>
  <c r="B39" i="505" s="1"/>
  <c r="B40" i="505" s="1"/>
  <c r="B41" i="505" s="1"/>
  <c r="B42" i="505" s="1"/>
  <c r="D42" i="504" a="1"/>
  <c r="D42" i="504" s="1"/>
  <c r="D41" i="504"/>
  <c r="D39" i="504" a="1"/>
  <c r="D39" i="504" s="1"/>
  <c r="C39" i="504"/>
  <c r="D38" i="504"/>
  <c r="C33" i="504"/>
  <c r="C32" i="504"/>
  <c r="C31" i="504"/>
  <c r="D30" i="504"/>
  <c r="D31" i="504" s="1"/>
  <c r="C30" i="504"/>
  <c r="D23" i="504"/>
  <c r="D29" i="504" s="1"/>
  <c r="F29" i="504" s="1"/>
  <c r="D20" i="504"/>
  <c r="D24" i="504" s="1"/>
  <c r="C18" i="504"/>
  <c r="C17" i="504"/>
  <c r="F16" i="504"/>
  <c r="C15" i="504"/>
  <c r="D14" i="504"/>
  <c r="D15" i="504" s="1"/>
  <c r="B7" i="504"/>
  <c r="B8" i="504" s="1"/>
  <c r="B9" i="504" s="1"/>
  <c r="B10" i="504" s="1"/>
  <c r="B11" i="504" s="1"/>
  <c r="B12" i="504" s="1"/>
  <c r="B13" i="504" s="1"/>
  <c r="B14" i="504" s="1"/>
  <c r="B15" i="504" s="1"/>
  <c r="B16" i="504" s="1"/>
  <c r="B17" i="504" s="1"/>
  <c r="B18" i="504" s="1"/>
  <c r="B19" i="504" s="1"/>
  <c r="B20" i="504" s="1"/>
  <c r="B23" i="504" s="1"/>
  <c r="B24" i="504" s="1"/>
  <c r="B25" i="504" s="1"/>
  <c r="B26" i="504" s="1"/>
  <c r="B27" i="504" s="1"/>
  <c r="B28" i="504" s="1"/>
  <c r="B29" i="504" s="1"/>
  <c r="B30" i="504" s="1"/>
  <c r="B31" i="504" s="1"/>
  <c r="B32" i="504" s="1"/>
  <c r="B33" i="504" s="1"/>
  <c r="B34" i="504" s="1"/>
  <c r="B37" i="504" s="1"/>
  <c r="B38" i="504" s="1"/>
  <c r="B39" i="504" s="1"/>
  <c r="B40" i="504" s="1"/>
  <c r="B41" i="504" s="1"/>
  <c r="B42" i="504" s="1"/>
  <c r="B6" i="504"/>
  <c r="B5" i="504"/>
  <c r="D42" i="503" a="1"/>
  <c r="D42" i="503" s="1"/>
  <c r="D41" i="503"/>
  <c r="D39" i="503" a="1"/>
  <c r="D39" i="503" s="1"/>
  <c r="C39" i="503"/>
  <c r="D38" i="503"/>
  <c r="C33" i="503"/>
  <c r="C32" i="503"/>
  <c r="C31" i="503"/>
  <c r="D30" i="503"/>
  <c r="D31" i="503" s="1"/>
  <c r="C30" i="503"/>
  <c r="D29" i="503"/>
  <c r="F29" i="503" s="1"/>
  <c r="D25" i="503"/>
  <c r="C29" i="503" s="1"/>
  <c r="D24" i="503"/>
  <c r="D20" i="503"/>
  <c r="D23" i="503" s="1"/>
  <c r="C18" i="503"/>
  <c r="C17" i="503"/>
  <c r="F16" i="503"/>
  <c r="C15" i="503"/>
  <c r="D14" i="503"/>
  <c r="D15" i="503" s="1"/>
  <c r="B6" i="503"/>
  <c r="B7" i="503" s="1"/>
  <c r="B8" i="503" s="1"/>
  <c r="B9" i="503" s="1"/>
  <c r="B10" i="503" s="1"/>
  <c r="B11" i="503" s="1"/>
  <c r="B12" i="503" s="1"/>
  <c r="B13" i="503" s="1"/>
  <c r="B14" i="503" s="1"/>
  <c r="B15" i="503" s="1"/>
  <c r="B16" i="503" s="1"/>
  <c r="B17" i="503" s="1"/>
  <c r="B18" i="503" s="1"/>
  <c r="B19" i="503" s="1"/>
  <c r="B20" i="503" s="1"/>
  <c r="B23" i="503" s="1"/>
  <c r="B24" i="503" s="1"/>
  <c r="B25" i="503" s="1"/>
  <c r="B26" i="503" s="1"/>
  <c r="B27" i="503" s="1"/>
  <c r="B28" i="503" s="1"/>
  <c r="B29" i="503" s="1"/>
  <c r="B30" i="503" s="1"/>
  <c r="B31" i="503" s="1"/>
  <c r="B32" i="503" s="1"/>
  <c r="B33" i="503" s="1"/>
  <c r="B34" i="503" s="1"/>
  <c r="B37" i="503" s="1"/>
  <c r="B38" i="503" s="1"/>
  <c r="B39" i="503" s="1"/>
  <c r="B40" i="503" s="1"/>
  <c r="B41" i="503" s="1"/>
  <c r="B42" i="503" s="1"/>
  <c r="B5" i="503"/>
  <c r="D42" i="502" a="1"/>
  <c r="D42" i="502" s="1"/>
  <c r="D41" i="502"/>
  <c r="D39" i="502" a="1"/>
  <c r="D39" i="502" s="1"/>
  <c r="C39" i="502"/>
  <c r="D38" i="502"/>
  <c r="C33" i="502"/>
  <c r="C32" i="502"/>
  <c r="C31" i="502"/>
  <c r="D30" i="502"/>
  <c r="D32" i="502" s="1"/>
  <c r="C30" i="502"/>
  <c r="D27" i="502"/>
  <c r="D26" i="502"/>
  <c r="D24" i="502"/>
  <c r="D23" i="502"/>
  <c r="D20" i="502"/>
  <c r="C18" i="502"/>
  <c r="C17" i="502"/>
  <c r="F16" i="502"/>
  <c r="C15" i="502"/>
  <c r="D14" i="502"/>
  <c r="D15" i="502" s="1"/>
  <c r="B10" i="502"/>
  <c r="B11" i="502" s="1"/>
  <c r="B12" i="502" s="1"/>
  <c r="B13" i="502" s="1"/>
  <c r="B14" i="502" s="1"/>
  <c r="B15" i="502" s="1"/>
  <c r="B16" i="502" s="1"/>
  <c r="B17" i="502" s="1"/>
  <c r="B18" i="502" s="1"/>
  <c r="B19" i="502" s="1"/>
  <c r="B20" i="502" s="1"/>
  <c r="B23" i="502" s="1"/>
  <c r="B24" i="502" s="1"/>
  <c r="B25" i="502" s="1"/>
  <c r="B26" i="502" s="1"/>
  <c r="B27" i="502" s="1"/>
  <c r="B28" i="502" s="1"/>
  <c r="B29" i="502" s="1"/>
  <c r="B30" i="502" s="1"/>
  <c r="B31" i="502" s="1"/>
  <c r="B32" i="502" s="1"/>
  <c r="B33" i="502" s="1"/>
  <c r="B34" i="502" s="1"/>
  <c r="B37" i="502" s="1"/>
  <c r="B38" i="502" s="1"/>
  <c r="B39" i="502" s="1"/>
  <c r="B40" i="502" s="1"/>
  <c r="B41" i="502" s="1"/>
  <c r="B42" i="502" s="1"/>
  <c r="B9" i="502"/>
  <c r="B5" i="502"/>
  <c r="B6" i="502" s="1"/>
  <c r="B7" i="502" s="1"/>
  <c r="B8" i="502" s="1"/>
  <c r="D42" i="501" a="1"/>
  <c r="D42" i="501" s="1"/>
  <c r="D41" i="501"/>
  <c r="D39" i="501" a="1"/>
  <c r="D39" i="501" s="1"/>
  <c r="C39" i="501"/>
  <c r="D38" i="501"/>
  <c r="C33" i="501"/>
  <c r="C32" i="501"/>
  <c r="C31" i="501"/>
  <c r="D30" i="501"/>
  <c r="D31" i="501" s="1"/>
  <c r="C30" i="501"/>
  <c r="D20" i="501"/>
  <c r="C18" i="501"/>
  <c r="C17" i="501"/>
  <c r="F16" i="501"/>
  <c r="C15" i="501"/>
  <c r="D14" i="501"/>
  <c r="D15" i="501" s="1"/>
  <c r="B7" i="501"/>
  <c r="B8" i="501" s="1"/>
  <c r="B9" i="501" s="1"/>
  <c r="B10" i="501" s="1"/>
  <c r="B11" i="501" s="1"/>
  <c r="B12" i="501" s="1"/>
  <c r="B13" i="501" s="1"/>
  <c r="B14" i="501" s="1"/>
  <c r="B15" i="501" s="1"/>
  <c r="B16" i="501" s="1"/>
  <c r="B17" i="501" s="1"/>
  <c r="B18" i="501" s="1"/>
  <c r="B19" i="501" s="1"/>
  <c r="B20" i="501" s="1"/>
  <c r="B23" i="501" s="1"/>
  <c r="B24" i="501" s="1"/>
  <c r="B25" i="501" s="1"/>
  <c r="B26" i="501" s="1"/>
  <c r="B27" i="501" s="1"/>
  <c r="B28" i="501" s="1"/>
  <c r="B29" i="501" s="1"/>
  <c r="B30" i="501" s="1"/>
  <c r="B31" i="501" s="1"/>
  <c r="B32" i="501" s="1"/>
  <c r="B33" i="501" s="1"/>
  <c r="B34" i="501" s="1"/>
  <c r="B37" i="501" s="1"/>
  <c r="B38" i="501" s="1"/>
  <c r="B39" i="501" s="1"/>
  <c r="B40" i="501" s="1"/>
  <c r="B41" i="501" s="1"/>
  <c r="B42" i="501" s="1"/>
  <c r="B6" i="501"/>
  <c r="B5" i="501"/>
  <c r="D42" i="500" a="1"/>
  <c r="D42" i="500" s="1"/>
  <c r="D41" i="500"/>
  <c r="D39" i="500" a="1"/>
  <c r="D39" i="500" s="1"/>
  <c r="C39" i="500"/>
  <c r="D38" i="500"/>
  <c r="C33" i="500"/>
  <c r="C32" i="500"/>
  <c r="C31" i="500"/>
  <c r="D30" i="500"/>
  <c r="D31" i="500" s="1"/>
  <c r="C30" i="500"/>
  <c r="D27" i="500"/>
  <c r="D25" i="500"/>
  <c r="D24" i="500"/>
  <c r="D23" i="500"/>
  <c r="D26" i="500" s="1"/>
  <c r="D20" i="500"/>
  <c r="C18" i="500"/>
  <c r="C17" i="500"/>
  <c r="F16" i="500"/>
  <c r="C15" i="500"/>
  <c r="D14" i="500"/>
  <c r="D15" i="500" s="1"/>
  <c r="B5" i="500"/>
  <c r="B6" i="500" s="1"/>
  <c r="B7" i="500" s="1"/>
  <c r="B8" i="500" s="1"/>
  <c r="B9" i="500" s="1"/>
  <c r="B10" i="500" s="1"/>
  <c r="B11" i="500" s="1"/>
  <c r="B12" i="500" s="1"/>
  <c r="B13" i="500" s="1"/>
  <c r="B14" i="500" s="1"/>
  <c r="B15" i="500" s="1"/>
  <c r="B16" i="500" s="1"/>
  <c r="B17" i="500" s="1"/>
  <c r="B18" i="500" s="1"/>
  <c r="B19" i="500" s="1"/>
  <c r="B20" i="500" s="1"/>
  <c r="B23" i="500" s="1"/>
  <c r="B24" i="500" s="1"/>
  <c r="B25" i="500" s="1"/>
  <c r="B26" i="500" s="1"/>
  <c r="B27" i="500" s="1"/>
  <c r="B28" i="500" s="1"/>
  <c r="B29" i="500" s="1"/>
  <c r="B30" i="500" s="1"/>
  <c r="B31" i="500" s="1"/>
  <c r="B32" i="500" s="1"/>
  <c r="B33" i="500" s="1"/>
  <c r="B34" i="500" s="1"/>
  <c r="B37" i="500" s="1"/>
  <c r="B38" i="500" s="1"/>
  <c r="B39" i="500" s="1"/>
  <c r="B40" i="500" s="1"/>
  <c r="B41" i="500" s="1"/>
  <c r="B42" i="500" s="1"/>
  <c r="D42" i="499" a="1"/>
  <c r="D42" i="499" s="1"/>
  <c r="D41" i="499"/>
  <c r="D39" i="499" a="1"/>
  <c r="D39" i="499" s="1"/>
  <c r="C39" i="499"/>
  <c r="D38" i="499"/>
  <c r="C33" i="499"/>
  <c r="C32" i="499"/>
  <c r="C31" i="499"/>
  <c r="D30" i="499"/>
  <c r="D33" i="499" s="1"/>
  <c r="C30" i="499"/>
  <c r="D20" i="499"/>
  <c r="C18" i="499"/>
  <c r="C17" i="499"/>
  <c r="F16" i="499"/>
  <c r="C15" i="499"/>
  <c r="D14" i="499"/>
  <c r="D15" i="499" s="1"/>
  <c r="B5" i="499"/>
  <c r="B6" i="499" s="1"/>
  <c r="B7" i="499" s="1"/>
  <c r="B8" i="499" s="1"/>
  <c r="B9" i="499" s="1"/>
  <c r="B10" i="499" s="1"/>
  <c r="B11" i="499" s="1"/>
  <c r="B12" i="499" s="1"/>
  <c r="B13" i="499" s="1"/>
  <c r="B14" i="499" s="1"/>
  <c r="B15" i="499" s="1"/>
  <c r="B16" i="499" s="1"/>
  <c r="B17" i="499" s="1"/>
  <c r="B18" i="499" s="1"/>
  <c r="B19" i="499" s="1"/>
  <c r="B20" i="499" s="1"/>
  <c r="B23" i="499" s="1"/>
  <c r="B24" i="499" s="1"/>
  <c r="B25" i="499" s="1"/>
  <c r="B26" i="499" s="1"/>
  <c r="B27" i="499" s="1"/>
  <c r="B28" i="499" s="1"/>
  <c r="B29" i="499" s="1"/>
  <c r="B30" i="499" s="1"/>
  <c r="B31" i="499" s="1"/>
  <c r="B32" i="499" s="1"/>
  <c r="B33" i="499" s="1"/>
  <c r="B34" i="499" s="1"/>
  <c r="B37" i="499" s="1"/>
  <c r="B38" i="499" s="1"/>
  <c r="B39" i="499" s="1"/>
  <c r="B40" i="499" s="1"/>
  <c r="B41" i="499" s="1"/>
  <c r="B42" i="499" s="1"/>
  <c r="D42" i="498" a="1"/>
  <c r="D42" i="498" s="1"/>
  <c r="D41" i="498"/>
  <c r="D39" i="498" a="1"/>
  <c r="D39" i="498" s="1"/>
  <c r="C39" i="498"/>
  <c r="D38" i="498"/>
  <c r="C33" i="498"/>
  <c r="C32" i="498"/>
  <c r="C31" i="498"/>
  <c r="D30" i="498"/>
  <c r="D32" i="498" s="1"/>
  <c r="C30" i="498"/>
  <c r="D24" i="498"/>
  <c r="D20" i="498"/>
  <c r="D23" i="498" s="1"/>
  <c r="D29" i="498" s="1"/>
  <c r="F29" i="498" s="1"/>
  <c r="C18" i="498"/>
  <c r="C17" i="498"/>
  <c r="F16" i="498"/>
  <c r="C15" i="498"/>
  <c r="D14" i="498"/>
  <c r="D15" i="498" s="1"/>
  <c r="B6" i="498"/>
  <c r="B7" i="498" s="1"/>
  <c r="B8" i="498" s="1"/>
  <c r="B9" i="498" s="1"/>
  <c r="B10" i="498" s="1"/>
  <c r="B11" i="498" s="1"/>
  <c r="B12" i="498" s="1"/>
  <c r="B13" i="498" s="1"/>
  <c r="B14" i="498" s="1"/>
  <c r="B15" i="498" s="1"/>
  <c r="B16" i="498" s="1"/>
  <c r="B17" i="498" s="1"/>
  <c r="B18" i="498" s="1"/>
  <c r="B19" i="498" s="1"/>
  <c r="B20" i="498" s="1"/>
  <c r="B23" i="498" s="1"/>
  <c r="B24" i="498" s="1"/>
  <c r="B25" i="498" s="1"/>
  <c r="B26" i="498" s="1"/>
  <c r="B27" i="498" s="1"/>
  <c r="B28" i="498" s="1"/>
  <c r="B29" i="498" s="1"/>
  <c r="B30" i="498" s="1"/>
  <c r="B31" i="498" s="1"/>
  <c r="B32" i="498" s="1"/>
  <c r="B33" i="498" s="1"/>
  <c r="B34" i="498" s="1"/>
  <c r="B37" i="498" s="1"/>
  <c r="B38" i="498" s="1"/>
  <c r="B39" i="498" s="1"/>
  <c r="B40" i="498" s="1"/>
  <c r="B41" i="498" s="1"/>
  <c r="B42" i="498" s="1"/>
  <c r="B5" i="498"/>
  <c r="D42" i="497" a="1"/>
  <c r="D42" i="497" s="1"/>
  <c r="D41" i="497"/>
  <c r="D39" i="497" a="1"/>
  <c r="D39" i="497" s="1"/>
  <c r="C39" i="497"/>
  <c r="D38" i="497"/>
  <c r="C33" i="497"/>
  <c r="C32" i="497"/>
  <c r="C31" i="497"/>
  <c r="D30" i="497"/>
  <c r="D33" i="497" s="1"/>
  <c r="D34" i="497" s="1"/>
  <c r="C30" i="497"/>
  <c r="D24" i="497"/>
  <c r="D23" i="497"/>
  <c r="D20" i="497"/>
  <c r="C18" i="497"/>
  <c r="C17" i="497"/>
  <c r="F16" i="497"/>
  <c r="C15" i="497"/>
  <c r="D14" i="497"/>
  <c r="D15" i="497" s="1"/>
  <c r="B5" i="497"/>
  <c r="B6" i="497" s="1"/>
  <c r="B7" i="497" s="1"/>
  <c r="B8" i="497" s="1"/>
  <c r="B9" i="497" s="1"/>
  <c r="B10" i="497" s="1"/>
  <c r="B11" i="497" s="1"/>
  <c r="B12" i="497" s="1"/>
  <c r="B13" i="497" s="1"/>
  <c r="B14" i="497" s="1"/>
  <c r="B15" i="497" s="1"/>
  <c r="B16" i="497" s="1"/>
  <c r="B17" i="497" s="1"/>
  <c r="B18" i="497" s="1"/>
  <c r="B19" i="497" s="1"/>
  <c r="B20" i="497" s="1"/>
  <c r="B23" i="497" s="1"/>
  <c r="B24" i="497" s="1"/>
  <c r="B25" i="497" s="1"/>
  <c r="B26" i="497" s="1"/>
  <c r="B27" i="497" s="1"/>
  <c r="B28" i="497" s="1"/>
  <c r="B29" i="497" s="1"/>
  <c r="B30" i="497" s="1"/>
  <c r="B31" i="497" s="1"/>
  <c r="B32" i="497" s="1"/>
  <c r="B33" i="497" s="1"/>
  <c r="B34" i="497" s="1"/>
  <c r="B37" i="497" s="1"/>
  <c r="B38" i="497" s="1"/>
  <c r="B39" i="497" s="1"/>
  <c r="B40" i="497" s="1"/>
  <c r="B41" i="497" s="1"/>
  <c r="B42" i="497" s="1"/>
  <c r="AI3" i="59"/>
  <c r="AJ3" i="59" s="1"/>
  <c r="AK3" i="59" s="1"/>
  <c r="AL3" i="59" s="1"/>
  <c r="AG3" i="59"/>
  <c r="AH3" i="59" s="1"/>
  <c r="W3" i="59"/>
  <c r="X3" i="59" s="1"/>
  <c r="Y3" i="59" s="1"/>
  <c r="Z3" i="59" s="1"/>
  <c r="AA3" i="59" s="1"/>
  <c r="AB3" i="59" s="1"/>
  <c r="AC3" i="59" s="1"/>
  <c r="AD3" i="59" s="1"/>
  <c r="AE3" i="59" s="1"/>
  <c r="AF3" i="59" s="1"/>
  <c r="V3" i="59"/>
  <c r="B25" i="57"/>
  <c r="B26" i="57"/>
  <c r="B27" i="57"/>
  <c r="B28" i="57"/>
  <c r="B29" i="57"/>
  <c r="B30" i="57"/>
  <c r="B31" i="57"/>
  <c r="B32" i="57"/>
  <c r="B33" i="57"/>
  <c r="B34" i="57"/>
  <c r="D42" i="57" a="1"/>
  <c r="D42" i="57" s="1"/>
  <c r="E75" i="477"/>
  <c r="E74" i="477"/>
  <c r="E73" i="477"/>
  <c r="E72" i="477"/>
  <c r="E71" i="477"/>
  <c r="E70" i="477"/>
  <c r="E69" i="477"/>
  <c r="E68" i="477"/>
  <c r="E67" i="477"/>
  <c r="E66" i="477"/>
  <c r="E65" i="477"/>
  <c r="E64" i="477"/>
  <c r="E63" i="477"/>
  <c r="E62" i="477"/>
  <c r="E61" i="477"/>
  <c r="E60" i="477"/>
  <c r="E59" i="477"/>
  <c r="E58" i="477"/>
  <c r="E57" i="477"/>
  <c r="E56" i="477"/>
  <c r="E55" i="477"/>
  <c r="E54" i="477"/>
  <c r="E53" i="477"/>
  <c r="E52" i="477"/>
  <c r="E51" i="477"/>
  <c r="E50" i="477"/>
  <c r="E49" i="477"/>
  <c r="E48" i="477"/>
  <c r="E47" i="477"/>
  <c r="E46" i="477"/>
  <c r="E45" i="477"/>
  <c r="E44" i="477"/>
  <c r="E43" i="477"/>
  <c r="E42" i="477"/>
  <c r="E41" i="477"/>
  <c r="E40" i="477"/>
  <c r="E39" i="477"/>
  <c r="E38" i="477"/>
  <c r="E37" i="477"/>
  <c r="E36" i="477"/>
  <c r="E35" i="477"/>
  <c r="E34" i="477"/>
  <c r="E33" i="477"/>
  <c r="E32" i="477"/>
  <c r="E31" i="477"/>
  <c r="E30" i="477"/>
  <c r="E29" i="477"/>
  <c r="E28" i="477"/>
  <c r="E27" i="477"/>
  <c r="E26" i="477"/>
  <c r="E25" i="477"/>
  <c r="E24" i="477"/>
  <c r="E23" i="477"/>
  <c r="E22" i="477"/>
  <c r="E21" i="477"/>
  <c r="E20" i="477"/>
  <c r="E19" i="477"/>
  <c r="E18" i="477"/>
  <c r="E17" i="477"/>
  <c r="E16" i="477"/>
  <c r="E15" i="477"/>
  <c r="E14" i="477"/>
  <c r="E13" i="477"/>
  <c r="E12" i="477"/>
  <c r="E11" i="477"/>
  <c r="E10" i="477"/>
  <c r="E9" i="477"/>
  <c r="E8" i="477"/>
  <c r="E7" i="477"/>
  <c r="E6" i="477"/>
  <c r="E5" i="477"/>
  <c r="E4" i="477"/>
  <c r="E3" i="477"/>
  <c r="AN6" i="59"/>
  <c r="AO6" i="59"/>
  <c r="AP6" i="59"/>
  <c r="AQ6" i="59"/>
  <c r="AR6" i="59"/>
  <c r="AS6" i="59"/>
  <c r="AT6" i="59"/>
  <c r="AU6" i="59"/>
  <c r="AN7" i="59"/>
  <c r="AO7" i="59"/>
  <c r="AP7" i="59"/>
  <c r="AQ7" i="59"/>
  <c r="AR7" i="59"/>
  <c r="AS7" i="59"/>
  <c r="AT7" i="59"/>
  <c r="AU7" i="59"/>
  <c r="AN8" i="59"/>
  <c r="AO8" i="59"/>
  <c r="AP8" i="59"/>
  <c r="AQ8" i="59"/>
  <c r="AR8" i="59"/>
  <c r="AS8" i="59"/>
  <c r="AT8" i="59"/>
  <c r="AU8" i="59"/>
  <c r="AN9" i="59"/>
  <c r="AO9" i="59"/>
  <c r="AP9" i="59"/>
  <c r="AQ9" i="59"/>
  <c r="AR9" i="59"/>
  <c r="AS9" i="59"/>
  <c r="AT9" i="59"/>
  <c r="AU9" i="59"/>
  <c r="AN10" i="59"/>
  <c r="AO10" i="59"/>
  <c r="AP10" i="59"/>
  <c r="AQ10" i="59"/>
  <c r="AR10" i="59"/>
  <c r="AS10" i="59"/>
  <c r="AT10" i="59"/>
  <c r="AU10" i="59"/>
  <c r="AN11" i="59"/>
  <c r="AO11" i="59"/>
  <c r="AP11" i="59"/>
  <c r="AQ11" i="59"/>
  <c r="AR11" i="59"/>
  <c r="AS11" i="59"/>
  <c r="AT11" i="59"/>
  <c r="AU11" i="59"/>
  <c r="AN12" i="59"/>
  <c r="AO12" i="59"/>
  <c r="AP12" i="59"/>
  <c r="AQ12" i="59"/>
  <c r="AR12" i="59"/>
  <c r="AS12" i="59"/>
  <c r="AT12" i="59"/>
  <c r="AU12" i="59"/>
  <c r="AN13" i="59"/>
  <c r="AO13" i="59"/>
  <c r="AP13" i="59"/>
  <c r="AQ13" i="59"/>
  <c r="AR13" i="59"/>
  <c r="AS13" i="59"/>
  <c r="AT13" i="59"/>
  <c r="AU13" i="59"/>
  <c r="AN14" i="59"/>
  <c r="AO14" i="59"/>
  <c r="AP14" i="59"/>
  <c r="AQ14" i="59"/>
  <c r="AR14" i="59"/>
  <c r="AS14" i="59"/>
  <c r="AT14" i="59"/>
  <c r="AU14" i="59"/>
  <c r="AN15" i="59"/>
  <c r="AO15" i="59"/>
  <c r="AP15" i="59"/>
  <c r="AQ15" i="59"/>
  <c r="AR15" i="59"/>
  <c r="AS15" i="59"/>
  <c r="AT15" i="59"/>
  <c r="AU15" i="59"/>
  <c r="AN16" i="59"/>
  <c r="AO16" i="59"/>
  <c r="AP16" i="59"/>
  <c r="AQ16" i="59"/>
  <c r="AR16" i="59"/>
  <c r="AS16" i="59"/>
  <c r="AT16" i="59"/>
  <c r="AU16" i="59"/>
  <c r="AN17" i="59"/>
  <c r="AO17" i="59"/>
  <c r="AP17" i="59"/>
  <c r="AQ17" i="59"/>
  <c r="AR17" i="59"/>
  <c r="AS17" i="59"/>
  <c r="AT17" i="59"/>
  <c r="AU17" i="59"/>
  <c r="AN18" i="59"/>
  <c r="AO18" i="59"/>
  <c r="AP18" i="59"/>
  <c r="AQ18" i="59"/>
  <c r="AR18" i="59"/>
  <c r="AS18" i="59"/>
  <c r="AT18" i="59"/>
  <c r="AU18" i="59"/>
  <c r="AN19" i="59"/>
  <c r="AO19" i="59"/>
  <c r="AP19" i="59"/>
  <c r="AQ19" i="59"/>
  <c r="AR19" i="59"/>
  <c r="AS19" i="59"/>
  <c r="AT19" i="59"/>
  <c r="AU19" i="59"/>
  <c r="AN20" i="59"/>
  <c r="AO20" i="59"/>
  <c r="AP20" i="59"/>
  <c r="AQ20" i="59"/>
  <c r="AR20" i="59"/>
  <c r="AS20" i="59"/>
  <c r="AT20" i="59"/>
  <c r="AU20" i="59"/>
  <c r="AN21" i="59"/>
  <c r="AO21" i="59"/>
  <c r="AP21" i="59"/>
  <c r="AQ21" i="59"/>
  <c r="AR21" i="59"/>
  <c r="AS21" i="59"/>
  <c r="AT21" i="59"/>
  <c r="AU21" i="59"/>
  <c r="AN22" i="59"/>
  <c r="AO22" i="59"/>
  <c r="AP22" i="59"/>
  <c r="AQ22" i="59"/>
  <c r="AR22" i="59"/>
  <c r="AS22" i="59"/>
  <c r="AT22" i="59"/>
  <c r="AU22" i="59"/>
  <c r="AN23" i="59"/>
  <c r="AO23" i="59"/>
  <c r="AP23" i="59"/>
  <c r="AQ23" i="59"/>
  <c r="AR23" i="59"/>
  <c r="AS23" i="59"/>
  <c r="AT23" i="59"/>
  <c r="AU23" i="59"/>
  <c r="AN24" i="59"/>
  <c r="AO24" i="59"/>
  <c r="AP24" i="59"/>
  <c r="AQ24" i="59"/>
  <c r="AR24" i="59"/>
  <c r="AS24" i="59"/>
  <c r="AT24" i="59"/>
  <c r="AU24" i="59"/>
  <c r="AN25" i="59"/>
  <c r="AO25" i="59"/>
  <c r="AP25" i="59"/>
  <c r="AQ25" i="59"/>
  <c r="AR25" i="59"/>
  <c r="AS25" i="59"/>
  <c r="AT25" i="59"/>
  <c r="AU25" i="59"/>
  <c r="AU5" i="59"/>
  <c r="AT5" i="59"/>
  <c r="AS5" i="59"/>
  <c r="AR5" i="59"/>
  <c r="AQ5" i="59"/>
  <c r="AP5" i="59"/>
  <c r="AO5" i="59"/>
  <c r="AN5" i="59"/>
  <c r="D32" i="501" l="1"/>
  <c r="D33" i="501"/>
  <c r="C41" i="501" s="1"/>
  <c r="D33" i="498"/>
  <c r="C41" i="498" s="1"/>
  <c r="C41" i="506"/>
  <c r="C42" i="506"/>
  <c r="D33" i="503"/>
  <c r="C42" i="503" s="1"/>
  <c r="D32" i="504"/>
  <c r="D31" i="506"/>
  <c r="D32" i="511"/>
  <c r="D32" i="503"/>
  <c r="D33" i="504"/>
  <c r="C40" i="504" s="1"/>
  <c r="D32" i="506"/>
  <c r="D33" i="511"/>
  <c r="C42" i="511" s="1"/>
  <c r="C42" i="508"/>
  <c r="C41" i="508"/>
  <c r="C40" i="508"/>
  <c r="D34" i="508"/>
  <c r="C34" i="508"/>
  <c r="C34" i="497"/>
  <c r="D31" i="513"/>
  <c r="D31" i="508"/>
  <c r="F23" i="500"/>
  <c r="D33" i="507"/>
  <c r="C34" i="507" s="1"/>
  <c r="D32" i="508"/>
  <c r="D25" i="515"/>
  <c r="C29" i="515" s="1"/>
  <c r="D26" i="506"/>
  <c r="F23" i="515"/>
  <c r="D29" i="506"/>
  <c r="F29" i="506" s="1"/>
  <c r="D31" i="498"/>
  <c r="D32" i="513"/>
  <c r="D27" i="515"/>
  <c r="F23" i="504"/>
  <c r="D27" i="504"/>
  <c r="F23" i="507"/>
  <c r="F23" i="505"/>
  <c r="C42" i="498"/>
  <c r="D25" i="507"/>
  <c r="D34" i="498"/>
  <c r="D25" i="510"/>
  <c r="C29" i="510" s="1"/>
  <c r="D27" i="510"/>
  <c r="D25" i="505"/>
  <c r="D26" i="507"/>
  <c r="D31" i="502"/>
  <c r="F23" i="510"/>
  <c r="C41" i="499"/>
  <c r="C40" i="499"/>
  <c r="D34" i="499"/>
  <c r="C34" i="499"/>
  <c r="C42" i="499"/>
  <c r="D25" i="497"/>
  <c r="C34" i="503"/>
  <c r="D34" i="503"/>
  <c r="C41" i="504"/>
  <c r="C42" i="504"/>
  <c r="C34" i="504"/>
  <c r="C41" i="507"/>
  <c r="C42" i="507"/>
  <c r="C40" i="507"/>
  <c r="D26" i="497"/>
  <c r="F23" i="498"/>
  <c r="D26" i="498"/>
  <c r="D27" i="498"/>
  <c r="C42" i="513"/>
  <c r="D34" i="513"/>
  <c r="C34" i="513"/>
  <c r="C40" i="513"/>
  <c r="D24" i="499"/>
  <c r="D23" i="499"/>
  <c r="D29" i="497"/>
  <c r="F29" i="497" s="1"/>
  <c r="F23" i="497"/>
  <c r="D27" i="497"/>
  <c r="D28" i="503"/>
  <c r="D31" i="514"/>
  <c r="D32" i="514"/>
  <c r="D34" i="501"/>
  <c r="C34" i="501"/>
  <c r="C40" i="501"/>
  <c r="D25" i="498"/>
  <c r="D32" i="497"/>
  <c r="D31" i="497"/>
  <c r="D29" i="502"/>
  <c r="F29" i="502" s="1"/>
  <c r="F23" i="502"/>
  <c r="D33" i="500"/>
  <c r="D32" i="500"/>
  <c r="C41" i="513"/>
  <c r="C41" i="497"/>
  <c r="C42" i="497"/>
  <c r="D33" i="510"/>
  <c r="D32" i="510"/>
  <c r="D31" i="510"/>
  <c r="C29" i="500"/>
  <c r="D28" i="500"/>
  <c r="C40" i="503"/>
  <c r="C42" i="501"/>
  <c r="D25" i="502"/>
  <c r="D32" i="512"/>
  <c r="D33" i="512"/>
  <c r="D31" i="512"/>
  <c r="C41" i="514"/>
  <c r="C40" i="514"/>
  <c r="D34" i="514"/>
  <c r="C34" i="514"/>
  <c r="C42" i="514"/>
  <c r="C40" i="497"/>
  <c r="D31" i="499"/>
  <c r="D32" i="499"/>
  <c r="D24" i="501"/>
  <c r="D23" i="501"/>
  <c r="D25" i="512"/>
  <c r="D25" i="504"/>
  <c r="D27" i="506"/>
  <c r="D25" i="506"/>
  <c r="D34" i="506"/>
  <c r="C34" i="506"/>
  <c r="C40" i="506"/>
  <c r="C34" i="498"/>
  <c r="D33" i="502"/>
  <c r="D26" i="504"/>
  <c r="F23" i="513"/>
  <c r="D27" i="513"/>
  <c r="D26" i="513"/>
  <c r="D23" i="514"/>
  <c r="F23" i="508"/>
  <c r="D27" i="508"/>
  <c r="D26" i="508"/>
  <c r="D29" i="512"/>
  <c r="F29" i="512" s="1"/>
  <c r="C40" i="498"/>
  <c r="D33" i="505"/>
  <c r="D32" i="505"/>
  <c r="D24" i="508"/>
  <c r="D23" i="509"/>
  <c r="D32" i="509"/>
  <c r="D28" i="513"/>
  <c r="D33" i="515"/>
  <c r="D32" i="515"/>
  <c r="F23" i="512"/>
  <c r="D23" i="511"/>
  <c r="D31" i="507"/>
  <c r="F23" i="503"/>
  <c r="D27" i="503"/>
  <c r="D26" i="503"/>
  <c r="D31" i="505"/>
  <c r="D29" i="507"/>
  <c r="F29" i="507" s="1"/>
  <c r="D25" i="508"/>
  <c r="D33" i="509"/>
  <c r="D29" i="500"/>
  <c r="F29" i="500" s="1"/>
  <c r="D29" i="505"/>
  <c r="F29" i="505" s="1"/>
  <c r="D29" i="510"/>
  <c r="F29" i="510" s="1"/>
  <c r="D29" i="515"/>
  <c r="F29" i="515" s="1"/>
  <c r="AM4" i="59"/>
  <c r="B2" i="59"/>
  <c r="C18" i="57"/>
  <c r="B6" i="27"/>
  <c r="D14" i="57"/>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258" i="55"/>
  <c r="W259" i="55"/>
  <c r="W260" i="55"/>
  <c r="W261" i="55"/>
  <c r="W262" i="55"/>
  <c r="W263" i="55"/>
  <c r="W264" i="55"/>
  <c r="W265" i="55"/>
  <c r="W266" i="55"/>
  <c r="W267" i="55"/>
  <c r="W268" i="55"/>
  <c r="W269" i="55"/>
  <c r="W270" i="55"/>
  <c r="W271" i="55"/>
  <c r="W272" i="55"/>
  <c r="W273" i="55"/>
  <c r="W274" i="55"/>
  <c r="W275" i="55"/>
  <c r="W276" i="55"/>
  <c r="W277" i="55"/>
  <c r="W278" i="55"/>
  <c r="W279" i="55"/>
  <c r="W280" i="55"/>
  <c r="W281" i="55"/>
  <c r="W282" i="55"/>
  <c r="W283" i="55"/>
  <c r="W284" i="55"/>
  <c r="W285" i="55"/>
  <c r="W286" i="55"/>
  <c r="W287" i="55"/>
  <c r="W288" i="55"/>
  <c r="W289" i="55"/>
  <c r="W290" i="55"/>
  <c r="W291" i="55"/>
  <c r="W292" i="55"/>
  <c r="W293" i="55"/>
  <c r="W294" i="55"/>
  <c r="W295" i="55"/>
  <c r="W296" i="55"/>
  <c r="W297" i="55"/>
  <c r="W298" i="55"/>
  <c r="W299" i="55"/>
  <c r="W300" i="55"/>
  <c r="W301" i="55"/>
  <c r="W302" i="55"/>
  <c r="W303" i="55"/>
  <c r="W304" i="55"/>
  <c r="W305" i="55"/>
  <c r="W306" i="55"/>
  <c r="W307" i="55"/>
  <c r="W308" i="55"/>
  <c r="W309" i="55"/>
  <c r="W310" i="55"/>
  <c r="W311" i="55"/>
  <c r="W312" i="55"/>
  <c r="W313" i="55"/>
  <c r="W314" i="55"/>
  <c r="W315" i="55"/>
  <c r="W316" i="55"/>
  <c r="W317" i="55"/>
  <c r="W318" i="55"/>
  <c r="W319" i="55"/>
  <c r="W320" i="55"/>
  <c r="W321" i="55"/>
  <c r="W322" i="55"/>
  <c r="W323" i="55"/>
  <c r="W324" i="55"/>
  <c r="W325" i="55"/>
  <c r="W326" i="55"/>
  <c r="W327" i="55"/>
  <c r="W328" i="55"/>
  <c r="W329" i="55"/>
  <c r="W330" i="55"/>
  <c r="W331" i="55"/>
  <c r="W332" i="55"/>
  <c r="W333" i="55"/>
  <c r="W334" i="55"/>
  <c r="W335" i="55"/>
  <c r="W336" i="55"/>
  <c r="W337" i="55"/>
  <c r="W338" i="55"/>
  <c r="W339" i="55"/>
  <c r="W340" i="55"/>
  <c r="W341" i="55"/>
  <c r="W342" i="55"/>
  <c r="W343" i="55"/>
  <c r="W344" i="55"/>
  <c r="W345" i="55"/>
  <c r="W346" i="55"/>
  <c r="W347" i="55"/>
  <c r="W348" i="55"/>
  <c r="W349" i="55"/>
  <c r="W350" i="55"/>
  <c r="W351" i="55"/>
  <c r="W352" i="55"/>
  <c r="W353" i="55"/>
  <c r="W354" i="55"/>
  <c r="W355" i="55"/>
  <c r="W356" i="55"/>
  <c r="W357" i="55"/>
  <c r="W358" i="55"/>
  <c r="W359" i="55"/>
  <c r="W360" i="55"/>
  <c r="W361" i="55"/>
  <c r="W362" i="55"/>
  <c r="W363" i="55"/>
  <c r="W364" i="55"/>
  <c r="W365" i="55"/>
  <c r="W366" i="55"/>
  <c r="W367" i="55"/>
  <c r="W368" i="55"/>
  <c r="W369" i="55"/>
  <c r="W370" i="55"/>
  <c r="W371" i="55"/>
  <c r="W372" i="55"/>
  <c r="W373" i="55"/>
  <c r="W374" i="55"/>
  <c r="W375" i="55"/>
  <c r="W376" i="55"/>
  <c r="W377" i="55"/>
  <c r="W378" i="55"/>
  <c r="W379" i="55"/>
  <c r="W380" i="55"/>
  <c r="W381" i="55"/>
  <c r="W382" i="55"/>
  <c r="W383" i="55"/>
  <c r="W384" i="55"/>
  <c r="W385" i="55"/>
  <c r="W386" i="55"/>
  <c r="W387" i="55"/>
  <c r="W388" i="55"/>
  <c r="W389" i="55"/>
  <c r="W390" i="55"/>
  <c r="W391" i="55"/>
  <c r="W392" i="55"/>
  <c r="W393" i="55"/>
  <c r="W394" i="55"/>
  <c r="W395" i="55"/>
  <c r="W396" i="55"/>
  <c r="W397" i="55"/>
  <c r="W398" i="55"/>
  <c r="W399" i="55"/>
  <c r="W400" i="55"/>
  <c r="W401" i="55"/>
  <c r="W402" i="55"/>
  <c r="W403" i="55"/>
  <c r="W404" i="55"/>
  <c r="W405" i="55"/>
  <c r="W406" i="55"/>
  <c r="W407" i="55"/>
  <c r="W408" i="55"/>
  <c r="W409" i="55"/>
  <c r="W410" i="55"/>
  <c r="W411" i="55"/>
  <c r="W412" i="55"/>
  <c r="W413" i="55"/>
  <c r="W414" i="55"/>
  <c r="W415" i="55"/>
  <c r="W416" i="55"/>
  <c r="W417" i="55"/>
  <c r="W418" i="55"/>
  <c r="W419" i="55"/>
  <c r="W420" i="55"/>
  <c r="W421" i="55"/>
  <c r="W422" i="55"/>
  <c r="W423" i="55"/>
  <c r="W424" i="55"/>
  <c r="W425" i="55"/>
  <c r="W426" i="55"/>
  <c r="W427" i="55"/>
  <c r="W428" i="55"/>
  <c r="W429" i="55"/>
  <c r="W430" i="55"/>
  <c r="W431" i="55"/>
  <c r="W432" i="55"/>
  <c r="W433" i="55"/>
  <c r="W434" i="55"/>
  <c r="W435" i="55"/>
  <c r="W436" i="55"/>
  <c r="W437" i="55"/>
  <c r="W438" i="55"/>
  <c r="W439" i="55"/>
  <c r="W440" i="55"/>
  <c r="W441" i="55"/>
  <c r="W442" i="55"/>
  <c r="W443" i="55"/>
  <c r="W444" i="55"/>
  <c r="W445" i="55"/>
  <c r="W446" i="55"/>
  <c r="W447" i="55"/>
  <c r="W448" i="55"/>
  <c r="W449" i="55"/>
  <c r="W450" i="55"/>
  <c r="W451" i="55"/>
  <c r="W452" i="55"/>
  <c r="W453" i="55"/>
  <c r="W454" i="55"/>
  <c r="W455" i="55"/>
  <c r="W456" i="55"/>
  <c r="W457" i="55"/>
  <c r="W458" i="55"/>
  <c r="W459" i="55"/>
  <c r="W460" i="55"/>
  <c r="W461" i="55"/>
  <c r="W462" i="55"/>
  <c r="W463" i="55"/>
  <c r="W464" i="55"/>
  <c r="W465" i="55"/>
  <c r="W466" i="55"/>
  <c r="W467" i="55"/>
  <c r="W468" i="55"/>
  <c r="W469" i="55"/>
  <c r="W470" i="55"/>
  <c r="W471" i="55"/>
  <c r="W472" i="55"/>
  <c r="W473" i="55"/>
  <c r="W474" i="55"/>
  <c r="W475" i="55"/>
  <c r="W476" i="55"/>
  <c r="W477" i="55"/>
  <c r="W478" i="55"/>
  <c r="W479" i="55"/>
  <c r="W480" i="55"/>
  <c r="W481" i="55"/>
  <c r="W482" i="55"/>
  <c r="W483" i="55"/>
  <c r="W484" i="55"/>
  <c r="W485" i="55"/>
  <c r="W486" i="55"/>
  <c r="W487" i="55"/>
  <c r="W488" i="55"/>
  <c r="W489" i="55"/>
  <c r="W490" i="55"/>
  <c r="W491" i="55"/>
  <c r="W492" i="55"/>
  <c r="W493" i="55"/>
  <c r="W494" i="55"/>
  <c r="W495" i="55"/>
  <c r="W496" i="55"/>
  <c r="W497" i="55"/>
  <c r="W498" i="55"/>
  <c r="W499" i="55"/>
  <c r="W500" i="55"/>
  <c r="W501" i="55"/>
  <c r="W502" i="55"/>
  <c r="W503" i="55"/>
  <c r="W504" i="55"/>
  <c r="W505" i="55"/>
  <c r="W506" i="55"/>
  <c r="W507" i="55"/>
  <c r="W508" i="55"/>
  <c r="W509" i="55"/>
  <c r="W510" i="55"/>
  <c r="W511" i="55"/>
  <c r="W512" i="55"/>
  <c r="W513" i="55"/>
  <c r="W514" i="55"/>
  <c r="W515" i="55"/>
  <c r="W516" i="55"/>
  <c r="W517" i="55"/>
  <c r="W518" i="55"/>
  <c r="W519" i="55"/>
  <c r="W520" i="55"/>
  <c r="W521" i="55"/>
  <c r="W522" i="55"/>
  <c r="W523" i="55"/>
  <c r="W524" i="55"/>
  <c r="W525" i="55"/>
  <c r="W526" i="55"/>
  <c r="W527" i="55"/>
  <c r="W528" i="55"/>
  <c r="W529" i="55"/>
  <c r="W530" i="55"/>
  <c r="W531" i="55"/>
  <c r="W532" i="55"/>
  <c r="W533" i="55"/>
  <c r="W534" i="55"/>
  <c r="W535" i="55"/>
  <c r="W536" i="55"/>
  <c r="W537" i="55"/>
  <c r="W538" i="55"/>
  <c r="W539" i="55"/>
  <c r="W540" i="55"/>
  <c r="W541" i="55"/>
  <c r="W542" i="55"/>
  <c r="W543" i="55"/>
  <c r="W544" i="55"/>
  <c r="W545" i="55"/>
  <c r="W546" i="55"/>
  <c r="W547" i="55"/>
  <c r="W548" i="55"/>
  <c r="W549" i="55"/>
  <c r="W550" i="55"/>
  <c r="W551" i="55"/>
  <c r="W552" i="55"/>
  <c r="W553" i="55"/>
  <c r="W554" i="55"/>
  <c r="W555" i="55"/>
  <c r="W556" i="55"/>
  <c r="W557" i="55"/>
  <c r="W558" i="55"/>
  <c r="W559" i="55"/>
  <c r="W560" i="55"/>
  <c r="W561" i="55"/>
  <c r="W562" i="55"/>
  <c r="W563" i="55"/>
  <c r="W564" i="55"/>
  <c r="W565" i="55"/>
  <c r="W566" i="55"/>
  <c r="W567" i="55"/>
  <c r="W568" i="55"/>
  <c r="W569" i="55"/>
  <c r="W570" i="55"/>
  <c r="W571" i="55"/>
  <c r="W572" i="55"/>
  <c r="W573" i="55"/>
  <c r="W574" i="55"/>
  <c r="W575" i="55"/>
  <c r="W576" i="55"/>
  <c r="W577" i="55"/>
  <c r="W578" i="55"/>
  <c r="W579" i="55"/>
  <c r="W580" i="55"/>
  <c r="W581" i="55"/>
  <c r="W582" i="55"/>
  <c r="W583" i="55"/>
  <c r="W584" i="55"/>
  <c r="W585" i="55"/>
  <c r="W586" i="55"/>
  <c r="W587" i="55"/>
  <c r="W588" i="55"/>
  <c r="W589" i="55"/>
  <c r="W590" i="55"/>
  <c r="W591" i="55"/>
  <c r="W592" i="55"/>
  <c r="W593" i="55"/>
  <c r="W594" i="55"/>
  <c r="W595" i="55"/>
  <c r="W596" i="55"/>
  <c r="W597" i="55"/>
  <c r="W598" i="55"/>
  <c r="W599" i="55"/>
  <c r="W600" i="55"/>
  <c r="W601" i="55"/>
  <c r="W602" i="55"/>
  <c r="W603" i="55"/>
  <c r="W604" i="55"/>
  <c r="W605" i="55"/>
  <c r="W606" i="55"/>
  <c r="W607" i="55"/>
  <c r="W608" i="55"/>
  <c r="W609" i="55"/>
  <c r="W610" i="55"/>
  <c r="W611" i="55"/>
  <c r="W612" i="55"/>
  <c r="W613" i="55"/>
  <c r="W614" i="55"/>
  <c r="W615" i="55"/>
  <c r="W616" i="55"/>
  <c r="W617" i="55"/>
  <c r="W618" i="55"/>
  <c r="W619" i="55"/>
  <c r="W620" i="55"/>
  <c r="W621" i="55"/>
  <c r="W622" i="55"/>
  <c r="W623" i="55"/>
  <c r="W624" i="55"/>
  <c r="W625" i="55"/>
  <c r="W626" i="55"/>
  <c r="W627" i="55"/>
  <c r="W628" i="55"/>
  <c r="W629" i="55"/>
  <c r="W630" i="55"/>
  <c r="W631" i="55"/>
  <c r="W632" i="55"/>
  <c r="W633" i="55"/>
  <c r="W634" i="55"/>
  <c r="W635" i="55"/>
  <c r="W636" i="55"/>
  <c r="W637" i="55"/>
  <c r="W638" i="55"/>
  <c r="W639" i="55"/>
  <c r="W640" i="55"/>
  <c r="W641" i="55"/>
  <c r="W642" i="55"/>
  <c r="W643" i="55"/>
  <c r="W644" i="55"/>
  <c r="W645" i="55"/>
  <c r="W646" i="55"/>
  <c r="W647" i="55"/>
  <c r="W648" i="55"/>
  <c r="W649" i="55"/>
  <c r="W650" i="55"/>
  <c r="W651" i="55"/>
  <c r="W652" i="55"/>
  <c r="W653" i="55"/>
  <c r="W654" i="55"/>
  <c r="W655" i="55"/>
  <c r="W656" i="55"/>
  <c r="W657" i="55"/>
  <c r="W658" i="55"/>
  <c r="W659" i="55"/>
  <c r="W660" i="55"/>
  <c r="W661" i="55"/>
  <c r="W662" i="55"/>
  <c r="W663" i="55"/>
  <c r="W664" i="55"/>
  <c r="W665" i="55"/>
  <c r="W666" i="55"/>
  <c r="W667" i="55"/>
  <c r="W668" i="55"/>
  <c r="W669" i="55"/>
  <c r="W670" i="55"/>
  <c r="W671" i="55"/>
  <c r="W672" i="55"/>
  <c r="W673" i="55"/>
  <c r="W674" i="55"/>
  <c r="W675" i="55"/>
  <c r="W676" i="55"/>
  <c r="W677" i="55"/>
  <c r="W678" i="55"/>
  <c r="W679" i="55"/>
  <c r="W680" i="55"/>
  <c r="W681" i="55"/>
  <c r="W682" i="55"/>
  <c r="W683" i="55"/>
  <c r="W684" i="55"/>
  <c r="W685" i="55"/>
  <c r="W686" i="55"/>
  <c r="W687" i="55"/>
  <c r="W688" i="55"/>
  <c r="W689" i="55"/>
  <c r="W690" i="55"/>
  <c r="W691" i="55"/>
  <c r="W692" i="55"/>
  <c r="W693" i="55"/>
  <c r="W694" i="55"/>
  <c r="W695" i="55"/>
  <c r="W696" i="55"/>
  <c r="W697" i="55"/>
  <c r="W698" i="55"/>
  <c r="W699" i="55"/>
  <c r="W700" i="55"/>
  <c r="W701" i="55"/>
  <c r="W702" i="55"/>
  <c r="W703" i="55"/>
  <c r="W704" i="55"/>
  <c r="W705" i="55"/>
  <c r="W706" i="55"/>
  <c r="W707" i="55"/>
  <c r="W708" i="55"/>
  <c r="W709" i="55"/>
  <c r="W710" i="55"/>
  <c r="W711" i="55"/>
  <c r="W712" i="55"/>
  <c r="W713" i="55"/>
  <c r="W714" i="55"/>
  <c r="W715" i="55"/>
  <c r="W716" i="55"/>
  <c r="W717" i="55"/>
  <c r="W718" i="55"/>
  <c r="W719" i="55"/>
  <c r="W720" i="55"/>
  <c r="W721" i="55"/>
  <c r="W722" i="55"/>
  <c r="W723" i="55"/>
  <c r="W724" i="55"/>
  <c r="W725" i="55"/>
  <c r="W726" i="55"/>
  <c r="W727" i="55"/>
  <c r="W728" i="55"/>
  <c r="W729" i="55"/>
  <c r="W730" i="55"/>
  <c r="W731" i="55"/>
  <c r="W732" i="55"/>
  <c r="W733" i="55"/>
  <c r="W734" i="55"/>
  <c r="W735" i="55"/>
  <c r="W736" i="55"/>
  <c r="W737" i="55"/>
  <c r="W738" i="55"/>
  <c r="W739" i="55"/>
  <c r="W740" i="55"/>
  <c r="W741" i="55"/>
  <c r="W742" i="55"/>
  <c r="W743" i="55"/>
  <c r="W744" i="55"/>
  <c r="W745" i="55"/>
  <c r="W746" i="55"/>
  <c r="W747" i="55"/>
  <c r="W748" i="55"/>
  <c r="W749" i="55"/>
  <c r="W750" i="55"/>
  <c r="W751" i="55"/>
  <c r="W752" i="55"/>
  <c r="W753" i="55"/>
  <c r="W754" i="55"/>
  <c r="W755" i="55"/>
  <c r="W756" i="55"/>
  <c r="W757" i="55"/>
  <c r="W758" i="55"/>
  <c r="W759" i="55"/>
  <c r="W760" i="55"/>
  <c r="W761" i="55"/>
  <c r="W762" i="55"/>
  <c r="W763" i="55"/>
  <c r="W764" i="55"/>
  <c r="W765" i="55"/>
  <c r="W766" i="55"/>
  <c r="W767" i="55"/>
  <c r="W768" i="55"/>
  <c r="W769" i="55"/>
  <c r="W770" i="55"/>
  <c r="W771" i="55"/>
  <c r="W772" i="55"/>
  <c r="W773" i="55"/>
  <c r="W774" i="55"/>
  <c r="W775" i="55"/>
  <c r="W776" i="55"/>
  <c r="W777" i="55"/>
  <c r="W778" i="55"/>
  <c r="W779" i="55"/>
  <c r="W780" i="55"/>
  <c r="W781" i="55"/>
  <c r="W782" i="55"/>
  <c r="W783" i="55"/>
  <c r="W784" i="55"/>
  <c r="W785" i="55"/>
  <c r="W786" i="55"/>
  <c r="W787" i="55"/>
  <c r="W788" i="55"/>
  <c r="W789" i="55"/>
  <c r="W790" i="55"/>
  <c r="W791" i="55"/>
  <c r="W792" i="55"/>
  <c r="W793" i="55"/>
  <c r="W794" i="55"/>
  <c r="W795" i="55"/>
  <c r="W796" i="55"/>
  <c r="W797" i="55"/>
  <c r="W798" i="55"/>
  <c r="W799" i="55"/>
  <c r="W800" i="55"/>
  <c r="W801" i="55"/>
  <c r="W802" i="55"/>
  <c r="W803" i="55"/>
  <c r="W804" i="55"/>
  <c r="W805" i="55"/>
  <c r="W806" i="55"/>
  <c r="W807" i="55"/>
  <c r="W808" i="55"/>
  <c r="W809" i="55"/>
  <c r="W810" i="55"/>
  <c r="W811" i="55"/>
  <c r="W812" i="55"/>
  <c r="W813" i="55"/>
  <c r="W814" i="55"/>
  <c r="W815" i="55"/>
  <c r="W816" i="55"/>
  <c r="W817" i="55"/>
  <c r="W818" i="55"/>
  <c r="W819" i="55"/>
  <c r="W820" i="55"/>
  <c r="W821" i="55"/>
  <c r="W822" i="55"/>
  <c r="W823" i="55"/>
  <c r="W824" i="55"/>
  <c r="W825" i="55"/>
  <c r="W826" i="55"/>
  <c r="W827" i="55"/>
  <c r="W828" i="55"/>
  <c r="W829" i="55"/>
  <c r="W830" i="55"/>
  <c r="W831" i="55"/>
  <c r="W832" i="55"/>
  <c r="W833" i="55"/>
  <c r="W834" i="55"/>
  <c r="W835" i="55"/>
  <c r="W836" i="55"/>
  <c r="W837" i="55"/>
  <c r="W838" i="55"/>
  <c r="W839" i="55"/>
  <c r="W840" i="55"/>
  <c r="W841" i="55"/>
  <c r="W842" i="55"/>
  <c r="W843" i="55"/>
  <c r="W844" i="55"/>
  <c r="W845" i="55"/>
  <c r="W846" i="55"/>
  <c r="W847" i="55"/>
  <c r="W848" i="55"/>
  <c r="W849" i="55"/>
  <c r="W850" i="55"/>
  <c r="W851" i="55"/>
  <c r="W852" i="55"/>
  <c r="W853" i="55"/>
  <c r="W854" i="55"/>
  <c r="W855" i="55"/>
  <c r="W856" i="55"/>
  <c r="W857" i="55"/>
  <c r="W858" i="55"/>
  <c r="W859" i="55"/>
  <c r="W860" i="55"/>
  <c r="W861" i="55"/>
  <c r="W862" i="55"/>
  <c r="W863" i="55"/>
  <c r="W864" i="55"/>
  <c r="W865" i="55"/>
  <c r="W866" i="55"/>
  <c r="W867" i="55"/>
  <c r="W868" i="55"/>
  <c r="W869" i="55"/>
  <c r="W870" i="55"/>
  <c r="W871" i="55"/>
  <c r="W872" i="55"/>
  <c r="W873" i="55"/>
  <c r="W874" i="55"/>
  <c r="W875" i="55"/>
  <c r="W876" i="55"/>
  <c r="W877" i="55"/>
  <c r="W878" i="55"/>
  <c r="W879" i="55"/>
  <c r="W880" i="55"/>
  <c r="W881" i="55"/>
  <c r="W882" i="55"/>
  <c r="W883" i="55"/>
  <c r="W884" i="55"/>
  <c r="W885" i="55"/>
  <c r="W886" i="55"/>
  <c r="W887" i="55"/>
  <c r="W888" i="55"/>
  <c r="W889" i="55"/>
  <c r="W890" i="55"/>
  <c r="W891" i="55"/>
  <c r="W892" i="55"/>
  <c r="W893" i="55"/>
  <c r="W894" i="55"/>
  <c r="W895" i="55"/>
  <c r="W896" i="55"/>
  <c r="W897" i="55"/>
  <c r="W898" i="55"/>
  <c r="W899" i="55"/>
  <c r="W900" i="55"/>
  <c r="W901" i="55"/>
  <c r="W902" i="55"/>
  <c r="W903" i="55"/>
  <c r="W904" i="55"/>
  <c r="W905" i="55"/>
  <c r="W906" i="55"/>
  <c r="W907" i="55"/>
  <c r="W908" i="55"/>
  <c r="W909" i="55"/>
  <c r="W910" i="55"/>
  <c r="W911" i="55"/>
  <c r="W912" i="55"/>
  <c r="W913" i="55"/>
  <c r="W914" i="55"/>
  <c r="W915" i="55"/>
  <c r="W916" i="55"/>
  <c r="W917" i="55"/>
  <c r="W918" i="55"/>
  <c r="W919" i="55"/>
  <c r="W920" i="55"/>
  <c r="W921" i="55"/>
  <c r="W922" i="55"/>
  <c r="W923" i="55"/>
  <c r="W924" i="55"/>
  <c r="W925" i="55"/>
  <c r="W926" i="55"/>
  <c r="W927" i="55"/>
  <c r="W928" i="55"/>
  <c r="W929" i="55"/>
  <c r="W930" i="55"/>
  <c r="W931" i="55"/>
  <c r="W932" i="55"/>
  <c r="W933" i="55"/>
  <c r="W934" i="55"/>
  <c r="W935" i="55"/>
  <c r="W936" i="55"/>
  <c r="W937" i="55"/>
  <c r="W938" i="55"/>
  <c r="W939" i="55"/>
  <c r="W940" i="55"/>
  <c r="W941" i="55"/>
  <c r="W942" i="55"/>
  <c r="W943" i="55"/>
  <c r="W944" i="55"/>
  <c r="W945" i="55"/>
  <c r="W946" i="55"/>
  <c r="W947" i="55"/>
  <c r="W948" i="55"/>
  <c r="W949" i="55"/>
  <c r="W950" i="55"/>
  <c r="W951" i="55"/>
  <c r="W952" i="55"/>
  <c r="W953" i="55"/>
  <c r="W954" i="55"/>
  <c r="W955" i="55"/>
  <c r="W956" i="55"/>
  <c r="W957" i="55"/>
  <c r="W958" i="55"/>
  <c r="W959" i="55"/>
  <c r="W960" i="55"/>
  <c r="W961" i="55"/>
  <c r="W962" i="55"/>
  <c r="W963" i="55"/>
  <c r="W964" i="55"/>
  <c r="W965" i="55"/>
  <c r="W966" i="55"/>
  <c r="W967" i="55"/>
  <c r="W968" i="55"/>
  <c r="W969" i="55"/>
  <c r="W970" i="55"/>
  <c r="W971" i="55"/>
  <c r="W972" i="55"/>
  <c r="W973" i="55"/>
  <c r="W974" i="55"/>
  <c r="W975" i="55"/>
  <c r="W976" i="55"/>
  <c r="W977" i="55"/>
  <c r="W978" i="55"/>
  <c r="W979" i="55"/>
  <c r="W980" i="55"/>
  <c r="W981" i="55"/>
  <c r="W982" i="55"/>
  <c r="W983" i="55"/>
  <c r="W984" i="55"/>
  <c r="W985" i="55"/>
  <c r="W986" i="55"/>
  <c r="W987" i="55"/>
  <c r="W988" i="55"/>
  <c r="W989" i="55"/>
  <c r="W990" i="55"/>
  <c r="W991" i="55"/>
  <c r="W992" i="55"/>
  <c r="W993" i="55"/>
  <c r="W994" i="55"/>
  <c r="W995" i="55"/>
  <c r="W996" i="55"/>
  <c r="W997" i="55"/>
  <c r="W998" i="55"/>
  <c r="W999" i="55"/>
  <c r="W1000" i="55"/>
  <c r="W1001" i="55"/>
  <c r="W1002" i="55"/>
  <c r="W1003" i="55"/>
  <c r="W1004" i="55"/>
  <c r="W1005" i="55"/>
  <c r="W1006" i="55"/>
  <c r="W1007" i="55"/>
  <c r="W1008" i="55"/>
  <c r="W1009" i="55"/>
  <c r="W1010" i="55"/>
  <c r="W1011" i="55"/>
  <c r="W1012" i="55"/>
  <c r="W1013" i="55"/>
  <c r="W1014" i="55"/>
  <c r="W1015" i="55"/>
  <c r="W1016" i="55"/>
  <c r="W1017" i="55"/>
  <c r="W1018" i="55"/>
  <c r="W1019" i="55"/>
  <c r="W1020" i="55"/>
  <c r="W1021" i="55"/>
  <c r="W1022" i="55"/>
  <c r="W1023" i="55"/>
  <c r="W1024" i="55"/>
  <c r="W1025" i="55"/>
  <c r="W1026" i="55"/>
  <c r="W1027" i="55"/>
  <c r="W1028" i="55"/>
  <c r="W1029" i="55"/>
  <c r="W1030" i="55"/>
  <c r="W1031" i="55"/>
  <c r="W1032" i="55"/>
  <c r="W1033" i="55"/>
  <c r="W1034" i="55"/>
  <c r="W1035" i="55"/>
  <c r="W1036" i="55"/>
  <c r="W1037" i="55"/>
  <c r="W1038" i="55"/>
  <c r="W1039" i="55"/>
  <c r="W1040" i="55"/>
  <c r="W1041" i="55"/>
  <c r="W1042" i="55"/>
  <c r="W1043" i="55"/>
  <c r="W1044" i="55"/>
  <c r="W1045" i="55"/>
  <c r="W1046" i="55"/>
  <c r="W1047" i="55"/>
  <c r="W1048" i="55"/>
  <c r="W1049" i="55"/>
  <c r="W1050" i="55"/>
  <c r="W1051" i="55"/>
  <c r="W1052" i="55"/>
  <c r="W1053" i="55"/>
  <c r="W1054" i="55"/>
  <c r="W1055" i="55"/>
  <c r="W1056" i="55"/>
  <c r="W1057" i="55"/>
  <c r="W1058" i="55"/>
  <c r="W1059" i="55"/>
  <c r="W1060" i="55"/>
  <c r="W1061" i="55"/>
  <c r="W1062" i="55"/>
  <c r="W1063" i="55"/>
  <c r="W1064" i="55"/>
  <c r="W1065" i="55"/>
  <c r="W1066" i="55"/>
  <c r="W1067" i="55"/>
  <c r="W1068" i="55"/>
  <c r="W1069" i="55"/>
  <c r="W1070" i="55"/>
  <c r="W1071" i="55"/>
  <c r="W1072" i="55"/>
  <c r="W1073" i="55"/>
  <c r="W1074" i="55"/>
  <c r="W1075" i="55"/>
  <c r="W1076" i="55"/>
  <c r="W1077" i="55"/>
  <c r="W1078" i="55"/>
  <c r="W1079" i="55"/>
  <c r="W1080" i="55"/>
  <c r="W1081" i="55"/>
  <c r="W1082" i="55"/>
  <c r="W1083" i="55"/>
  <c r="W1084" i="55"/>
  <c r="W1085" i="55"/>
  <c r="W1086" i="55"/>
  <c r="W1087" i="55"/>
  <c r="W1088" i="55"/>
  <c r="W1089" i="55"/>
  <c r="W1090" i="55"/>
  <c r="W1091" i="55"/>
  <c r="W1092" i="55"/>
  <c r="W1093" i="55"/>
  <c r="W1094" i="55"/>
  <c r="W1095" i="55"/>
  <c r="W1096" i="55"/>
  <c r="W1097" i="55"/>
  <c r="W1098" i="55"/>
  <c r="W1099" i="55"/>
  <c r="W1100" i="55"/>
  <c r="W1101" i="55"/>
  <c r="W1102" i="55"/>
  <c r="W1103" i="55"/>
  <c r="W1104" i="55"/>
  <c r="W1105" i="55"/>
  <c r="W1106" i="55"/>
  <c r="W1107" i="55"/>
  <c r="W1108" i="55"/>
  <c r="W1109" i="55"/>
  <c r="W1110" i="55"/>
  <c r="W1111" i="55"/>
  <c r="W1112" i="55"/>
  <c r="W1113" i="55"/>
  <c r="W1114" i="55"/>
  <c r="W1115" i="55"/>
  <c r="W1116" i="55"/>
  <c r="W1117" i="55"/>
  <c r="W1118" i="55"/>
  <c r="W1119" i="55"/>
  <c r="W1120" i="55"/>
  <c r="W1121" i="55"/>
  <c r="W1122" i="55"/>
  <c r="W1123" i="55"/>
  <c r="W1124" i="55"/>
  <c r="W1125" i="55"/>
  <c r="W1126" i="55"/>
  <c r="W1127" i="55"/>
  <c r="W1128" i="55"/>
  <c r="W1129" i="55"/>
  <c r="W1130" i="55"/>
  <c r="W1131" i="55"/>
  <c r="W1132" i="55"/>
  <c r="W1133" i="55"/>
  <c r="W1134" i="55"/>
  <c r="W1135" i="55"/>
  <c r="W1136" i="55"/>
  <c r="W1137" i="55"/>
  <c r="W1138" i="55"/>
  <c r="W1139" i="55"/>
  <c r="W1140" i="55"/>
  <c r="W1141" i="55"/>
  <c r="W1142" i="55"/>
  <c r="W1143" i="55"/>
  <c r="W1144" i="55"/>
  <c r="W1145" i="55"/>
  <c r="W1146" i="55"/>
  <c r="W1147" i="55"/>
  <c r="W1148" i="55"/>
  <c r="W1149" i="55"/>
  <c r="W1150" i="55"/>
  <c r="W1151" i="55"/>
  <c r="W1152" i="55"/>
  <c r="W1153" i="55"/>
  <c r="W1154" i="55"/>
  <c r="W1155" i="55"/>
  <c r="W1156" i="55"/>
  <c r="W1157" i="55"/>
  <c r="W1158" i="55"/>
  <c r="W1159" i="55"/>
  <c r="W1160" i="55"/>
  <c r="W1161" i="55"/>
  <c r="W1162" i="55"/>
  <c r="W1163" i="55"/>
  <c r="W1164" i="55"/>
  <c r="W1165" i="55"/>
  <c r="W1166" i="55"/>
  <c r="W1167" i="55"/>
  <c r="W1168" i="55"/>
  <c r="W1169" i="55"/>
  <c r="W1170" i="55"/>
  <c r="W1171" i="55"/>
  <c r="W1172" i="55"/>
  <c r="W1173" i="55"/>
  <c r="W1174" i="55"/>
  <c r="W1175" i="55"/>
  <c r="W1176" i="55"/>
  <c r="W1177" i="55"/>
  <c r="W1178" i="55"/>
  <c r="W1179" i="55"/>
  <c r="W1180" i="55"/>
  <c r="W1181" i="55"/>
  <c r="W1182" i="55"/>
  <c r="W1183" i="55"/>
  <c r="W1184" i="55"/>
  <c r="W1185" i="55"/>
  <c r="W1186" i="55"/>
  <c r="W1187" i="55"/>
  <c r="W1188" i="55"/>
  <c r="W1189" i="55"/>
  <c r="W1190" i="55"/>
  <c r="W1191" i="55"/>
  <c r="W1192" i="55"/>
  <c r="W1193" i="55"/>
  <c r="W1194" i="55"/>
  <c r="W1195" i="55"/>
  <c r="W1196" i="55"/>
  <c r="W1197" i="55"/>
  <c r="W1198" i="55"/>
  <c r="W1199" i="55"/>
  <c r="W1200" i="55"/>
  <c r="W1201" i="55"/>
  <c r="W1202" i="55"/>
  <c r="W1203" i="55"/>
  <c r="W1204" i="55"/>
  <c r="W1205" i="55"/>
  <c r="W1206" i="55"/>
  <c r="W1207" i="55"/>
  <c r="W1208" i="55"/>
  <c r="W1209" i="55"/>
  <c r="W1210" i="55"/>
  <c r="W1211" i="55"/>
  <c r="W1212" i="55"/>
  <c r="W1213" i="55"/>
  <c r="W1214" i="55"/>
  <c r="W1215" i="55"/>
  <c r="W1216" i="55"/>
  <c r="W1217" i="55"/>
  <c r="W1218" i="55"/>
  <c r="W1219" i="55"/>
  <c r="W1220" i="55"/>
  <c r="W1221" i="55"/>
  <c r="W1222" i="55"/>
  <c r="W1223" i="55"/>
  <c r="W1224" i="55"/>
  <c r="W1225" i="55"/>
  <c r="W1226" i="55"/>
  <c r="W1227" i="55"/>
  <c r="W1228" i="55"/>
  <c r="W1229" i="55"/>
  <c r="W1230" i="55"/>
  <c r="W1231" i="55"/>
  <c r="W1232" i="55"/>
  <c r="W1233" i="55"/>
  <c r="W1234" i="55"/>
  <c r="W1235" i="55"/>
  <c r="W1236" i="55"/>
  <c r="W1237" i="55"/>
  <c r="W1238" i="55"/>
  <c r="W1239" i="55"/>
  <c r="W1240" i="55"/>
  <c r="W1241" i="55"/>
  <c r="W1242" i="55"/>
  <c r="W1243" i="55"/>
  <c r="W1244" i="55"/>
  <c r="W1245" i="55"/>
  <c r="W1246" i="55"/>
  <c r="W1247" i="55"/>
  <c r="W1248" i="55"/>
  <c r="W1249" i="55"/>
  <c r="W1250" i="55"/>
  <c r="W1251" i="55"/>
  <c r="W1252" i="55"/>
  <c r="W1253" i="55"/>
  <c r="W1254" i="55"/>
  <c r="W1255" i="55"/>
  <c r="W1256" i="55"/>
  <c r="W1257" i="55"/>
  <c r="W1258" i="55"/>
  <c r="W1259" i="55"/>
  <c r="W1260" i="55"/>
  <c r="W1261" i="55"/>
  <c r="W1262" i="55"/>
  <c r="W1263" i="55"/>
  <c r="W1264" i="55"/>
  <c r="W1265" i="55"/>
  <c r="W1266" i="55"/>
  <c r="W1267" i="55"/>
  <c r="W1268" i="55"/>
  <c r="W1269" i="55"/>
  <c r="W1270" i="55"/>
  <c r="W1271" i="55"/>
  <c r="W1272" i="55"/>
  <c r="W1273" i="55"/>
  <c r="W1274" i="55"/>
  <c r="W1275" i="55"/>
  <c r="W1276" i="55"/>
  <c r="W1277" i="55"/>
  <c r="W1278" i="55"/>
  <c r="W1279" i="55"/>
  <c r="W1280" i="55"/>
  <c r="W1281" i="55"/>
  <c r="W1282" i="55"/>
  <c r="W1283" i="55"/>
  <c r="W1284" i="55"/>
  <c r="W1285" i="55"/>
  <c r="W1286" i="55"/>
  <c r="W1287" i="55"/>
  <c r="W1288" i="55"/>
  <c r="W1289" i="55"/>
  <c r="W1290" i="55"/>
  <c r="W1291" i="55"/>
  <c r="W1292" i="55"/>
  <c r="W1293" i="55"/>
  <c r="W1294" i="55"/>
  <c r="W1295" i="55"/>
  <c r="W1296" i="55"/>
  <c r="W1297" i="55"/>
  <c r="W1298" i="55"/>
  <c r="W1299" i="55"/>
  <c r="W1300" i="55"/>
  <c r="W1301" i="55"/>
  <c r="W1302" i="55"/>
  <c r="W1303" i="55"/>
  <c r="W1304" i="55"/>
  <c r="W1305" i="55"/>
  <c r="W1306" i="55"/>
  <c r="W1307" i="55"/>
  <c r="W1308" i="55"/>
  <c r="W1309" i="55"/>
  <c r="W1310" i="55"/>
  <c r="W1311" i="55"/>
  <c r="W1312" i="55"/>
  <c r="W1313" i="55"/>
  <c r="W1314" i="55"/>
  <c r="W1315" i="55"/>
  <c r="W1316" i="55"/>
  <c r="W1317" i="55"/>
  <c r="W1318" i="55"/>
  <c r="W1319" i="55"/>
  <c r="W1320" i="55"/>
  <c r="W1321" i="55"/>
  <c r="W1322" i="55"/>
  <c r="W1323" i="55"/>
  <c r="W1324" i="55"/>
  <c r="W1325" i="55"/>
  <c r="W1326" i="55"/>
  <c r="W1327" i="55"/>
  <c r="W1328" i="55"/>
  <c r="W1329" i="55"/>
  <c r="W1330" i="55"/>
  <c r="W1331" i="55"/>
  <c r="W1332" i="55"/>
  <c r="W1333" i="55"/>
  <c r="W1334" i="55"/>
  <c r="W1335" i="55"/>
  <c r="W1336" i="55"/>
  <c r="W1337" i="55"/>
  <c r="W1338" i="55"/>
  <c r="W1339" i="55"/>
  <c r="W1340" i="55"/>
  <c r="W1341" i="55"/>
  <c r="W1342" i="55"/>
  <c r="W1343" i="55"/>
  <c r="W1344" i="55"/>
  <c r="W1345" i="55"/>
  <c r="W1346" i="55"/>
  <c r="W1347" i="55"/>
  <c r="W1348" i="55"/>
  <c r="W1349" i="55"/>
  <c r="W1350" i="55"/>
  <c r="W1351" i="55"/>
  <c r="W1352" i="55"/>
  <c r="W1353" i="55"/>
  <c r="W1354" i="55"/>
  <c r="W1355" i="55"/>
  <c r="W1356" i="55"/>
  <c r="W1357" i="55"/>
  <c r="W1358" i="55"/>
  <c r="W1359" i="55"/>
  <c r="W1360" i="55"/>
  <c r="W1361" i="55"/>
  <c r="W1362" i="55"/>
  <c r="W1363" i="55"/>
  <c r="W1364" i="55"/>
  <c r="W1365" i="55"/>
  <c r="W1366" i="55"/>
  <c r="W1367" i="55"/>
  <c r="W1368" i="55"/>
  <c r="W1369" i="55"/>
  <c r="W1370" i="55"/>
  <c r="W1371" i="55"/>
  <c r="W1372" i="55"/>
  <c r="W1373" i="55"/>
  <c r="W1374" i="55"/>
  <c r="W1375" i="55"/>
  <c r="W1376" i="55"/>
  <c r="W1377" i="55"/>
  <c r="W1378" i="55"/>
  <c r="W1379" i="55"/>
  <c r="W1380" i="55"/>
  <c r="W1381" i="55"/>
  <c r="W1382" i="55"/>
  <c r="W1383" i="55"/>
  <c r="W1384" i="55"/>
  <c r="W1385" i="55"/>
  <c r="W1386" i="55"/>
  <c r="W1387" i="55"/>
  <c r="W1388" i="55"/>
  <c r="W1389" i="55"/>
  <c r="W1390" i="55"/>
  <c r="W1391" i="55"/>
  <c r="W1392" i="55"/>
  <c r="W1393" i="55"/>
  <c r="W1394" i="55"/>
  <c r="W1395" i="55"/>
  <c r="W1396" i="55"/>
  <c r="W1397" i="55"/>
  <c r="W1398" i="55"/>
  <c r="W1399" i="55"/>
  <c r="W1400" i="55"/>
  <c r="W1401" i="55"/>
  <c r="W1402" i="55"/>
  <c r="W1403" i="55"/>
  <c r="W1404" i="55"/>
  <c r="W1405" i="55"/>
  <c r="W1406" i="55"/>
  <c r="W1407" i="55"/>
  <c r="W1408" i="55"/>
  <c r="W1409" i="55"/>
  <c r="W1410" i="55"/>
  <c r="W1411" i="55"/>
  <c r="W1412" i="55"/>
  <c r="W1413" i="55"/>
  <c r="W1414" i="55"/>
  <c r="W1415" i="55"/>
  <c r="W1416" i="55"/>
  <c r="W1417" i="55"/>
  <c r="W1418" i="55"/>
  <c r="W1419" i="55"/>
  <c r="W1420" i="55"/>
  <c r="W1421" i="55"/>
  <c r="W1422" i="55"/>
  <c r="W1423" i="55"/>
  <c r="W1424" i="55"/>
  <c r="W1425" i="55"/>
  <c r="W1426" i="55"/>
  <c r="W1427" i="55"/>
  <c r="W1428" i="55"/>
  <c r="W1429" i="55"/>
  <c r="W1430" i="55"/>
  <c r="W1431" i="55"/>
  <c r="W1432" i="55"/>
  <c r="W1433" i="55"/>
  <c r="W1434" i="55"/>
  <c r="W1435" i="55"/>
  <c r="W1436" i="55"/>
  <c r="W1437" i="55"/>
  <c r="W1438" i="55"/>
  <c r="W1439" i="55"/>
  <c r="W1440" i="55"/>
  <c r="W1441" i="55"/>
  <c r="W1442" i="55"/>
  <c r="W1443" i="55"/>
  <c r="W1444" i="55"/>
  <c r="W1445" i="55"/>
  <c r="W1446" i="55"/>
  <c r="W1447" i="55"/>
  <c r="W1448" i="55"/>
  <c r="W1449" i="55"/>
  <c r="W1450" i="55"/>
  <c r="W1451" i="55"/>
  <c r="W1452" i="55"/>
  <c r="W1453" i="55"/>
  <c r="W1454" i="55"/>
  <c r="W1455" i="55"/>
  <c r="W1456" i="55"/>
  <c r="W1457" i="55"/>
  <c r="W1458" i="55"/>
  <c r="W1459" i="55"/>
  <c r="W1460" i="55"/>
  <c r="W1461" i="55"/>
  <c r="W1462" i="55"/>
  <c r="W1463" i="55"/>
  <c r="W1464" i="55"/>
  <c r="W1465" i="55"/>
  <c r="W1466" i="55"/>
  <c r="W1467" i="55"/>
  <c r="W1468" i="55"/>
  <c r="W1469" i="55"/>
  <c r="W1470" i="55"/>
  <c r="W1471" i="55"/>
  <c r="W1472" i="55"/>
  <c r="W1473" i="55"/>
  <c r="W1474" i="55"/>
  <c r="W1475" i="55"/>
  <c r="W1476" i="55"/>
  <c r="W1477" i="55"/>
  <c r="W1478" i="55"/>
  <c r="W1479" i="55"/>
  <c r="W1480" i="55"/>
  <c r="W1481" i="55"/>
  <c r="W1482" i="55"/>
  <c r="W1483" i="55"/>
  <c r="W1484" i="55"/>
  <c r="W1485" i="55"/>
  <c r="W1486" i="55"/>
  <c r="W1487" i="55"/>
  <c r="W1488" i="55"/>
  <c r="W1489" i="55"/>
  <c r="W1490" i="55"/>
  <c r="W1491" i="55"/>
  <c r="W1492" i="55"/>
  <c r="W1493" i="55"/>
  <c r="W1494" i="55"/>
  <c r="W1495" i="55"/>
  <c r="W1496" i="55"/>
  <c r="W1497" i="55"/>
  <c r="W1498" i="55"/>
  <c r="W1499" i="55"/>
  <c r="W1500" i="55"/>
  <c r="W1501" i="55"/>
  <c r="W1502" i="55"/>
  <c r="W1503" i="55"/>
  <c r="W1504" i="55"/>
  <c r="W1505" i="55"/>
  <c r="W1506" i="55"/>
  <c r="W1507" i="55"/>
  <c r="W1508" i="55"/>
  <c r="W1509" i="55"/>
  <c r="W1510" i="55"/>
  <c r="W1511" i="55"/>
  <c r="W1512" i="55"/>
  <c r="W1513" i="55"/>
  <c r="W1514" i="55"/>
  <c r="W1515" i="55"/>
  <c r="W1516" i="55"/>
  <c r="W1517" i="55"/>
  <c r="W1518" i="55"/>
  <c r="W1519" i="55"/>
  <c r="W1520" i="55"/>
  <c r="W1521" i="55"/>
  <c r="W1522" i="55"/>
  <c r="W1523" i="55"/>
  <c r="W1524" i="55"/>
  <c r="W1525" i="55"/>
  <c r="W1526" i="55"/>
  <c r="W1527" i="55"/>
  <c r="W1528" i="55"/>
  <c r="W1529" i="55"/>
  <c r="W1530" i="55"/>
  <c r="W1531" i="55"/>
  <c r="W1532" i="55"/>
  <c r="W1533" i="55"/>
  <c r="W1534" i="55"/>
  <c r="W1535" i="55"/>
  <c r="W1536" i="55"/>
  <c r="W1537" i="55"/>
  <c r="W1538" i="55"/>
  <c r="W1539" i="55"/>
  <c r="W1540" i="55"/>
  <c r="W1541" i="55"/>
  <c r="W1542" i="55"/>
  <c r="W1543" i="55"/>
  <c r="W1544" i="55"/>
  <c r="W1545" i="55"/>
  <c r="W1546" i="55"/>
  <c r="W1547" i="55"/>
  <c r="W1548" i="55"/>
  <c r="W1549" i="55"/>
  <c r="W1550" i="55"/>
  <c r="W1551" i="55"/>
  <c r="W1552" i="55"/>
  <c r="W1553" i="55"/>
  <c r="W1554" i="55"/>
  <c r="W1555" i="55"/>
  <c r="W1556" i="55"/>
  <c r="W1557" i="55"/>
  <c r="W1558" i="55"/>
  <c r="W1559" i="55"/>
  <c r="W1560" i="55"/>
  <c r="W1561" i="55"/>
  <c r="W1562" i="55"/>
  <c r="W1563" i="55"/>
  <c r="W1564" i="55"/>
  <c r="W1565" i="55"/>
  <c r="W1566" i="55"/>
  <c r="W1567" i="55"/>
  <c r="W1568" i="55"/>
  <c r="W1569" i="55"/>
  <c r="W1570" i="55"/>
  <c r="W1571" i="55"/>
  <c r="W1572" i="55"/>
  <c r="W1573" i="55"/>
  <c r="W1574" i="55"/>
  <c r="W1575" i="55"/>
  <c r="W1576" i="55"/>
  <c r="W1577" i="55"/>
  <c r="W1578" i="55"/>
  <c r="W1579" i="55"/>
  <c r="W1580" i="55"/>
  <c r="W1581" i="55"/>
  <c r="W1582" i="55"/>
  <c r="W1583" i="55"/>
  <c r="W1584" i="55"/>
  <c r="W1585" i="55"/>
  <c r="W1586" i="55"/>
  <c r="W1587" i="55"/>
  <c r="W1588" i="55"/>
  <c r="W1589" i="55"/>
  <c r="W1590" i="55"/>
  <c r="W1591" i="55"/>
  <c r="W1592" i="55"/>
  <c r="W1593" i="55"/>
  <c r="W1594" i="55"/>
  <c r="W1595" i="55"/>
  <c r="W1596" i="55"/>
  <c r="W1597" i="55"/>
  <c r="W1598" i="55"/>
  <c r="W1599" i="55"/>
  <c r="W1600" i="55"/>
  <c r="W1601" i="55"/>
  <c r="W1602" i="55"/>
  <c r="W1603" i="55"/>
  <c r="W1604" i="55"/>
  <c r="W1605" i="55"/>
  <c r="W1606" i="55"/>
  <c r="W1607" i="55"/>
  <c r="W1608" i="55"/>
  <c r="W1609" i="55"/>
  <c r="W1610" i="55"/>
  <c r="W1611" i="55"/>
  <c r="W1612" i="55"/>
  <c r="W1613" i="55"/>
  <c r="W1614" i="55"/>
  <c r="W1615" i="55"/>
  <c r="W1616" i="55"/>
  <c r="W1617" i="55"/>
  <c r="W1618" i="55"/>
  <c r="W1619" i="55"/>
  <c r="W1620" i="55"/>
  <c r="W1621" i="55"/>
  <c r="W1622" i="55"/>
  <c r="W1623" i="55"/>
  <c r="W1624" i="55"/>
  <c r="W1625" i="55"/>
  <c r="W1626" i="55"/>
  <c r="W1627" i="55"/>
  <c r="W1628" i="55"/>
  <c r="W1629" i="55"/>
  <c r="W1630" i="55"/>
  <c r="W1631" i="55"/>
  <c r="W1632" i="55"/>
  <c r="W1633" i="55"/>
  <c r="W1634" i="55"/>
  <c r="W1635" i="55"/>
  <c r="W1636" i="55"/>
  <c r="W1637" i="55"/>
  <c r="W1638" i="55"/>
  <c r="W1639" i="55"/>
  <c r="W1640" i="55"/>
  <c r="W1641" i="55"/>
  <c r="W1642" i="55"/>
  <c r="W1643" i="55"/>
  <c r="W1644" i="55"/>
  <c r="W1645" i="55"/>
  <c r="W1646" i="55"/>
  <c r="W1647" i="55"/>
  <c r="W1648" i="55"/>
  <c r="W1649" i="55"/>
  <c r="W1650" i="55"/>
  <c r="W1651" i="55"/>
  <c r="W1652" i="55"/>
  <c r="W1653" i="55"/>
  <c r="W1654" i="55"/>
  <c r="W1655" i="55"/>
  <c r="W1656" i="55"/>
  <c r="W1657" i="55"/>
  <c r="W1658" i="55"/>
  <c r="W1659" i="55"/>
  <c r="W1660" i="55"/>
  <c r="W1661" i="55"/>
  <c r="W1662" i="55"/>
  <c r="W1663" i="55"/>
  <c r="W1664" i="55"/>
  <c r="W1665" i="55"/>
  <c r="W1666" i="55"/>
  <c r="W1667" i="55"/>
  <c r="W1668" i="55"/>
  <c r="W1669" i="55"/>
  <c r="W1670" i="55"/>
  <c r="W1671" i="55"/>
  <c r="W1672" i="55"/>
  <c r="W1673" i="55"/>
  <c r="W1674" i="55"/>
  <c r="W1675" i="55"/>
  <c r="W1676" i="55"/>
  <c r="W1677" i="55"/>
  <c r="W1678" i="55"/>
  <c r="W1679" i="55"/>
  <c r="W1680" i="55"/>
  <c r="W1681" i="55"/>
  <c r="W1682" i="55"/>
  <c r="W1683" i="55"/>
  <c r="W1684" i="55"/>
  <c r="W1685" i="55"/>
  <c r="W1686" i="55"/>
  <c r="W1687" i="55"/>
  <c r="W1688" i="55"/>
  <c r="W1689" i="55"/>
  <c r="W1690" i="55"/>
  <c r="W1691" i="55"/>
  <c r="W1692" i="55"/>
  <c r="W1693" i="55"/>
  <c r="W1694" i="55"/>
  <c r="W1695" i="55"/>
  <c r="W1696" i="55"/>
  <c r="W1697" i="55"/>
  <c r="W1698" i="55"/>
  <c r="W1699" i="55"/>
  <c r="W1700" i="55"/>
  <c r="W1701" i="55"/>
  <c r="W1702" i="55"/>
  <c r="W1703" i="55"/>
  <c r="W1704" i="55"/>
  <c r="W1705" i="55"/>
  <c r="W1706" i="55"/>
  <c r="W1707" i="55"/>
  <c r="W1708" i="55"/>
  <c r="W1709" i="55"/>
  <c r="W1710" i="55"/>
  <c r="W1711" i="55"/>
  <c r="W1712" i="55"/>
  <c r="W1713" i="55"/>
  <c r="W1714" i="55"/>
  <c r="W1715" i="55"/>
  <c r="W1716" i="55"/>
  <c r="W1717" i="55"/>
  <c r="W1718" i="55"/>
  <c r="W1719" i="55"/>
  <c r="W1720" i="55"/>
  <c r="W1721" i="55"/>
  <c r="W1722" i="55"/>
  <c r="W1723" i="55"/>
  <c r="W1724" i="55"/>
  <c r="W1725" i="55"/>
  <c r="W1726" i="55"/>
  <c r="W1727" i="55"/>
  <c r="W1728" i="55"/>
  <c r="W1729" i="55"/>
  <c r="W1730" i="55"/>
  <c r="W1731" i="55"/>
  <c r="W1732" i="55"/>
  <c r="W1733" i="55"/>
  <c r="W1734" i="55"/>
  <c r="W1735" i="55"/>
  <c r="W1736" i="55"/>
  <c r="W1737" i="55"/>
  <c r="W1738" i="55"/>
  <c r="W1739" i="55"/>
  <c r="W1740" i="55"/>
  <c r="W1741" i="55"/>
  <c r="W1742" i="55"/>
  <c r="W1743" i="55"/>
  <c r="W1744" i="55"/>
  <c r="W1745" i="55"/>
  <c r="W1746" i="55"/>
  <c r="W1747" i="55"/>
  <c r="W1748" i="55"/>
  <c r="W1749" i="55"/>
  <c r="W1750" i="55"/>
  <c r="W1751" i="55"/>
  <c r="W1752" i="55"/>
  <c r="W1753" i="55"/>
  <c r="W1754" i="55"/>
  <c r="W1755" i="55"/>
  <c r="W1756" i="55"/>
  <c r="W1757" i="55"/>
  <c r="W1758" i="55"/>
  <c r="W1759" i="55"/>
  <c r="W1760" i="55"/>
  <c r="W1761" i="55"/>
  <c r="W1762" i="55"/>
  <c r="W1763" i="55"/>
  <c r="W1764" i="55"/>
  <c r="W1765" i="55"/>
  <c r="W1766" i="55"/>
  <c r="W1767" i="55"/>
  <c r="W1768" i="55"/>
  <c r="W1769" i="55"/>
  <c r="W1770" i="55"/>
  <c r="W1771" i="55"/>
  <c r="W1772" i="55"/>
  <c r="W1773" i="55"/>
  <c r="W1774" i="55"/>
  <c r="W1775" i="55"/>
  <c r="W1776" i="55"/>
  <c r="W1777" i="55"/>
  <c r="W1778" i="55"/>
  <c r="W1779" i="55"/>
  <c r="W1780" i="55"/>
  <c r="W1781" i="55"/>
  <c r="W1782" i="55"/>
  <c r="W1783" i="55"/>
  <c r="W1784" i="55"/>
  <c r="W1785" i="55"/>
  <c r="W1786" i="55"/>
  <c r="W1787" i="55"/>
  <c r="W1788" i="55"/>
  <c r="W1789" i="55"/>
  <c r="W1790" i="55"/>
  <c r="W1791" i="55"/>
  <c r="W1792" i="55"/>
  <c r="W1793" i="55"/>
  <c r="W1794" i="55"/>
  <c r="W1795" i="55"/>
  <c r="W1796" i="55"/>
  <c r="W1797" i="55"/>
  <c r="W1798" i="55"/>
  <c r="W1799" i="55"/>
  <c r="W1800" i="55"/>
  <c r="W1801" i="55"/>
  <c r="W1802" i="55"/>
  <c r="W1803" i="55"/>
  <c r="W1804" i="55"/>
  <c r="W1805" i="55"/>
  <c r="W1806" i="55"/>
  <c r="W1807" i="55"/>
  <c r="W1808" i="55"/>
  <c r="W1809" i="55"/>
  <c r="W1810" i="55"/>
  <c r="W1811" i="55"/>
  <c r="W1812" i="55"/>
  <c r="W1813" i="55"/>
  <c r="W1814" i="55"/>
  <c r="W1815" i="55"/>
  <c r="W1816" i="55"/>
  <c r="W1817" i="55"/>
  <c r="W1818" i="55"/>
  <c r="W1819" i="55"/>
  <c r="W1820" i="55"/>
  <c r="W1821" i="55"/>
  <c r="W1822" i="55"/>
  <c r="W1823" i="55"/>
  <c r="W1824" i="55"/>
  <c r="W1825" i="55"/>
  <c r="W1826" i="55"/>
  <c r="W1827" i="55"/>
  <c r="W1828" i="55"/>
  <c r="W1829" i="55"/>
  <c r="W1830" i="55"/>
  <c r="W1831" i="55"/>
  <c r="W1832" i="55"/>
  <c r="W1833" i="55"/>
  <c r="W1834" i="55"/>
  <c r="W1835" i="55"/>
  <c r="W1836" i="55"/>
  <c r="W1837" i="55"/>
  <c r="W1838" i="55"/>
  <c r="W1839" i="55"/>
  <c r="W1840" i="55"/>
  <c r="W1841" i="55"/>
  <c r="W1842" i="55"/>
  <c r="W1843" i="55"/>
  <c r="W1844" i="55"/>
  <c r="W1845" i="55"/>
  <c r="W1846" i="55"/>
  <c r="W1847" i="55"/>
  <c r="W1848" i="55"/>
  <c r="W1849" i="55"/>
  <c r="W1850" i="55"/>
  <c r="W1851" i="55"/>
  <c r="W1852" i="55"/>
  <c r="W1853" i="55"/>
  <c r="W1854" i="55"/>
  <c r="W1855" i="55"/>
  <c r="W1856" i="55"/>
  <c r="W1857" i="55"/>
  <c r="W1858" i="55"/>
  <c r="W1859" i="55"/>
  <c r="W1860" i="55"/>
  <c r="W1861" i="55"/>
  <c r="W1862" i="55"/>
  <c r="W1863" i="55"/>
  <c r="W1864" i="55"/>
  <c r="W1865" i="55"/>
  <c r="W1866" i="55"/>
  <c r="W1867" i="55"/>
  <c r="W1868" i="55"/>
  <c r="W1869" i="55"/>
  <c r="W1870" i="55"/>
  <c r="W1871" i="55"/>
  <c r="W1872" i="55"/>
  <c r="W1873" i="55"/>
  <c r="W1874" i="55"/>
  <c r="W1875" i="55"/>
  <c r="W1876" i="55"/>
  <c r="W1877" i="55"/>
  <c r="W1878" i="55"/>
  <c r="W1879" i="55"/>
  <c r="W1880" i="55"/>
  <c r="W1881" i="55"/>
  <c r="W1882" i="55"/>
  <c r="W1883" i="55"/>
  <c r="W1884" i="55"/>
  <c r="W1885" i="55"/>
  <c r="W1886" i="55"/>
  <c r="W1887" i="55"/>
  <c r="W1888" i="55"/>
  <c r="W1889" i="55"/>
  <c r="W1890" i="55"/>
  <c r="W1891" i="55"/>
  <c r="W1892" i="55"/>
  <c r="W1893" i="55"/>
  <c r="W1894" i="55"/>
  <c r="W1895" i="55"/>
  <c r="W1896" i="55"/>
  <c r="W1897" i="55"/>
  <c r="W1898" i="55"/>
  <c r="W1899" i="55"/>
  <c r="W1900" i="55"/>
  <c r="W1901" i="55"/>
  <c r="W1902" i="55"/>
  <c r="W1903" i="55"/>
  <c r="W1904" i="55"/>
  <c r="W1905" i="55"/>
  <c r="W1906" i="55"/>
  <c r="W1907" i="55"/>
  <c r="W1908" i="55"/>
  <c r="W1909" i="55"/>
  <c r="W1910" i="55"/>
  <c r="W1911" i="55"/>
  <c r="W1912" i="55"/>
  <c r="W1913" i="55"/>
  <c r="W1914" i="55"/>
  <c r="W1915" i="55"/>
  <c r="W1916" i="55"/>
  <c r="W1917" i="55"/>
  <c r="W1918" i="55"/>
  <c r="W1919" i="55"/>
  <c r="W1920" i="55"/>
  <c r="W1921" i="55"/>
  <c r="W1922" i="55"/>
  <c r="W1923" i="55"/>
  <c r="W1924" i="55"/>
  <c r="W1925" i="55"/>
  <c r="W1926" i="55"/>
  <c r="W1927" i="55"/>
  <c r="W1928" i="55"/>
  <c r="W1929" i="55"/>
  <c r="W1930" i="55"/>
  <c r="W1931" i="55"/>
  <c r="W1932" i="55"/>
  <c r="W1933" i="55"/>
  <c r="W1934" i="55"/>
  <c r="W1935" i="55"/>
  <c r="W1936" i="55"/>
  <c r="W1937" i="55"/>
  <c r="W1938" i="55"/>
  <c r="W1939" i="55"/>
  <c r="W1940" i="55"/>
  <c r="W1941" i="55"/>
  <c r="W1942" i="55"/>
  <c r="W1943" i="55"/>
  <c r="W1944" i="55"/>
  <c r="W1945" i="55"/>
  <c r="W1946" i="55"/>
  <c r="W1947" i="55"/>
  <c r="W1948" i="55"/>
  <c r="W1949" i="55"/>
  <c r="W1950" i="55"/>
  <c r="W1951" i="55"/>
  <c r="W1952" i="55"/>
  <c r="W1953" i="55"/>
  <c r="W1954" i="55"/>
  <c r="W1955" i="55"/>
  <c r="W1956" i="55"/>
  <c r="W1957" i="55"/>
  <c r="W1958" i="55"/>
  <c r="W1959" i="55"/>
  <c r="W1960" i="55"/>
  <c r="W1961" i="55"/>
  <c r="W1962" i="55"/>
  <c r="W1963" i="55"/>
  <c r="W1964" i="55"/>
  <c r="W1965" i="55"/>
  <c r="W1966" i="55"/>
  <c r="W1967" i="55"/>
  <c r="W1968" i="55"/>
  <c r="W1969" i="55"/>
  <c r="W1970" i="55"/>
  <c r="W1971" i="55"/>
  <c r="W1972" i="55"/>
  <c r="W1973" i="55"/>
  <c r="W1974" i="55"/>
  <c r="W1975" i="55"/>
  <c r="W1976" i="55"/>
  <c r="W1977" i="55"/>
  <c r="W1978" i="55"/>
  <c r="W1979" i="55"/>
  <c r="W1980" i="55"/>
  <c r="W1981" i="55"/>
  <c r="W1982" i="55"/>
  <c r="W1983" i="55"/>
  <c r="W1984" i="55"/>
  <c r="W1985" i="55"/>
  <c r="W1986" i="55"/>
  <c r="W1987" i="55"/>
  <c r="W1988" i="55"/>
  <c r="W1989" i="55"/>
  <c r="W1990" i="55"/>
  <c r="W1991" i="55"/>
  <c r="W1992" i="55"/>
  <c r="W1993" i="55"/>
  <c r="W1994" i="55"/>
  <c r="W1995" i="55"/>
  <c r="W1996" i="55"/>
  <c r="W1997" i="55"/>
  <c r="W1998" i="55"/>
  <c r="W1999" i="55"/>
  <c r="W2000" i="55"/>
  <c r="W2001" i="55"/>
  <c r="W2002" i="55"/>
  <c r="W2003" i="55"/>
  <c r="W2004" i="55"/>
  <c r="W2005" i="55"/>
  <c r="W2006" i="55"/>
  <c r="W2007" i="55"/>
  <c r="W2008" i="55"/>
  <c r="W2009" i="55"/>
  <c r="W2010" i="55"/>
  <c r="W2011" i="55"/>
  <c r="W2012" i="55"/>
  <c r="W2013" i="55"/>
  <c r="W2014" i="55"/>
  <c r="W2015" i="55"/>
  <c r="W2016" i="55"/>
  <c r="W2017" i="55"/>
  <c r="W2018" i="55"/>
  <c r="W2019" i="55"/>
  <c r="W2020" i="55"/>
  <c r="W2021" i="55"/>
  <c r="W2022" i="55"/>
  <c r="W2023" i="55"/>
  <c r="W2024" i="55"/>
  <c r="W2025" i="55"/>
  <c r="W2026" i="55"/>
  <c r="W2027" i="55"/>
  <c r="W2028" i="55"/>
  <c r="W2029" i="55"/>
  <c r="W2030" i="55"/>
  <c r="W2031" i="55"/>
  <c r="W2032" i="55"/>
  <c r="W2033" i="55"/>
  <c r="W2034" i="55"/>
  <c r="W2035" i="55"/>
  <c r="W2036" i="55"/>
  <c r="W2037" i="55"/>
  <c r="W2038" i="55"/>
  <c r="W2039" i="55"/>
  <c r="W2040" i="55"/>
  <c r="W2041" i="55"/>
  <c r="W2042" i="55"/>
  <c r="W2043" i="55"/>
  <c r="W2044" i="55"/>
  <c r="W2045" i="55"/>
  <c r="W2046" i="55"/>
  <c r="W2047" i="55"/>
  <c r="W2048" i="55"/>
  <c r="W2049" i="55"/>
  <c r="W2050" i="55"/>
  <c r="W2051" i="55"/>
  <c r="W2052" i="55"/>
  <c r="W2053" i="55"/>
  <c r="W2054" i="55"/>
  <c r="W2055" i="55"/>
  <c r="W2056" i="55"/>
  <c r="W2057" i="55"/>
  <c r="W2058" i="55"/>
  <c r="W2059" i="55"/>
  <c r="W2060" i="55"/>
  <c r="W2061" i="55"/>
  <c r="W2062" i="55"/>
  <c r="W2063" i="55"/>
  <c r="W2064" i="55"/>
  <c r="W2065" i="55"/>
  <c r="W2066" i="55"/>
  <c r="W2067" i="55"/>
  <c r="W2068" i="55"/>
  <c r="W2069" i="55"/>
  <c r="W2070" i="55"/>
  <c r="W2071" i="55"/>
  <c r="W2072" i="55"/>
  <c r="W2073" i="55"/>
  <c r="W2074" i="55"/>
  <c r="W2075" i="55"/>
  <c r="W2076" i="55"/>
  <c r="W2077" i="55"/>
  <c r="W2078" i="55"/>
  <c r="W2079" i="55"/>
  <c r="W2080" i="55"/>
  <c r="W2081" i="55"/>
  <c r="W2082" i="55"/>
  <c r="W2083" i="55"/>
  <c r="W2084" i="55"/>
  <c r="W2085" i="55"/>
  <c r="W2086" i="55"/>
  <c r="W2087" i="55"/>
  <c r="W2088" i="55"/>
  <c r="W2089" i="55"/>
  <c r="W2090" i="55"/>
  <c r="W2091" i="55"/>
  <c r="W2092" i="55"/>
  <c r="W2093" i="55"/>
  <c r="W2094" i="55"/>
  <c r="W2095" i="55"/>
  <c r="W2096" i="55"/>
  <c r="W2097" i="55"/>
  <c r="W2098" i="55"/>
  <c r="W2099" i="55"/>
  <c r="W2100" i="55"/>
  <c r="W2101" i="55"/>
  <c r="W2102" i="55"/>
  <c r="W2103" i="55"/>
  <c r="W2104" i="55"/>
  <c r="W2105" i="55"/>
  <c r="W2106" i="55"/>
  <c r="W2107" i="55"/>
  <c r="W2108" i="55"/>
  <c r="W2109" i="55"/>
  <c r="W2110" i="55"/>
  <c r="W2111" i="55"/>
  <c r="W2112" i="55"/>
  <c r="W2113" i="55"/>
  <c r="W2114" i="55"/>
  <c r="W2115" i="55"/>
  <c r="W2116" i="55"/>
  <c r="W2117" i="55"/>
  <c r="W2118" i="55"/>
  <c r="W2119" i="55"/>
  <c r="W2120" i="55"/>
  <c r="W2121" i="55"/>
  <c r="W2122" i="55"/>
  <c r="W2123" i="55"/>
  <c r="W2124" i="55"/>
  <c r="W2125" i="55"/>
  <c r="W2126" i="55"/>
  <c r="W2127" i="55"/>
  <c r="W32" i="55"/>
  <c r="W20" i="55"/>
  <c r="D6" i="396" a="1"/>
  <c r="O16" i="396" a="1"/>
  <c r="H21" i="396" a="1"/>
  <c r="E6" i="396" a="1"/>
  <c r="C13" i="396" a="1"/>
  <c r="F5" i="396" a="1"/>
  <c r="N11" i="396" a="1"/>
  <c r="K21" i="396" a="1"/>
  <c r="D16" i="396" a="1"/>
  <c r="O7" i="396" a="1"/>
  <c r="G3" i="396" a="1"/>
  <c r="N18" i="396" a="1"/>
  <c r="E9" i="396" a="1"/>
  <c r="C20" i="396" a="1"/>
  <c r="L20" i="396" a="1"/>
  <c r="F12" i="396" a="1"/>
  <c r="P15" i="396" a="1"/>
  <c r="H13" i="396" a="1"/>
  <c r="J30" i="396" a="1"/>
  <c r="F4" i="396" a="1"/>
  <c r="M16" i="396" a="1"/>
  <c r="M4" i="396" a="1"/>
  <c r="M2" i="396" a="1"/>
  <c r="F15" i="396" a="1"/>
  <c r="H3" i="396" a="1"/>
  <c r="O11" i="396" a="1"/>
  <c r="F13" i="396" a="1"/>
  <c r="M15" i="396" a="1"/>
  <c r="I4" i="396" a="1"/>
  <c r="K12" i="396" a="1"/>
  <c r="C5" i="396" a="1"/>
  <c r="G7" i="396" a="1"/>
  <c r="G11" i="396" a="1"/>
  <c r="E8" i="396" a="1"/>
  <c r="K7" i="396" a="1"/>
  <c r="N14" i="396" a="1"/>
  <c r="I17" i="396" a="1"/>
  <c r="I13" i="396" a="1"/>
  <c r="G8" i="396" a="1"/>
  <c r="D12" i="396" a="1"/>
  <c r="D5" i="396" a="1"/>
  <c r="C17" i="396" a="1"/>
  <c r="P19" i="396" a="1"/>
  <c r="B15" i="396" a="1"/>
  <c r="D28" i="396" a="1"/>
  <c r="H14" i="396" a="1"/>
  <c r="H10" i="396" a="1"/>
  <c r="K10" i="396" a="1"/>
  <c r="L2" i="396" a="1"/>
  <c r="N3" i="396" a="1"/>
  <c r="M12" i="396" a="1"/>
  <c r="F22" i="396" a="1"/>
  <c r="F20" i="396" a="1"/>
  <c r="E4" i="396" a="1"/>
  <c r="B6" i="396" a="1"/>
  <c r="D9" i="396" a="1"/>
  <c r="K5" i="396" a="1"/>
  <c r="J29" i="396" a="1"/>
  <c r="O10" i="396" a="1"/>
  <c r="M29" i="396" a="1"/>
  <c r="E14" i="396" a="1"/>
  <c r="H6" i="396" a="1"/>
  <c r="H16" i="396" a="1"/>
  <c r="N9" i="396" a="1"/>
  <c r="F18" i="396" a="1"/>
  <c r="F29" i="396" a="1"/>
  <c r="O28" i="396" a="1"/>
  <c r="D15" i="396" a="1"/>
  <c r="E7" i="396" a="1"/>
  <c r="P2" i="396" a="1"/>
  <c r="K30" i="396" a="1"/>
  <c r="M28" i="396" a="1"/>
  <c r="L22" i="396" a="1"/>
  <c r="L11" i="396" a="1"/>
  <c r="P18" i="396" a="1"/>
  <c r="P11" i="396" a="1"/>
  <c r="I28" i="396" a="1"/>
  <c r="L9" i="396" a="1"/>
  <c r="I11" i="396" a="1"/>
  <c r="B4" i="396" a="1"/>
  <c r="L8" i="396" a="1"/>
  <c r="H27" i="396" a="1"/>
  <c r="F8" i="396" a="1"/>
  <c r="F10" i="396" a="1"/>
  <c r="L29" i="396" a="1"/>
  <c r="I14" i="396" a="1"/>
  <c r="L30" i="396" a="1"/>
  <c r="N13" i="396" a="1"/>
  <c r="P6" i="396" a="1"/>
  <c r="C14" i="396" a="1"/>
  <c r="N16" i="396" a="1"/>
  <c r="N29" i="396" a="1"/>
  <c r="H12" i="396" a="1"/>
  <c r="B17" i="396" a="1"/>
  <c r="O20" i="396" a="1"/>
  <c r="G16" i="396" a="1"/>
  <c r="C15" i="396" a="1"/>
  <c r="I10" i="396" a="1"/>
  <c r="O9" i="396" a="1"/>
  <c r="P5" i="396" a="1"/>
  <c r="K18" i="396" a="1"/>
  <c r="N30" i="396" a="1"/>
  <c r="H15" i="396" a="1"/>
  <c r="J22" i="396" a="1"/>
  <c r="J7" i="396" a="1"/>
  <c r="O14" i="396" a="1"/>
  <c r="H9" i="396" a="1"/>
  <c r="E10" i="396" a="1"/>
  <c r="B20" i="396" a="1"/>
  <c r="E12" i="396" a="1"/>
  <c r="M14" i="396" a="1"/>
  <c r="I5" i="396" a="1"/>
  <c r="H17" i="396" a="1"/>
  <c r="L7" i="396" a="1"/>
  <c r="L4" i="396" a="1"/>
  <c r="P28" i="396" a="1"/>
  <c r="O3" i="396" a="1"/>
  <c r="N8" i="396" a="1"/>
  <c r="K8" i="396" a="1"/>
  <c r="L6" i="396" a="1"/>
  <c r="D17" i="396" a="1"/>
  <c r="B3" i="396" a="1"/>
  <c r="I19" i="396" a="1"/>
  <c r="M8" i="396" a="1"/>
  <c r="H7" i="396" a="1"/>
  <c r="N15" i="396" a="1"/>
  <c r="C12" i="396" a="1"/>
  <c r="J2" i="396" a="1"/>
  <c r="G2" i="396" a="1"/>
  <c r="C2" i="396" a="1"/>
  <c r="E17" i="396" a="1"/>
  <c r="C10" i="396" a="1"/>
  <c r="D29" i="396" a="1"/>
  <c r="F30" i="396" a="1"/>
  <c r="E20" i="396" a="1"/>
  <c r="M13" i="396" a="1"/>
  <c r="E3" i="396" a="1"/>
  <c r="D13" i="396" a="1"/>
  <c r="J10" i="396" a="1"/>
  <c r="I22" i="396" a="1"/>
  <c r="L28" i="396" a="1"/>
  <c r="N17" i="396" a="1"/>
  <c r="E16" i="396" a="1"/>
  <c r="B7" i="396" a="1"/>
  <c r="O13" i="396" a="1"/>
  <c r="L15" i="396" a="1"/>
  <c r="N19" i="396" a="1"/>
  <c r="N12" i="396" a="1"/>
  <c r="J12" i="396" a="1"/>
  <c r="E30" i="396" a="1"/>
  <c r="J20" i="396" a="1"/>
  <c r="K2" i="396" a="1"/>
  <c r="C6" i="396" a="1"/>
  <c r="M7" i="396" a="1"/>
  <c r="J3" i="396" a="1"/>
  <c r="B8" i="396" a="1"/>
  <c r="O17" i="396" a="1"/>
  <c r="F14" i="396" a="1"/>
  <c r="D3" i="396" a="1"/>
  <c r="N6" i="396" a="1"/>
  <c r="E13" i="396" a="1"/>
  <c r="C28" i="396" a="1"/>
  <c r="D30" i="396" a="1"/>
  <c r="G15" i="396" a="1"/>
  <c r="K29" i="396" a="1"/>
  <c r="I2" i="396" a="1"/>
  <c r="O6" i="396" a="1"/>
  <c r="M19" i="396" a="1"/>
  <c r="K13" i="396" a="1"/>
  <c r="H22" i="396" a="1"/>
  <c r="E21" i="396" a="1"/>
  <c r="C30" i="396" a="1"/>
  <c r="D2" i="396" a="1"/>
  <c r="P16" i="396" a="1"/>
  <c r="F17" i="396" a="1"/>
  <c r="I20" i="396" a="1"/>
  <c r="E2" i="396" a="1"/>
  <c r="P30" i="396" a="1"/>
  <c r="M10" i="396" a="1"/>
  <c r="F19" i="396" a="1"/>
  <c r="O18" i="396" a="1"/>
  <c r="M17" i="396" a="1"/>
  <c r="C4" i="396" a="1"/>
  <c r="D19" i="396" a="1"/>
  <c r="J4" i="396" a="1"/>
  <c r="I29" i="396" a="1"/>
  <c r="P20" i="396" a="1"/>
  <c r="H29" i="396" a="1"/>
  <c r="I27" i="396" a="1"/>
  <c r="G30" i="396" a="1"/>
  <c r="M9" i="396" a="1"/>
  <c r="C11" i="396" a="1"/>
  <c r="C18" i="396" a="1"/>
  <c r="I12" i="396" a="1"/>
  <c r="I9" i="396" a="1"/>
  <c r="N4" i="396" a="1"/>
  <c r="G14" i="396" a="1"/>
  <c r="I6" i="396" a="1"/>
  <c r="I16" i="396" a="1"/>
  <c r="P22" i="396" a="1"/>
  <c r="H11" i="396" a="1"/>
  <c r="L3" i="396" a="1"/>
  <c r="J18" i="396" a="1"/>
  <c r="N22" i="396" a="1"/>
  <c r="P8" i="396" a="1"/>
  <c r="K16" i="396" a="1"/>
  <c r="J6" i="396" a="1"/>
  <c r="P9" i="396" a="1"/>
  <c r="M30" i="396" a="1"/>
  <c r="K19" i="396" a="1"/>
  <c r="E5" i="396" a="1"/>
  <c r="K22" i="396" a="1"/>
  <c r="J28" i="396" a="1"/>
  <c r="H8" i="396" a="1"/>
  <c r="O19" i="396" a="1"/>
  <c r="O12" i="396" a="1"/>
  <c r="H2" i="396" a="1"/>
  <c r="J16" i="396" a="1"/>
  <c r="J9" i="396" a="1"/>
  <c r="G12" i="396" a="1"/>
  <c r="L14" i="396" a="1"/>
  <c r="F7" i="396" a="1"/>
  <c r="O21" i="396" a="1"/>
  <c r="C8" i="396" a="1"/>
  <c r="D10" i="396" a="1"/>
  <c r="B11" i="396" a="1"/>
  <c r="N20" i="396" a="1"/>
  <c r="F6" i="396" a="1"/>
  <c r="G5" i="396" a="1"/>
  <c r="I3" i="396" a="1"/>
  <c r="H20" i="396" a="1"/>
  <c r="G19" i="396" a="1"/>
  <c r="G10" i="396" a="1"/>
  <c r="B19" i="396" a="1"/>
  <c r="G6" i="396" a="1"/>
  <c r="D7" i="396" a="1"/>
  <c r="H19" i="396" a="1"/>
  <c r="E28" i="396" a="1"/>
  <c r="H4" i="396" a="1"/>
  <c r="J14" i="396" a="1"/>
  <c r="K3" i="396" a="1"/>
  <c r="N5" i="396" a="1"/>
  <c r="I15" i="396" a="1"/>
  <c r="L21" i="396" a="1"/>
  <c r="N28" i="396" a="1"/>
  <c r="D11" i="396" a="1"/>
  <c r="I30" i="396" a="1"/>
  <c r="E29" i="396" a="1"/>
  <c r="C29" i="396" a="1"/>
  <c r="P29" i="396" a="1"/>
  <c r="N2" i="396" a="1"/>
  <c r="K9" i="396" a="1"/>
  <c r="C16" i="396" a="1"/>
  <c r="K4" i="396" a="1"/>
  <c r="N7" i="396" a="1"/>
  <c r="O5" i="396" a="1"/>
  <c r="D22" i="396" a="1"/>
  <c r="O4" i="396" a="1"/>
  <c r="K6" i="396" a="1"/>
  <c r="F16" i="396" a="1"/>
  <c r="D18" i="396" a="1"/>
  <c r="B10" i="396" a="1"/>
  <c r="F9" i="396" a="1"/>
  <c r="E22" i="396" a="1"/>
  <c r="H30" i="396" a="1"/>
  <c r="E11" i="396" a="1"/>
  <c r="B14" i="396" a="1"/>
  <c r="G22" i="396" a="1"/>
  <c r="K17" i="396" a="1"/>
  <c r="F3" i="396" a="1"/>
  <c r="O2" i="396" a="1"/>
  <c r="K28" i="396" a="1"/>
  <c r="D8" i="396" a="1"/>
  <c r="L18" i="396" a="1"/>
  <c r="E15" i="396" a="1"/>
  <c r="L5" i="396" a="1"/>
  <c r="D14" i="396" a="1"/>
  <c r="P13" i="396" a="1"/>
  <c r="H18" i="396" a="1"/>
  <c r="P17" i="396" a="1"/>
  <c r="I7" i="396" a="1"/>
  <c r="L16" i="396" a="1"/>
  <c r="I18" i="396" a="1"/>
  <c r="C7" i="396" a="1"/>
  <c r="G20" i="396" a="1"/>
  <c r="F28" i="396" a="1"/>
  <c r="O30" i="396" a="1"/>
  <c r="B12" i="396" a="1"/>
  <c r="J17" i="396" a="1"/>
  <c r="L12" i="396" a="1"/>
  <c r="B16" i="396" a="1"/>
  <c r="M18" i="396" a="1"/>
  <c r="J19" i="396" a="1"/>
  <c r="G29" i="396" a="1"/>
  <c r="K20" i="396" a="1"/>
  <c r="P10" i="396" a="1"/>
  <c r="M20" i="396" a="1"/>
  <c r="P4" i="396" a="1"/>
  <c r="P7" i="396" a="1"/>
  <c r="N21" i="396" a="1"/>
  <c r="J15" i="396" a="1"/>
  <c r="M11" i="396" a="1"/>
  <c r="G18" i="396" a="1"/>
  <c r="D20" i="396" a="1"/>
  <c r="O22" i="396" a="1"/>
  <c r="O29" i="396" a="1"/>
  <c r="P14" i="396" a="1"/>
  <c r="J11" i="396" a="1"/>
  <c r="K14" i="396" a="1"/>
  <c r="I8" i="396" a="1"/>
  <c r="N10" i="396" a="1"/>
  <c r="L10" i="396" a="1"/>
  <c r="B5" i="396" a="1"/>
  <c r="E19" i="396" a="1"/>
  <c r="O15" i="396" a="1"/>
  <c r="H23" i="396" a="1"/>
  <c r="C9" i="396" a="1"/>
  <c r="B9" i="396" a="1"/>
  <c r="P12" i="396" a="1"/>
  <c r="P3" i="396" a="1"/>
  <c r="C19" i="396" a="1"/>
  <c r="F11" i="396" a="1"/>
  <c r="M5" i="396" a="1"/>
  <c r="G9" i="396" a="1"/>
  <c r="H5" i="396" a="1"/>
  <c r="G4" i="396" a="1"/>
  <c r="L19" i="396" a="1"/>
  <c r="K11" i="396" a="1"/>
  <c r="D21" i="396" a="1"/>
  <c r="G28" i="396" a="1"/>
  <c r="G17" i="396" a="1"/>
  <c r="L13" i="396" a="1"/>
  <c r="C3" i="396" a="1"/>
  <c r="D4" i="396" a="1"/>
  <c r="M6" i="396" a="1"/>
  <c r="E18" i="396" a="1"/>
  <c r="K15" i="396" a="1"/>
  <c r="J5" i="396" a="1"/>
  <c r="F2" i="396" a="1"/>
  <c r="J8" i="396" a="1"/>
  <c r="L17" i="396" a="1"/>
  <c r="M3" i="396" a="1"/>
  <c r="H28" i="396" a="1"/>
  <c r="O8" i="396" a="1"/>
  <c r="C41" i="503" l="1"/>
  <c r="D34" i="507"/>
  <c r="D28" i="510"/>
  <c r="C40" i="511"/>
  <c r="C34" i="511"/>
  <c r="D34" i="511"/>
  <c r="C41" i="511"/>
  <c r="D34" i="504"/>
  <c r="C29" i="505"/>
  <c r="D28" i="505"/>
  <c r="C29" i="507"/>
  <c r="D28" i="507"/>
  <c r="D28" i="515"/>
  <c r="D25" i="514"/>
  <c r="D29" i="514"/>
  <c r="F29" i="514" s="1"/>
  <c r="D27" i="514"/>
  <c r="D26" i="514"/>
  <c r="F23" i="514"/>
  <c r="D25" i="509"/>
  <c r="F23" i="509"/>
  <c r="D29" i="509"/>
  <c r="F29" i="509" s="1"/>
  <c r="D27" i="509"/>
  <c r="D26" i="509"/>
  <c r="D28" i="506"/>
  <c r="C29" i="506"/>
  <c r="C42" i="500"/>
  <c r="C40" i="500"/>
  <c r="C41" i="500"/>
  <c r="D34" i="500"/>
  <c r="C34" i="500"/>
  <c r="D25" i="499"/>
  <c r="D29" i="499"/>
  <c r="F29" i="499" s="1"/>
  <c r="F23" i="499"/>
  <c r="D27" i="499"/>
  <c r="D26" i="499"/>
  <c r="C41" i="509"/>
  <c r="C40" i="509"/>
  <c r="D34" i="509"/>
  <c r="C42" i="509"/>
  <c r="C34" i="509"/>
  <c r="C42" i="505"/>
  <c r="C41" i="505"/>
  <c r="C40" i="505"/>
  <c r="D34" i="505"/>
  <c r="C34" i="505"/>
  <c r="C41" i="512"/>
  <c r="C34" i="512"/>
  <c r="C40" i="512"/>
  <c r="D34" i="512"/>
  <c r="C42" i="512"/>
  <c r="C29" i="508"/>
  <c r="D28" i="508"/>
  <c r="C29" i="502"/>
  <c r="D28" i="502"/>
  <c r="D28" i="498"/>
  <c r="C29" i="498"/>
  <c r="C29" i="497"/>
  <c r="D28" i="497"/>
  <c r="C29" i="504"/>
  <c r="D28" i="504"/>
  <c r="C29" i="512"/>
  <c r="D28" i="512"/>
  <c r="D27" i="501"/>
  <c r="D29" i="501"/>
  <c r="F29" i="501" s="1"/>
  <c r="F23" i="501"/>
  <c r="D25" i="501"/>
  <c r="D26" i="501"/>
  <c r="C41" i="502"/>
  <c r="C40" i="502"/>
  <c r="C42" i="502"/>
  <c r="D34" i="502"/>
  <c r="C34" i="502"/>
  <c r="D27" i="511"/>
  <c r="F23" i="511"/>
  <c r="D25" i="511"/>
  <c r="D26" i="511"/>
  <c r="D29" i="511"/>
  <c r="F29" i="511" s="1"/>
  <c r="C42" i="510"/>
  <c r="C34" i="510"/>
  <c r="C41" i="510"/>
  <c r="D34" i="510"/>
  <c r="C40" i="510"/>
  <c r="C42" i="515"/>
  <c r="C41" i="515"/>
  <c r="C40" i="515"/>
  <c r="D34" i="515"/>
  <c r="C34" i="515"/>
  <c r="N14" i="396"/>
  <c r="P10" i="396"/>
  <c r="D22" i="396"/>
  <c r="K19" i="396"/>
  <c r="H14" i="396"/>
  <c r="J4" i="396"/>
  <c r="H29" i="396"/>
  <c r="P16" i="396"/>
  <c r="K13" i="396"/>
  <c r="N10" i="396"/>
  <c r="J19" i="396"/>
  <c r="F7" i="396"/>
  <c r="I4" i="396"/>
  <c r="F8" i="396"/>
  <c r="O10" i="396"/>
  <c r="C16" i="396"/>
  <c r="N11" i="396"/>
  <c r="M10" i="396"/>
  <c r="J29" i="396"/>
  <c r="K29" i="396"/>
  <c r="P22" i="396"/>
  <c r="N19" i="396"/>
  <c r="J17" i="396"/>
  <c r="J5" i="396"/>
  <c r="F17" i="396"/>
  <c r="J14" i="396"/>
  <c r="M19" i="396"/>
  <c r="I5" i="396"/>
  <c r="E22" i="396"/>
  <c r="E17" i="396"/>
  <c r="I14" i="396"/>
  <c r="K4" i="396"/>
  <c r="I29" i="396"/>
  <c r="L19" i="396"/>
  <c r="D8" i="396"/>
  <c r="L28" i="396"/>
  <c r="O30" i="396"/>
  <c r="O21" i="396"/>
  <c r="P18" i="396"/>
  <c r="D16" i="396"/>
  <c r="H13" i="396"/>
  <c r="H4" i="396"/>
  <c r="K28" i="396"/>
  <c r="D10" i="396"/>
  <c r="N30" i="396"/>
  <c r="L18" i="396"/>
  <c r="J28" i="396"/>
  <c r="D21" i="396"/>
  <c r="P15" i="396"/>
  <c r="M9" i="396"/>
  <c r="P6" i="396"/>
  <c r="H3" i="396"/>
  <c r="M30" i="396"/>
  <c r="K18" i="396"/>
  <c r="F13" i="396"/>
  <c r="I30" i="396"/>
  <c r="H28" i="396"/>
  <c r="O15" i="396"/>
  <c r="H12" i="396"/>
  <c r="L9" i="396"/>
  <c r="O6" i="396"/>
  <c r="G3" i="396"/>
  <c r="P20" i="396"/>
  <c r="E8" i="396"/>
  <c r="C6" i="396"/>
  <c r="M20" i="396"/>
  <c r="N15" i="396"/>
  <c r="G12" i="396"/>
  <c r="C15" i="396"/>
  <c r="J9" i="396"/>
  <c r="P5" i="396"/>
  <c r="P2" i="396"/>
  <c r="L8" i="396"/>
  <c r="E7" i="396"/>
  <c r="K9" i="396"/>
  <c r="H30" i="396"/>
  <c r="H18" i="396"/>
  <c r="F3" i="396"/>
  <c r="L29" i="396"/>
  <c r="L20" i="396"/>
  <c r="D18" i="396"/>
  <c r="F12" i="396"/>
  <c r="E13" i="396"/>
  <c r="M11" i="396"/>
  <c r="C8" i="396"/>
  <c r="G4" i="396"/>
  <c r="O2" i="396"/>
  <c r="G30" i="396"/>
  <c r="G28" i="396"/>
  <c r="O22" i="396"/>
  <c r="N21" i="396"/>
  <c r="J20" i="396"/>
  <c r="I19" i="396"/>
  <c r="O16" i="396"/>
  <c r="J10" i="396"/>
  <c r="D9" i="396"/>
  <c r="N6" i="396"/>
  <c r="H5" i="396"/>
  <c r="G29" i="396"/>
  <c r="D28" i="396"/>
  <c r="C18" i="396"/>
  <c r="G14" i="396"/>
  <c r="D13" i="396"/>
  <c r="L11" i="396"/>
  <c r="P7" i="396"/>
  <c r="J6" i="396"/>
  <c r="G5" i="396"/>
  <c r="F30" i="396"/>
  <c r="N22" i="396"/>
  <c r="I20" i="396"/>
  <c r="H19" i="396"/>
  <c r="N16" i="396"/>
  <c r="H15" i="396"/>
  <c r="I10" i="396"/>
  <c r="C9" i="396"/>
  <c r="D4" i="396"/>
  <c r="L2" i="396"/>
  <c r="F29" i="396"/>
  <c r="C28" i="396"/>
  <c r="P17" i="396"/>
  <c r="M16" i="396"/>
  <c r="G15" i="396"/>
  <c r="K11" i="396"/>
  <c r="O7" i="396"/>
  <c r="I6" i="396"/>
  <c r="F5" i="396"/>
  <c r="N3" i="396"/>
  <c r="E30" i="396"/>
  <c r="L22" i="396"/>
  <c r="H20" i="396"/>
  <c r="D14" i="396"/>
  <c r="L12" i="396"/>
  <c r="H10" i="396"/>
  <c r="P8" i="396"/>
  <c r="K2" i="396"/>
  <c r="D29" i="396"/>
  <c r="G20" i="396"/>
  <c r="O17" i="396"/>
  <c r="L16" i="396"/>
  <c r="F15" i="396"/>
  <c r="J11" i="396"/>
  <c r="O8" i="396"/>
  <c r="E5" i="396"/>
  <c r="M3" i="396"/>
  <c r="O28" i="396"/>
  <c r="H21" i="396"/>
  <c r="O18" i="396"/>
  <c r="C14" i="396"/>
  <c r="K12" i="396"/>
  <c r="L7" i="396"/>
  <c r="F6" i="396"/>
  <c r="J2" i="396"/>
  <c r="F20" i="396"/>
  <c r="E15" i="396"/>
  <c r="I11" i="396"/>
  <c r="C10" i="396"/>
  <c r="N8" i="396"/>
  <c r="H7" i="396"/>
  <c r="D5" i="396"/>
  <c r="I2" i="396"/>
  <c r="C30" i="396"/>
  <c r="N28" i="396"/>
  <c r="G22" i="396"/>
  <c r="N18" i="396"/>
  <c r="L17" i="396"/>
  <c r="F16" i="396"/>
  <c r="P13" i="396"/>
  <c r="J12" i="396"/>
  <c r="E6" i="396"/>
  <c r="D30" i="396"/>
  <c r="H22" i="396"/>
  <c r="L3" i="396"/>
  <c r="P30" i="396"/>
  <c r="E20" i="396"/>
  <c r="D15" i="396"/>
  <c r="L13" i="396"/>
  <c r="I12" i="396"/>
  <c r="M8" i="396"/>
  <c r="G7" i="396"/>
  <c r="K3" i="396"/>
  <c r="H2" i="396"/>
  <c r="P29" i="396"/>
  <c r="M28" i="396"/>
  <c r="F22" i="396"/>
  <c r="E21" i="396"/>
  <c r="M18" i="396"/>
  <c r="K17" i="396"/>
  <c r="E16" i="396"/>
  <c r="F11" i="396"/>
  <c r="N9" i="396"/>
  <c r="D6" i="396"/>
  <c r="L4" i="396"/>
  <c r="G19" i="396"/>
  <c r="I17" i="396"/>
  <c r="K16" i="396"/>
  <c r="M15" i="396"/>
  <c r="O13" i="396"/>
  <c r="C13" i="396"/>
  <c r="E12" i="396"/>
  <c r="G10" i="396"/>
  <c r="I9" i="396"/>
  <c r="K8" i="396"/>
  <c r="M6" i="396"/>
  <c r="O5" i="396"/>
  <c r="C5" i="396"/>
  <c r="E3" i="396"/>
  <c r="G2" i="396"/>
  <c r="K22" i="396"/>
  <c r="D20" i="396"/>
  <c r="G18" i="396"/>
  <c r="M14" i="396"/>
  <c r="E11" i="396"/>
  <c r="K7" i="396"/>
  <c r="C4" i="396"/>
  <c r="L30" i="396"/>
  <c r="N29" i="396"/>
  <c r="C29" i="396"/>
  <c r="F28" i="396"/>
  <c r="I27" i="396"/>
  <c r="H23" i="396"/>
  <c r="O20" i="396"/>
  <c r="H17" i="396"/>
  <c r="J16" i="396"/>
  <c r="N13" i="396"/>
  <c r="P12" i="396"/>
  <c r="F10" i="396"/>
  <c r="H9" i="396"/>
  <c r="L6" i="396"/>
  <c r="N5" i="396"/>
  <c r="F2" i="396"/>
  <c r="L21" i="396"/>
  <c r="C20" i="396"/>
  <c r="F18" i="396"/>
  <c r="P11" i="396"/>
  <c r="D11" i="396"/>
  <c r="H8" i="396"/>
  <c r="J7" i="396"/>
  <c r="N4" i="396"/>
  <c r="P3" i="396"/>
  <c r="D3" i="396"/>
  <c r="J15" i="396"/>
  <c r="J30" i="396"/>
  <c r="M29" i="396"/>
  <c r="P28" i="396"/>
  <c r="E28" i="396"/>
  <c r="H27" i="396"/>
  <c r="I22" i="396"/>
  <c r="N20" i="396"/>
  <c r="E18" i="396"/>
  <c r="G17" i="396"/>
  <c r="I16" i="396"/>
  <c r="K14" i="396"/>
  <c r="M13" i="396"/>
  <c r="O12" i="396"/>
  <c r="C11" i="396"/>
  <c r="E10" i="396"/>
  <c r="G9" i="396"/>
  <c r="I7" i="396"/>
  <c r="K6" i="396"/>
  <c r="M5" i="396"/>
  <c r="O3" i="396"/>
  <c r="C3" i="396"/>
  <c r="E2" i="396"/>
  <c r="J22" i="396"/>
  <c r="D19" i="396"/>
  <c r="L14" i="396"/>
  <c r="K21" i="396"/>
  <c r="P19" i="396"/>
  <c r="C19" i="396"/>
  <c r="I15" i="396"/>
  <c r="O11" i="396"/>
  <c r="G8" i="396"/>
  <c r="M4" i="396"/>
  <c r="F19" i="396"/>
  <c r="J18" i="396"/>
  <c r="N17" i="396"/>
  <c r="D17" i="396"/>
  <c r="H16" i="396"/>
  <c r="L15" i="396"/>
  <c r="P14" i="396"/>
  <c r="F14" i="396"/>
  <c r="N12" i="396"/>
  <c r="D12" i="396"/>
  <c r="H11" i="396"/>
  <c r="L10" i="396"/>
  <c r="P9" i="396"/>
  <c r="F9" i="396"/>
  <c r="J8" i="396"/>
  <c r="N7" i="396"/>
  <c r="D7" i="396"/>
  <c r="H6" i="396"/>
  <c r="L5" i="396"/>
  <c r="P4" i="396"/>
  <c r="F4" i="396"/>
  <c r="J3" i="396"/>
  <c r="N2" i="396"/>
  <c r="D2" i="396"/>
  <c r="K30" i="396"/>
  <c r="O29" i="396"/>
  <c r="E29" i="396"/>
  <c r="I28" i="396"/>
  <c r="K20" i="396"/>
  <c r="O19" i="396"/>
  <c r="E19" i="396"/>
  <c r="I18" i="396"/>
  <c r="M17" i="396"/>
  <c r="C17" i="396"/>
  <c r="G16" i="396"/>
  <c r="K15" i="396"/>
  <c r="O14" i="396"/>
  <c r="E14" i="396"/>
  <c r="I13" i="396"/>
  <c r="M12" i="396"/>
  <c r="C12" i="396"/>
  <c r="G11" i="396"/>
  <c r="K10" i="396"/>
  <c r="O9" i="396"/>
  <c r="E9" i="396"/>
  <c r="I8" i="396"/>
  <c r="M7" i="396"/>
  <c r="C7" i="396"/>
  <c r="G6" i="396"/>
  <c r="K5" i="396"/>
  <c r="O4" i="396"/>
  <c r="E4" i="396"/>
  <c r="I3" i="396"/>
  <c r="M2" i="396"/>
  <c r="C2" i="396"/>
  <c r="B20" i="396"/>
  <c r="B10" i="396"/>
  <c r="B19" i="396"/>
  <c r="B9" i="396"/>
  <c r="B8" i="396"/>
  <c r="B7" i="396"/>
  <c r="B16" i="396"/>
  <c r="B6" i="396"/>
  <c r="B15" i="396"/>
  <c r="B5" i="396"/>
  <c r="B12" i="396"/>
  <c r="B4" i="396"/>
  <c r="B11" i="396"/>
  <c r="B17" i="396"/>
  <c r="B14" i="396"/>
  <c r="B3" i="396"/>
  <c r="N25" i="396" a="1"/>
  <c r="G27" i="396" a="1"/>
  <c r="L25" i="396" a="1"/>
  <c r="O25" i="396" a="1"/>
  <c r="E23" i="396" a="1"/>
  <c r="M21" i="396" a="1"/>
  <c r="F21" i="396" a="1"/>
  <c r="K25" i="396" a="1"/>
  <c r="L27" i="396" a="1"/>
  <c r="D23" i="396" a="1"/>
  <c r="H25" i="396" a="1"/>
  <c r="J21" i="396" a="1"/>
  <c r="D25" i="396" a="1"/>
  <c r="O23" i="396" a="1"/>
  <c r="N24" i="396" a="1"/>
  <c r="H24" i="396" a="1"/>
  <c r="E25" i="396" a="1"/>
  <c r="E24" i="396" a="1"/>
  <c r="F27" i="396" a="1"/>
  <c r="J13" i="396" a="1"/>
  <c r="C22" i="396" a="1"/>
  <c r="O24" i="396" a="1"/>
  <c r="D27" i="396" a="1"/>
  <c r="G21" i="396" a="1"/>
  <c r="P21" i="396" a="1"/>
  <c r="O27" i="396" a="1"/>
  <c r="L23" i="396" a="1"/>
  <c r="J27" i="396" a="1"/>
  <c r="E27" i="396" a="1"/>
  <c r="D24" i="396" a="1"/>
  <c r="K23" i="396" a="1"/>
  <c r="M22" i="396" a="1"/>
  <c r="P27" i="396" a="1"/>
  <c r="N23" i="396" a="1"/>
  <c r="K24" i="396" a="1"/>
  <c r="M27" i="396" a="1"/>
  <c r="K27" i="396" a="1"/>
  <c r="L24" i="396" a="1"/>
  <c r="C21" i="396" a="1"/>
  <c r="N27" i="396" a="1"/>
  <c r="G13" i="396" a="1"/>
  <c r="I21" i="396" a="1"/>
  <c r="D28" i="511" l="1"/>
  <c r="C29" i="511"/>
  <c r="C29" i="509"/>
  <c r="D28" i="509"/>
  <c r="D28" i="499"/>
  <c r="C29" i="499"/>
  <c r="D28" i="501"/>
  <c r="C29" i="501"/>
  <c r="C29" i="514"/>
  <c r="D28" i="514"/>
  <c r="J27" i="396"/>
  <c r="L27" i="396"/>
  <c r="P27" i="396"/>
  <c r="E27" i="396"/>
  <c r="G27" i="396"/>
  <c r="D27" i="396"/>
  <c r="M27" i="396"/>
  <c r="K27" i="396"/>
  <c r="N27" i="396"/>
  <c r="F27" i="396"/>
  <c r="O27" i="396"/>
  <c r="N25" i="396"/>
  <c r="D25" i="396"/>
  <c r="D24" i="396"/>
  <c r="K23" i="396"/>
  <c r="G13" i="396"/>
  <c r="J13" i="396"/>
  <c r="N24" i="396"/>
  <c r="K25" i="396"/>
  <c r="D23" i="396"/>
  <c r="K24" i="396"/>
  <c r="N23" i="396"/>
  <c r="H24" i="396"/>
  <c r="P21" i="396"/>
  <c r="H25" i="396"/>
  <c r="I21" i="396"/>
  <c r="O25" i="396"/>
  <c r="F21" i="396"/>
  <c r="O23" i="396"/>
  <c r="O24" i="396"/>
  <c r="C21" i="396"/>
  <c r="C22" i="396"/>
  <c r="E25" i="396"/>
  <c r="L25" i="396"/>
  <c r="J21" i="396"/>
  <c r="E23" i="396"/>
  <c r="L23" i="396"/>
  <c r="E24" i="396"/>
  <c r="L24" i="396"/>
  <c r="G21" i="396"/>
  <c r="M22" i="396"/>
  <c r="M21" i="396"/>
  <c r="C15" i="57"/>
  <c r="C13" i="213" s="1"/>
  <c r="D20" i="57"/>
  <c r="C39" i="57"/>
  <c r="C25" i="213"/>
  <c r="D15" i="57"/>
  <c r="J24" i="396" a="1"/>
  <c r="J23" i="396" a="1"/>
  <c r="G23" i="396" a="1"/>
  <c r="C24" i="396" a="1"/>
  <c r="J25" i="396" a="1"/>
  <c r="B18" i="396" a="1"/>
  <c r="F23" i="396" a="1"/>
  <c r="I24" i="396" a="1"/>
  <c r="P24" i="396" a="1"/>
  <c r="P25" i="396" a="1"/>
  <c r="M25" i="396" a="1"/>
  <c r="C23" i="396" a="1"/>
  <c r="P23" i="396" a="1"/>
  <c r="I23" i="396" a="1"/>
  <c r="B13" i="396" a="1"/>
  <c r="M23" i="396" a="1"/>
  <c r="C25" i="396" a="1"/>
  <c r="F24" i="396" a="1"/>
  <c r="G24" i="396" a="1"/>
  <c r="I25" i="396" a="1"/>
  <c r="C27" i="396" a="1"/>
  <c r="M24" i="396" a="1"/>
  <c r="G25" i="396" a="1"/>
  <c r="F25" i="396" a="1"/>
  <c r="C27" i="396" l="1"/>
  <c r="D23" i="57"/>
  <c r="C30" i="57" s="1"/>
  <c r="G24" i="396"/>
  <c r="F24" i="396"/>
  <c r="I24" i="396"/>
  <c r="C25" i="396"/>
  <c r="C24" i="396"/>
  <c r="J25" i="396"/>
  <c r="C23" i="396"/>
  <c r="P25" i="396"/>
  <c r="M24" i="396"/>
  <c r="M25" i="396"/>
  <c r="F25" i="396"/>
  <c r="G25" i="396"/>
  <c r="G23" i="396"/>
  <c r="I25" i="396"/>
  <c r="M23" i="396"/>
  <c r="J24" i="396"/>
  <c r="J23" i="396"/>
  <c r="I23" i="396"/>
  <c r="P23" i="396"/>
  <c r="P24" i="396"/>
  <c r="F23" i="396"/>
  <c r="B13" i="396"/>
  <c r="B18" i="396"/>
  <c r="D24" i="57"/>
  <c r="B22" i="396" a="1"/>
  <c r="B21" i="396" a="1"/>
  <c r="C32" i="57" l="1"/>
  <c r="C33" i="57"/>
  <c r="D25" i="57"/>
  <c r="D28" i="57" s="1"/>
  <c r="D30" i="57"/>
  <c r="C31" i="57"/>
  <c r="B22" i="396"/>
  <c r="B21" i="396"/>
  <c r="F23" i="57"/>
  <c r="B5" i="59" a="1"/>
  <c r="D5" i="59" a="1"/>
  <c r="AL5" i="59" a="1"/>
  <c r="AG5" i="59" a="1"/>
  <c r="AB5" i="59" a="1"/>
  <c r="AJ5" i="59" a="1"/>
  <c r="C24" i="513" l="1"/>
  <c r="C24" i="508"/>
  <c r="C24" i="503"/>
  <c r="C24" i="498"/>
  <c r="C24" i="509"/>
  <c r="C24" i="511"/>
  <c r="C24" i="510"/>
  <c r="C24" i="497"/>
  <c r="C24" i="512"/>
  <c r="C24" i="502"/>
  <c r="C24" i="515"/>
  <c r="C24" i="514"/>
  <c r="C24" i="504"/>
  <c r="C24" i="505"/>
  <c r="C24" i="501"/>
  <c r="C24" i="507"/>
  <c r="C24" i="506"/>
  <c r="C24" i="500"/>
  <c r="C24" i="499"/>
  <c r="C24" i="57"/>
  <c r="AJ5" i="59"/>
  <c r="AG5" i="59"/>
  <c r="AL5" i="59"/>
  <c r="AB5" i="59"/>
  <c r="D31" i="57"/>
  <c r="C29" i="57"/>
  <c r="D33" i="57"/>
  <c r="D32" i="57"/>
  <c r="D5" i="59"/>
  <c r="B5" i="59"/>
  <c r="K18" i="55"/>
  <c r="L18" i="55"/>
  <c r="K19" i="55"/>
  <c r="L19" i="55"/>
  <c r="K20" i="55"/>
  <c r="L20" i="55"/>
  <c r="K21" i="55"/>
  <c r="L21" i="55"/>
  <c r="K22" i="55"/>
  <c r="L22" i="55"/>
  <c r="K23" i="55"/>
  <c r="L23" i="55"/>
  <c r="K24" i="55"/>
  <c r="L24" i="55"/>
  <c r="K25" i="55"/>
  <c r="L25" i="55"/>
  <c r="K26" i="55"/>
  <c r="L26" i="55"/>
  <c r="J18" i="55"/>
  <c r="J19" i="55"/>
  <c r="J20" i="55"/>
  <c r="J21" i="55"/>
  <c r="J22" i="55"/>
  <c r="J23" i="55"/>
  <c r="J24" i="55"/>
  <c r="J25" i="55"/>
  <c r="J26" i="55"/>
  <c r="D9" i="55"/>
  <c r="B5" i="57"/>
  <c r="B6" i="57" s="1"/>
  <c r="B7" i="57" s="1"/>
  <c r="B8" i="57" s="1"/>
  <c r="B9" i="57" s="1"/>
  <c r="B10" i="57" s="1"/>
  <c r="B11" i="57" s="1"/>
  <c r="B12" i="57" s="1"/>
  <c r="B13" i="57" s="1"/>
  <c r="B14" i="57" s="1"/>
  <c r="B15" i="57" s="1"/>
  <c r="C26" i="213"/>
  <c r="I26" i="396" a="1"/>
  <c r="N26" i="396" a="1"/>
  <c r="AD5" i="59" a="1"/>
  <c r="M26" i="396" a="1"/>
  <c r="E26" i="396" a="1"/>
  <c r="AC5" i="59" a="1"/>
  <c r="K26" i="396" a="1"/>
  <c r="L26" i="396" a="1"/>
  <c r="C26" i="396" a="1"/>
  <c r="J26" i="396" a="1"/>
  <c r="F26" i="396" a="1"/>
  <c r="O26" i="396" a="1"/>
  <c r="AE5" i="59" a="1"/>
  <c r="G26" i="396" a="1"/>
  <c r="H26" i="396" a="1"/>
  <c r="Z5" i="59" a="1"/>
  <c r="P26" i="396" a="1"/>
  <c r="D26" i="396" a="1"/>
  <c r="P26" i="396" l="1"/>
  <c r="O26" i="396"/>
  <c r="J26" i="396"/>
  <c r="C26" i="396"/>
  <c r="E26" i="396"/>
  <c r="N26" i="396"/>
  <c r="L26" i="396"/>
  <c r="F26" i="396"/>
  <c r="M26" i="396"/>
  <c r="I26" i="396"/>
  <c r="D26" i="396"/>
  <c r="H26" i="396"/>
  <c r="G26" i="396"/>
  <c r="K26" i="396"/>
  <c r="AE5" i="59"/>
  <c r="Z5" i="59"/>
  <c r="AC5" i="59"/>
  <c r="AD5" i="59"/>
  <c r="D34" i="57"/>
  <c r="D38" i="57"/>
  <c r="D41" i="57"/>
  <c r="C34" i="57"/>
  <c r="C41" i="57"/>
  <c r="C40" i="57"/>
  <c r="C42" i="57"/>
  <c r="B16" i="57"/>
  <c r="B13" i="213"/>
  <c r="D7" i="55"/>
  <c r="D10" i="55"/>
  <c r="AH5" i="59" a="1"/>
  <c r="AF5" i="59" a="1"/>
  <c r="AK5" i="59" a="1"/>
  <c r="AK5" i="59" l="1"/>
  <c r="AH5" i="59"/>
  <c r="AF5" i="59"/>
  <c r="E3" i="59"/>
  <c r="E5" i="59" a="1"/>
  <c r="E5" i="59" l="1"/>
  <c r="F3" i="59"/>
  <c r="F5" i="59" a="1"/>
  <c r="F5" i="59" l="1"/>
  <c r="G3" i="59"/>
  <c r="C23" i="213"/>
  <c r="C9" i="213"/>
  <c r="C10" i="213"/>
  <c r="C11" i="213"/>
  <c r="C12" i="213"/>
  <c r="G5" i="59" a="1"/>
  <c r="G5" i="59" l="1"/>
  <c r="H3" i="59"/>
  <c r="H5" i="59" a="1"/>
  <c r="H5" i="59" l="1"/>
  <c r="I3" i="59"/>
  <c r="J12" i="55"/>
  <c r="J13" i="55"/>
  <c r="J14" i="55"/>
  <c r="J15" i="55"/>
  <c r="J16" i="55"/>
  <c r="J17" i="55"/>
  <c r="H11" i="55"/>
  <c r="H10" i="55" s="1"/>
  <c r="G11" i="55"/>
  <c r="I5" i="59" a="1"/>
  <c r="I5" i="59" l="1"/>
  <c r="J3" i="59"/>
  <c r="K3" i="59"/>
  <c r="H9" i="55"/>
  <c r="D8" i="55"/>
  <c r="J11" i="55"/>
  <c r="G10" i="55"/>
  <c r="K5" i="59" a="1"/>
  <c r="J5" i="59" a="1"/>
  <c r="D26" i="57" l="1"/>
  <c r="D5" i="55"/>
  <c r="D4" i="55"/>
  <c r="K5" i="59"/>
  <c r="J5" i="59"/>
  <c r="L3" i="59"/>
  <c r="H8" i="55"/>
  <c r="D3" i="55" s="1"/>
  <c r="G9" i="55"/>
  <c r="J10" i="55"/>
  <c r="B23" i="396" a="1"/>
  <c r="L5" i="59" a="1"/>
  <c r="B24" i="396" a="1"/>
  <c r="D29" i="57" l="1"/>
  <c r="B23" i="396"/>
  <c r="D27" i="57"/>
  <c r="B24" i="396"/>
  <c r="L5" i="59"/>
  <c r="AM5" i="59" s="1" a="1"/>
  <c r="AM5" i="59" s="1"/>
  <c r="M3" i="59"/>
  <c r="H7" i="55"/>
  <c r="D12" i="55"/>
  <c r="G8" i="55"/>
  <c r="J9" i="55"/>
  <c r="C17" i="57"/>
  <c r="Y5" i="59" a="1"/>
  <c r="B29" i="396" a="1"/>
  <c r="B26" i="396" a="1"/>
  <c r="B25" i="396" a="1"/>
  <c r="B28" i="396" a="1"/>
  <c r="M5" i="59" a="1"/>
  <c r="B27" i="396" a="1"/>
  <c r="B30" i="396" a="1"/>
  <c r="AA5" i="59" a="1"/>
  <c r="AA5" i="59" l="1"/>
  <c r="Y5" i="59"/>
  <c r="B25" i="396"/>
  <c r="D39" i="57" a="1"/>
  <c r="D39" i="57" s="1"/>
  <c r="F29" i="57"/>
  <c r="B29" i="396"/>
  <c r="B28" i="396"/>
  <c r="B27" i="396"/>
  <c r="B26" i="396"/>
  <c r="B30" i="396"/>
  <c r="M5" i="59"/>
  <c r="N3" i="59"/>
  <c r="O3" i="59" s="1"/>
  <c r="H6" i="55"/>
  <c r="D13" i="55"/>
  <c r="G7" i="55"/>
  <c r="J8" i="55"/>
  <c r="AI5" i="59" a="1"/>
  <c r="N5" i="59" a="1"/>
  <c r="O5" i="59" a="1"/>
  <c r="AI5" i="59" l="1"/>
  <c r="O5" i="59"/>
  <c r="P3" i="59"/>
  <c r="Q3" i="59" s="1"/>
  <c r="R3" i="59" s="1"/>
  <c r="S3" i="59" s="1"/>
  <c r="T3" i="59" s="1"/>
  <c r="U3" i="59" s="1"/>
  <c r="N5" i="59"/>
  <c r="D11" i="55"/>
  <c r="H5" i="55"/>
  <c r="H4" i="55" s="1"/>
  <c r="H3" i="55" s="1"/>
  <c r="G6" i="55"/>
  <c r="J7" i="55"/>
  <c r="V5" i="59" a="1"/>
  <c r="P5" i="59" a="1"/>
  <c r="V5" i="59" l="1"/>
  <c r="P5" i="59"/>
  <c r="G5" i="55"/>
  <c r="J6" i="55"/>
  <c r="C7" i="213"/>
  <c r="C8" i="213"/>
  <c r="C14" i="213"/>
  <c r="C16" i="213"/>
  <c r="C17" i="213"/>
  <c r="C18" i="213"/>
  <c r="C19" i="213"/>
  <c r="W5" i="59" a="1"/>
  <c r="Q5" i="59" a="1"/>
  <c r="X5" i="59" a="1"/>
  <c r="X5" i="59" l="1"/>
  <c r="W5" i="59"/>
  <c r="Q5" i="59"/>
  <c r="G4" i="55"/>
  <c r="J5" i="55"/>
  <c r="R5" i="59" a="1"/>
  <c r="C28" i="507" l="1"/>
  <c r="C38" i="507" s="1"/>
  <c r="C28" i="505"/>
  <c r="C38" i="505" s="1"/>
  <c r="C25" i="503"/>
  <c r="C26" i="503" s="1"/>
  <c r="C25" i="513"/>
  <c r="C26" i="513" s="1"/>
  <c r="C28" i="500"/>
  <c r="C38" i="500" s="1"/>
  <c r="C28" i="515"/>
  <c r="C38" i="515" s="1"/>
  <c r="C28" i="512"/>
  <c r="C38" i="512" s="1"/>
  <c r="C25" i="504"/>
  <c r="C26" i="504" s="1"/>
  <c r="C28" i="504"/>
  <c r="C38" i="504" s="1"/>
  <c r="C25" i="507"/>
  <c r="C26" i="507" s="1"/>
  <c r="C28" i="506"/>
  <c r="C38" i="506" s="1"/>
  <c r="C28" i="510"/>
  <c r="C38" i="510" s="1"/>
  <c r="C25" i="510"/>
  <c r="C26" i="510" s="1"/>
  <c r="C25" i="502"/>
  <c r="C26" i="502" s="1"/>
  <c r="C28" i="502"/>
  <c r="C38" i="502" s="1"/>
  <c r="C25" i="506"/>
  <c r="C26" i="506" s="1"/>
  <c r="C28" i="513"/>
  <c r="C38" i="513" s="1"/>
  <c r="C25" i="497"/>
  <c r="C26" i="497" s="1"/>
  <c r="C25" i="498"/>
  <c r="C26" i="498" s="1"/>
  <c r="C25" i="515"/>
  <c r="C26" i="515" s="1"/>
  <c r="C28" i="503"/>
  <c r="C38" i="503" s="1"/>
  <c r="C25" i="500"/>
  <c r="C26" i="500" s="1"/>
  <c r="C28" i="497"/>
  <c r="C38" i="497" s="1"/>
  <c r="C28" i="498"/>
  <c r="C38" i="498" s="1"/>
  <c r="C25" i="505"/>
  <c r="C26" i="505" s="1"/>
  <c r="C28" i="501"/>
  <c r="C38" i="501" s="1"/>
  <c r="C28" i="514"/>
  <c r="C38" i="514" s="1"/>
  <c r="C28" i="508"/>
  <c r="C38" i="508" s="1"/>
  <c r="C25" i="514"/>
  <c r="C26" i="514" s="1"/>
  <c r="C25" i="512"/>
  <c r="C26" i="512" s="1"/>
  <c r="C25" i="499"/>
  <c r="C26" i="499" s="1"/>
  <c r="C25" i="508"/>
  <c r="C26" i="508" s="1"/>
  <c r="C25" i="509"/>
  <c r="C26" i="509" s="1"/>
  <c r="C25" i="511"/>
  <c r="C26" i="511" s="1"/>
  <c r="C28" i="499"/>
  <c r="C38" i="499" s="1"/>
  <c r="C28" i="509"/>
  <c r="C38" i="509" s="1"/>
  <c r="C28" i="511"/>
  <c r="C38" i="511" s="1"/>
  <c r="C25" i="501"/>
  <c r="C26" i="501" s="1"/>
  <c r="C28" i="57"/>
  <c r="C38" i="57" s="1"/>
  <c r="C25" i="57"/>
  <c r="C26" i="57" s="1"/>
  <c r="R5" i="59"/>
  <c r="J3" i="55"/>
  <c r="J4" i="55"/>
  <c r="S5" i="59" a="1"/>
  <c r="S5" i="59" l="1"/>
  <c r="A3" i="396"/>
  <c r="A4" i="396"/>
  <c r="A2" i="396"/>
  <c r="T5" i="59" a="1"/>
  <c r="B2" i="396" a="1"/>
  <c r="T5" i="59" l="1"/>
  <c r="B7" i="213"/>
  <c r="B2" i="396"/>
  <c r="U5" i="59" a="1"/>
  <c r="U5" i="59" l="1"/>
  <c r="B11" i="213"/>
  <c r="B8" i="213"/>
  <c r="C24" i="213" l="1"/>
  <c r="B10" i="213"/>
  <c r="B9" i="213"/>
  <c r="B12" i="213" l="1"/>
  <c r="B17" i="57" l="1"/>
  <c r="B14" i="213"/>
  <c r="B18" i="57" l="1"/>
  <c r="B15" i="213"/>
  <c r="C6" i="213"/>
  <c r="B19" i="57" l="1"/>
  <c r="F16" i="57" s="1"/>
  <c r="B16" i="213"/>
  <c r="B6" i="213"/>
  <c r="B20" i="57" l="1"/>
  <c r="B17" i="213"/>
  <c r="D15" i="213" s="1"/>
  <c r="B23" i="57" l="1"/>
  <c r="B24" i="57" s="1"/>
  <c r="B18" i="213"/>
  <c r="B20" i="213" l="1"/>
  <c r="B19" i="213"/>
  <c r="D21" i="213" s="1"/>
  <c r="C15" i="213"/>
  <c r="B22" i="213" l="1"/>
  <c r="D24" i="213" s="1"/>
  <c r="B21" i="213"/>
  <c r="D23" i="213" s="1"/>
  <c r="B23" i="213" l="1"/>
  <c r="B37" i="57" l="1"/>
  <c r="B38" i="57" s="1"/>
  <c r="B39" i="57" s="1"/>
  <c r="B40" i="57" s="1"/>
  <c r="B41" i="57" s="1"/>
  <c r="B42" i="57" s="1"/>
  <c r="B24" i="213"/>
  <c r="B25" i="213" l="1"/>
  <c r="B26" i="213"/>
  <c r="L9" i="55"/>
  <c r="L7" i="55"/>
  <c r="L8" i="55"/>
  <c r="K5" i="55"/>
  <c r="K9" i="55"/>
  <c r="K8" i="55"/>
  <c r="L10" i="55"/>
  <c r="L6" i="55"/>
  <c r="K4" i="55"/>
  <c r="K7" i="55"/>
  <c r="L5" i="55"/>
  <c r="K10" i="55"/>
  <c r="K6" i="55"/>
  <c r="L4" i="55"/>
  <c r="L11" i="55" l="1"/>
  <c r="K11" i="55"/>
  <c r="L3" i="55" l="1"/>
  <c r="K3" i="55"/>
  <c r="L12" i="55" l="1"/>
  <c r="K12" i="55"/>
  <c r="L13" i="55" l="1"/>
  <c r="K13" i="55"/>
  <c r="K14" i="55" l="1"/>
  <c r="L14" i="55"/>
  <c r="K15" i="55" l="1"/>
  <c r="L15" i="55"/>
  <c r="L17" i="55" l="1"/>
  <c r="K16" i="55"/>
  <c r="L16" i="55"/>
  <c r="K17" i="55"/>
  <c r="C5" i="59" l="1" a="1"/>
  <c r="C5" i="59"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<sst xmlns="http://schemas.openxmlformats.org/spreadsheetml/2006/main" count="1186" uniqueCount="271">
  <si>
    <t>Wat voor type begeleiding heeft deze woon-/verblijfseenheid 's nachts?</t>
  </si>
  <si>
    <t>geen</t>
  </si>
  <si>
    <t>Versiebeheer</t>
  </si>
  <si>
    <t>…. aantal netto roosteruren voor deze groep per week… (wordt automatisch gevuld)</t>
  </si>
  <si>
    <t>wakende</t>
  </si>
  <si>
    <t>breedte</t>
  </si>
  <si>
    <t>gemiddeld</t>
  </si>
  <si>
    <t>Verblijfsgroep 1</t>
  </si>
  <si>
    <t>Verblijfsgroep 2</t>
  </si>
  <si>
    <t>Verblijfsgroep 3</t>
  </si>
  <si>
    <t>Verblijfsgroep 4</t>
  </si>
  <si>
    <t>Verblijfsgroep 5</t>
  </si>
  <si>
    <t>Verblijfsgroep 6</t>
  </si>
  <si>
    <t>Verblijfsgroep 7</t>
  </si>
  <si>
    <t>Verblijfsgroep 8</t>
  </si>
  <si>
    <t>Verblijfsgroep 9</t>
  </si>
  <si>
    <t>Verblijfsgroep 10</t>
  </si>
  <si>
    <t>Verblijfsgroep 11</t>
  </si>
  <si>
    <t>Verblijfsgroep 12</t>
  </si>
  <si>
    <t>Verblijfsgroep 13</t>
  </si>
  <si>
    <t>Verblijfsgroep 14</t>
  </si>
  <si>
    <t>Verblijfsgroep 15</t>
  </si>
  <si>
    <t>Verblijfsgroep 16</t>
  </si>
  <si>
    <t>Verblijfsgroep 17</t>
  </si>
  <si>
    <t>Verblijfsgroep 18</t>
  </si>
  <si>
    <t>Verblijfsgroep 19</t>
  </si>
  <si>
    <t>Verblijfsgroep 20</t>
  </si>
  <si>
    <t>Naam groep</t>
  </si>
  <si>
    <t>Capaciteitsplaatsen</t>
  </si>
  <si>
    <t>bez</t>
  </si>
  <si>
    <t>type</t>
  </si>
  <si>
    <t>Type verblijf</t>
  </si>
  <si>
    <t>Intensiteit K</t>
  </si>
  <si>
    <t>ingroosterde uren van pedagogisch medewerkers</t>
  </si>
  <si>
    <t>ingroosterde uren van agogisch medewerkers</t>
  </si>
  <si>
    <t>Toelichting per vraag</t>
  </si>
  <si>
    <t>Toelichting</t>
  </si>
  <si>
    <t>Voor iedere groep waarnaar de toegang zou kunnen verwijzen, moet een tabblad worden ingevuld</t>
  </si>
  <si>
    <t>slapende</t>
  </si>
  <si>
    <r>
      <t xml:space="preserve">Kies uit de dropdownmenu geen, slapende of wakende wacht. De keuze heeft </t>
    </r>
    <r>
      <rPr>
        <i/>
        <sz val="11"/>
        <rFont val="Calibri"/>
        <family val="2"/>
        <scheme val="minor"/>
      </rPr>
      <t>geen</t>
    </r>
    <r>
      <rPr>
        <sz val="11"/>
        <rFont val="Calibri"/>
        <family val="2"/>
        <scheme val="minor"/>
      </rPr>
      <t xml:space="preserve"> directe gevolgen voor de berekening van de begeleidingsintensiteit. Bij slapende wacht moet bij het urenaantal bij vraag 13 50% van de uren worden meegeteld (verloonbare uren conform cao). Bij wakende dienst 100% van de uren.</t>
    </r>
  </si>
  <si>
    <t>Wordt automatisch gevuld. Klopt het aantal netto roosterenuren per week zoals dat is berekend?</t>
  </si>
  <si>
    <t>Wordt automatisch gevuld. Dit is de begeleidingsintensiteit: het aantal netto roosteruren per jeugdige per dag.</t>
  </si>
  <si>
    <t>Toelichting (zie ook tabblad invulinstructie)</t>
  </si>
  <si>
    <t>Algemene invulinstructie</t>
  </si>
  <si>
    <t>ingroosterde uren van groepsbegeleiders / VOV-staf</t>
  </si>
  <si>
    <t>NIET: uren van begeleiders ingeroosterd voor individuele begeleiding / begeleiding thuis</t>
  </si>
  <si>
    <t>NIET: gastvrouw/gastheer</t>
  </si>
  <si>
    <t>NIET: gedragwetenschapper / alle wo opgeleide hulpverleners</t>
  </si>
  <si>
    <t>NIET: individueel/persoonlijk begeleiders (uitzondering: bij kamertraining/begeleid wonen als er geen groepsbegeleiders zijn)</t>
  </si>
  <si>
    <t>Intensiteit L</t>
  </si>
  <si>
    <t>Intensiteit M</t>
  </si>
  <si>
    <t>Intensiteit N</t>
  </si>
  <si>
    <t>Intensiteit O</t>
  </si>
  <si>
    <t>Intensiteit P</t>
  </si>
  <si>
    <t>Intensiteit Q</t>
  </si>
  <si>
    <t>Instellingsgegevens</t>
  </si>
  <si>
    <t>Naam organisatie</t>
  </si>
  <si>
    <t>Naam contactpersoon</t>
  </si>
  <si>
    <t>Telefoonnummer contactpersoon</t>
  </si>
  <si>
    <t>Groep</t>
  </si>
  <si>
    <t>Deze vraag hoeft niet nauwkeurig te worden beantwoord, uw beste schatting is voldoende.</t>
  </si>
  <si>
    <t>bereikbaarheid</t>
  </si>
  <si>
    <t>Invulinstructie Rekentool Wonen/verblijf</t>
  </si>
  <si>
    <t>Invulinstructie Rekentool Wonen en verblijf</t>
  </si>
  <si>
    <t>instelling</t>
  </si>
  <si>
    <t>NIET: ambulant hulpverlener / (vak)therapeuten, behandelaars</t>
  </si>
  <si>
    <t>NIET: geestelijk verzorger</t>
  </si>
  <si>
    <t>max</t>
  </si>
  <si>
    <t>min</t>
  </si>
  <si>
    <t>Verblijfsintensiteit</t>
  </si>
  <si>
    <t>bezetting</t>
  </si>
  <si>
    <t>normbezetting</t>
  </si>
  <si>
    <t>Resultaat</t>
  </si>
  <si>
    <r>
      <t xml:space="preserve">** </t>
    </r>
    <r>
      <rPr>
        <b/>
        <sz val="11"/>
        <color rgb="FFFF0000"/>
        <rFont val="Calibri"/>
        <family val="2"/>
        <scheme val="minor"/>
      </rPr>
      <t>Uitsluitend</t>
    </r>
    <r>
      <rPr>
        <b/>
        <sz val="11"/>
        <color theme="1"/>
        <rFont val="Calibri"/>
        <family val="2"/>
        <scheme val="minor"/>
      </rPr>
      <t xml:space="preserve"> de volgende functies mogen hier worden meegeteld:</t>
    </r>
  </si>
  <si>
    <t>wisseldagen</t>
  </si>
  <si>
    <t>duur</t>
  </si>
  <si>
    <t>bij driemilieuvoorzieningen en JZ+: ingeroosterde uren van begeleiders en beveiligers op het terrein (niet direct aan één groep verbonden)</t>
  </si>
  <si>
    <t>Aantal fysieke capaciteitsplaatsen van deze woon-/verblijfseenheid</t>
  </si>
  <si>
    <r>
      <rPr>
        <i/>
        <sz val="11"/>
        <color rgb="FFFF0000"/>
        <rFont val="Calibri"/>
        <family val="2"/>
        <scheme val="minor"/>
      </rPr>
      <t>Netto roosteruren**</t>
    </r>
    <r>
      <rPr>
        <sz val="11"/>
        <color rgb="FF000000"/>
        <rFont val="Calibri"/>
        <family val="2"/>
        <scheme val="minor"/>
      </rPr>
      <t xml:space="preserve"> per jaar groepsbegeleiding/agogisch klimaat/leefklimaat </t>
    </r>
  </si>
  <si>
    <t>Het aantal reguliere capaciteitsplaatsen onder normale, gewenste omstandigheden. Een eventueel noodbed niet meerekenen.</t>
  </si>
  <si>
    <t>Intensiteit C</t>
  </si>
  <si>
    <t>Intensiteit D</t>
  </si>
  <si>
    <t>Intensiteit E</t>
  </si>
  <si>
    <t>Intensiteit F</t>
  </si>
  <si>
    <t>Intensiteit G</t>
  </si>
  <si>
    <t>Intensiteit H</t>
  </si>
  <si>
    <t>Intensiteit I</t>
  </si>
  <si>
    <t>Intensiteit J</t>
  </si>
  <si>
    <t>Gemiddelde verblijfsduur (datum uitstroom - datum instroom) in dagen</t>
  </si>
  <si>
    <t>Aftopping</t>
  </si>
  <si>
    <t>Werkelijke of historische bezettingsgraad (of: verwachte bezettingsgraad 2025)</t>
  </si>
  <si>
    <t>De normbezetting is hoger de werkelijke waarde en lager dan het maximum. Dus: normbezetting geldt als norm.</t>
  </si>
  <si>
    <t>Als werkelijke bezettingsgraad het hoogste is, dan wordt altijd met deze waarde gerekend.</t>
  </si>
  <si>
    <t>De normbezetting is hoger dan de maximale normbezetting, dus het maximum geldt. Echter: de werkelijke bezetting is (toch nog) hoger, daarom: werkelijke waarde.</t>
  </si>
  <si>
    <t>De normbezetting rechtvaardigt een laag percentage, maar de werkelijke waarde is (toch nog) hoger. Daarom: werkelijke waarde.</t>
  </si>
  <si>
    <t>De normbezetting is hoger dan het maximale normbezetting, dus het maximum geldt. De werkelijke waarde ligt lager dan het maximum, dus het maximale bezettingsnorm blijft gelden.</t>
  </si>
  <si>
    <t>max. normbezetting</t>
  </si>
  <si>
    <t>ALLE SCENARIO'S</t>
  </si>
  <si>
    <t>Normatieve bezettingsgraad</t>
  </si>
  <si>
    <t>Type bezettingsgraad</t>
  </si>
  <si>
    <t>Toelichting op bezettingsgraden</t>
  </si>
  <si>
    <t>Kamertraining</t>
  </si>
  <si>
    <t>Maximale normatieve bezettingsgraad*</t>
  </si>
  <si>
    <t>-</t>
  </si>
  <si>
    <t>Instelling</t>
  </si>
  <si>
    <t>Afgetopt?</t>
  </si>
  <si>
    <t>Bezettingsgraad</t>
  </si>
  <si>
    <t>Bandbreedte</t>
  </si>
  <si>
    <t>De begeleidingsintensiteit is berekend met de …. bezettingsgraad'</t>
  </si>
  <si>
    <t>Nagenoeg altijd 365 dagen. Als er gesloten weekenden zijn, dan hier het werkelijk aantal geopende dagen invullen.</t>
  </si>
  <si>
    <t>Realistische verwachting van werkelijke bezettingsgraad.</t>
  </si>
  <si>
    <t>Een korte verblijfsduur leidt tot meer wissels. De leegstand veroorzaakt door de wissels wordt meegenomen in de normbezettingsgraad. Bij 365 dagen is de norm 95%, bij 180 dagen ligt de norm op 90%. Boven de 365 dagen geldt een bezettingsgraad die kan oplopen tot 100%.</t>
  </si>
  <si>
    <t>Dit is samen met het aantal capaciteitsplaatsen de belangrijkste vraag voor het bepalen van de begeleidingsintensiteit. Een inschatting van het antwoord kan zijn: de netto uren per week x 52 weken. Houdt rekening met gewijzigde bezetting in weekenden, vakantieweken en eventueel gesloten dagen.</t>
  </si>
  <si>
    <t xml:space="preserve">Zie voor deze waarde het tabblad 'Toelichting op bezettingsgraden'. </t>
  </si>
  <si>
    <t>Intensiteit afgetopt …?</t>
  </si>
  <si>
    <t>Als de begeleidingsintensiteit van een groep hoger is dan (de bandbreedte van) de hoogste toegestane intensiteit van dit verblijfstype (vraag 2), dan wordt dat hier bevestigd met 'ja'.</t>
  </si>
  <si>
    <t>GEGEVENS OVER DE GROEP</t>
  </si>
  <si>
    <t>Bezettingsgraad die overeenkomt met de (verwachte) werkelijkheid</t>
  </si>
  <si>
    <t>Bezettingsgraad die haalbaar zou moeten zijn gelet op (opgegeven) verblijfsduur</t>
  </si>
  <si>
    <t>* De maximale normatieve bezettingsgraad beschermd tegen een (te) hoge bezettingsgraad, vooral als de verblijfsduur erg lang is.</t>
  </si>
  <si>
    <t>Openingsdagen</t>
  </si>
  <si>
    <t>Verblijfsduur</t>
  </si>
  <si>
    <t>Normbezetting</t>
  </si>
  <si>
    <t>Nacht?</t>
  </si>
  <si>
    <t>Groepsgrootte</t>
  </si>
  <si>
    <t>Aandeel ROB</t>
  </si>
  <si>
    <t>Roosteruren</t>
  </si>
  <si>
    <t>Begeleidingsintensiteit</t>
  </si>
  <si>
    <t>Intensiteit</t>
  </si>
  <si>
    <t>Tarief Intensiteit</t>
  </si>
  <si>
    <t>RESULTATEN (worden automatisch gevuld als alle grijze velden zijn ingevuld)</t>
  </si>
  <si>
    <t>Normbezettingsgraad passend bij opgegeven verblijfsduur (wordt automatisch gevuld)</t>
  </si>
  <si>
    <t>VRIJWILLIG KIEZEN VOOR LAGERE INTENSITEIT?</t>
  </si>
  <si>
    <t>Nee, geen lagere intensiteit</t>
  </si>
  <si>
    <t>Dit stuurt de maximale intensiteit per zorgvorm aan</t>
  </si>
  <si>
    <t>Dit  maakt het mogelijk om</t>
  </si>
  <si>
    <t>een zorgvorm een lagere</t>
  </si>
  <si>
    <t xml:space="preserve">bezettingsgraad te laten houden, </t>
  </si>
  <si>
    <t>ook als de verblijfsduur heel lang is</t>
  </si>
  <si>
    <t>Tel alle capacteitisplaatsen mee, ongeacht voor welke wet of doelgroep ze worden ingezet</t>
  </si>
  <si>
    <t>LET OP: deze vraag nauwkeurig beantwoorden!</t>
  </si>
  <si>
    <t>Verwachting 2026</t>
  </si>
  <si>
    <t>Werkelijke of historische bezettingsgraad (of: verwachte bezettingsgraad 2026)</t>
  </si>
  <si>
    <t>Midden-IJssel/Oost-Veluwe</t>
  </si>
  <si>
    <t>Straatnaam</t>
  </si>
  <si>
    <t>Huisnummer</t>
  </si>
  <si>
    <t>Postcode</t>
  </si>
  <si>
    <t>Gemeente</t>
  </si>
  <si>
    <t>Logeeropvang Plus</t>
  </si>
  <si>
    <t>Fasehuis naar zelfstandigheid</t>
  </si>
  <si>
    <t>Steunend wonen voor jeugdigen</t>
  </si>
  <si>
    <t>Verblijfsgroep Kleinschalig: groepsgrootte 4/5/6</t>
  </si>
  <si>
    <t>Verblijfsgroep Regulier: groepsgrootte 7 en hoger</t>
  </si>
  <si>
    <t>Verblijfsgroep op een terrein Regulier (&gt;6)</t>
  </si>
  <si>
    <t>Verblijfsgroep op een terrein Kleinschalig (4/5/6)</t>
  </si>
  <si>
    <t>Intensiteit U</t>
  </si>
  <si>
    <t xml:space="preserve">Intensiteit F </t>
  </si>
  <si>
    <t xml:space="preserve">Intensiteit H </t>
  </si>
  <si>
    <t>Intensiteit R</t>
  </si>
  <si>
    <t>Intensiteit S</t>
  </si>
  <si>
    <t>Intensiteit T</t>
  </si>
  <si>
    <t>Intensiteit V</t>
  </si>
  <si>
    <t>Intensiteit W</t>
  </si>
  <si>
    <t>Intensiteit X</t>
  </si>
  <si>
    <t>Intensiteit Y</t>
  </si>
  <si>
    <t>Intensiteit Z</t>
  </si>
  <si>
    <t>tarief 2026</t>
  </si>
  <si>
    <t>Welk type woon/verblijfgroep is dit? Kies via dropdownlijst.</t>
  </si>
  <si>
    <t>Straat</t>
  </si>
  <si>
    <t>Let op: dit kan dus langer zijn dan 365 dagen! Gebruik hiervoor de gegevens van de cliënten die zijn uitgestroomd in 2025 en 2026.</t>
  </si>
  <si>
    <t>Uiteindelijke tarief, resultaat van deze rekentool.</t>
  </si>
  <si>
    <r>
      <rPr>
        <i/>
        <sz val="11"/>
        <color rgb="FFFF0000"/>
        <rFont val="Calibri"/>
        <family val="2"/>
        <scheme val="minor"/>
      </rPr>
      <t>Unieke</t>
    </r>
    <r>
      <rPr>
        <sz val="11"/>
        <color rgb="FF000000"/>
        <rFont val="Calibri"/>
        <family val="2"/>
        <scheme val="minor"/>
      </rPr>
      <t xml:space="preserve"> naam voor deze groep</t>
    </r>
  </si>
  <si>
    <t>De maximale normatieve bezetting kan gelden voor specifieke zorgvormen. Voorbeeld: zelfs bij zeer lange verblijfdsduur geldt voor een kleinschalige verblijfsgroep max 90%.</t>
  </si>
  <si>
    <t>Let op: de maximale normatieve bezettingsgraad geldt niet als de werkelijke bezetting hoger is. Dan geldt de werkelijke bezettingsgraad.</t>
  </si>
  <si>
    <t>Als jeugdigen lang op een groep verblijven, kan de normbezettingsgraad stijgen tot nagenoeg 100%. Dat is - ondanks de lange verblijfsduur - voor sommige verblijfssoorten niet reëel. De maximale normbezetting beschermt sommige verblijfsoorten tegen een te hoge normbezettingsgraad. Voorbeeld: kleinschalige groepen mogen ondanks een lange verblijfsduur rekenen met 90% bezettingsgraad, als de werkelijke bezettingsgraad nog lager is dan dat.</t>
  </si>
  <si>
    <t>Maximum bezettingsgraad voor een zorgsoort. Zelfs bij duidelijk langere verblijfsduur geldt dit maximum.</t>
  </si>
  <si>
    <t>Kiest u vrijwillig voor een lagere Verblijfsintensiteit (zie invulsinstructie) die beter past bij uw kostprijs? Zo ja, welke?</t>
  </si>
  <si>
    <t>Tarieven aangepast naar aanleiding van de NvI 1. Tarieven aangepast</t>
  </si>
  <si>
    <t>Verblijf crisis verwijderd (valt niet meer onder deze actualisatie)</t>
  </si>
  <si>
    <t>Toelichtende teksten (bijvoorbeeld naast '13 Wat voor type begeleiding heeft deze woon-/verblijfseenheid 's nachts?') verschenen soms niet. Gecorrigeerd.</t>
  </si>
  <si>
    <t>Versienummer: 1.0</t>
  </si>
  <si>
    <t>Datum: 18  juni 2026</t>
  </si>
  <si>
    <r>
      <t>Openingsdagen per jaar (</t>
    </r>
    <r>
      <rPr>
        <sz val="11"/>
        <color rgb="FFFF0000"/>
        <rFont val="Calibri"/>
        <family val="2"/>
        <scheme val="minor"/>
      </rPr>
      <t>voor logeeropvang</t>
    </r>
    <r>
      <rPr>
        <sz val="11"/>
        <color rgb="FF000000"/>
        <rFont val="Calibri"/>
        <family val="2"/>
        <scheme val="minor"/>
      </rPr>
      <t>: aankomstdag én vertrekdag meetellen)</t>
    </r>
  </si>
  <si>
    <t>Max norm%</t>
  </si>
  <si>
    <t>Per week</t>
  </si>
  <si>
    <t>MIJOV</t>
  </si>
  <si>
    <t>LO</t>
  </si>
  <si>
    <t>Logeeropvang (&gt;50%  Wlz jeugdigen)</t>
  </si>
  <si>
    <t>Kies met een dropdown uit één van opties. De keuze kan effect hebben op de uitkomst, bijvoorbeeld doordat sommige typen verblijf een maximale intensiteit kennen. Ook een eventuele opslag kan op basis van de keuze in deze dropdown worden beïnvloed. Bij logeeropvang: 1) Kies  '&gt;50% Wlz' als het Wlz aandeel in 2025 groter was dan 50% van de geleverde etmalen. 2) Als van alle Wmo-cliënten &gt;90% is regulier, kies 'regulier.  3) Als van alle Wmo-cliënten &gt;90% plus is, kies 'plus'. 4) Als opties 1), 2) en 3) niet van toepassing zijn, dan is het aantal Wlz &lt;50% en dan is van de Wmo-cliënten  &gt;10% regulier en &gt;10% plus --&gt; kies 'gemengd'.</t>
  </si>
  <si>
    <t>Logeeropvang gemengd (regulier / Plus)</t>
  </si>
  <si>
    <t>Logeeropvang (regulier)</t>
  </si>
  <si>
    <t xml:space="preserve">Bandbreedte van de intensiteit </t>
  </si>
  <si>
    <t xml:space="preserve">Begeleidingsintensiteit </t>
  </si>
  <si>
    <t>Toelichting op inschaling logeeropvang</t>
  </si>
  <si>
    <t>Groepen logeeropvang (regulier)</t>
  </si>
  <si>
    <t>Intensiteit altijd conform rekentool</t>
  </si>
  <si>
    <t>Aftopping bij intensiteiten boven 3,5 (max: Intensiteit H)</t>
  </si>
  <si>
    <t>Resultaat: toelating voor Logeeropvang (regulier) conform uitkomst rekentool</t>
  </si>
  <si>
    <t>Groepen logeeropvang (plus)</t>
  </si>
  <si>
    <t>Resultaat: toelating voor Logeeropvang Plus conform uitkomst rekentool</t>
  </si>
  <si>
    <t>Groepen Wlz &gt;50%</t>
  </si>
  <si>
    <t>Alleen toelating voor 'Logeeropvang Plus'</t>
  </si>
  <si>
    <t>Aftopping bij intensiteiten boven 4,0 (max: Intensiteit I)</t>
  </si>
  <si>
    <t>Uitkomst rekentool = intensiteit voor Logeeropvang Plus</t>
  </si>
  <si>
    <t>Groepen gemengd 'regulier' en 'plus'</t>
  </si>
  <si>
    <t>De uitkomst van de rekentool is de intensiteit voor Logeeropvang (regulier). Logeeropvang Plus krijgt één intensiteit hoger.</t>
  </si>
  <si>
    <t>Als de begeleidingsintensiteit &gt; 4,0 dan volgt alleen toelating voor Logeeropvang Plus</t>
  </si>
  <si>
    <t>Als de begeleidingsintensiteit &gt; 3,5 maar &lt; 4,0 dan is Logeeropvang (regulier) = Intensiteit H en Logeeropvang Plus = Intensiteit I.</t>
  </si>
  <si>
    <t>Dit geldt voor alle groepen met in 2025 een aandeel Wlz etmalen &gt;50%</t>
  </si>
  <si>
    <t>Aandeel Wlz in 2025 &lt;50%</t>
  </si>
  <si>
    <t>Als u kostprijs lager is dan het tarief dat uit deze rekentool komt, dan verzoeken wij u om op basis van vrijwilligheid een lagere intensiteit te kiezen, zodat de kostprijs beter aansluit op de kostprijs (en de winstmarge dus zo dicht  mogelijk bij 3% blijft).
Voor logeeropvang in gemengde groepen met twee intensiteiten: de keuze in dit veld is voor Logeeropvang (regulier). Hiermee verandert óók de intensiteit voor Logeeropvang Plus, deze blijft één hoger dan die van regulier.</t>
  </si>
  <si>
    <t>Logeeropvang in gemengde groepen resulteert in sommige gevallen in twee intensiteiten (regulier en plus)</t>
  </si>
  <si>
    <t>Aangepast in versie 1.0 ten opzichte van versie 0.3 (8 maart 2026)</t>
  </si>
  <si>
    <t>Dit geldt voor alle groepen met in 2025 een aandeel Plus &lt;10% van alle Jeugdwet-toewijzingen</t>
  </si>
  <si>
    <t>Dit geldt voor alle groepen met in 2025 een aandeel regulier  &lt;10% van alle Jeugdwet-toewijzingen</t>
  </si>
  <si>
    <r>
      <t xml:space="preserve">Een groep is 'gemengd' als </t>
    </r>
    <r>
      <rPr>
        <i/>
        <sz val="11"/>
        <color theme="1"/>
        <rFont val="Calibri"/>
        <family val="2"/>
        <scheme val="minor"/>
      </rPr>
      <t>van de Jeugdwet-cliënten</t>
    </r>
    <r>
      <rPr>
        <sz val="11"/>
        <color theme="1"/>
        <rFont val="Calibri"/>
        <family val="2"/>
        <scheme val="minor"/>
      </rPr>
      <t xml:space="preserve"> het aandeel 'regulier' &gt;10% of het aandeel 'plus' &gt;10% zijn</t>
    </r>
  </si>
  <si>
    <t>Gemeenten waarvoor zorgaanbieder zich inschrijft</t>
  </si>
  <si>
    <t>Inschrijven in deze gemeente: ja/nee</t>
  </si>
  <si>
    <t>Apeldoorn</t>
  </si>
  <si>
    <t>Brummen</t>
  </si>
  <si>
    <t>Epe</t>
  </si>
  <si>
    <t>Hattem</t>
  </si>
  <si>
    <t>Heerde</t>
  </si>
  <si>
    <t>Lochem</t>
  </si>
  <si>
    <t>Voorst</t>
  </si>
  <si>
    <t>Zutphen</t>
  </si>
  <si>
    <t>Product</t>
  </si>
  <si>
    <t>Afkorting</t>
  </si>
  <si>
    <t>Categorie</t>
  </si>
  <si>
    <t>Productcode</t>
  </si>
  <si>
    <t>Logeeropvang</t>
  </si>
  <si>
    <t>C</t>
  </si>
  <si>
    <t>44LOC</t>
  </si>
  <si>
    <t>D</t>
  </si>
  <si>
    <t>E</t>
  </si>
  <si>
    <t>F</t>
  </si>
  <si>
    <t>G</t>
  </si>
  <si>
    <t>H</t>
  </si>
  <si>
    <t>LP</t>
  </si>
  <si>
    <t>I</t>
  </si>
  <si>
    <t>VK</t>
  </si>
  <si>
    <t>J</t>
  </si>
  <si>
    <t>K</t>
  </si>
  <si>
    <t>L</t>
  </si>
  <si>
    <t>M</t>
  </si>
  <si>
    <t>VR</t>
  </si>
  <si>
    <t>TK</t>
  </si>
  <si>
    <t>N</t>
  </si>
  <si>
    <t>TR</t>
  </si>
  <si>
    <t>KT</t>
  </si>
  <si>
    <t>FZ</t>
  </si>
  <si>
    <t>SW</t>
  </si>
  <si>
    <t>44LO</t>
  </si>
  <si>
    <t>44LP</t>
  </si>
  <si>
    <t>44VK</t>
  </si>
  <si>
    <t>44VR</t>
  </si>
  <si>
    <t>44TK</t>
  </si>
  <si>
    <t>44TR</t>
  </si>
  <si>
    <t>44KT</t>
  </si>
  <si>
    <t>44FZ</t>
  </si>
  <si>
    <t>44SW</t>
  </si>
  <si>
    <t>LP Intensiteit</t>
  </si>
  <si>
    <t>LP Afgetopt?</t>
  </si>
  <si>
    <t>LP Bandbreedte</t>
  </si>
  <si>
    <t>LP Productcode</t>
  </si>
  <si>
    <t>LP Tarief Intensiteit</t>
  </si>
  <si>
    <t>Vrijwillig</t>
  </si>
  <si>
    <t>Tarief</t>
  </si>
  <si>
    <t>LP Vrijwillig</t>
  </si>
  <si>
    <t>LP Tarief</t>
  </si>
  <si>
    <t>Tabblad Instellingsgegevens: verplichte keuze in inschrijving per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</si>
</sst>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0.00_);\(&quot;€&quot;#,##0.00\)"/>
    <numFmt numFmtId="165" formatCode="_(* #,##0.00_);_(* \(#,##0.00\);_(* &quot;-&quot;??_);_(@_)"/>
    <numFmt numFmtId="166" formatCode="&quot;€&quot;\ #,##0.00"/>
    <numFmt numFmtId="167" formatCode="_ * #,##0_ ;_ * \-#,##0_ ;_ * &quot;-&quot;??_ ;_ @_ "/>
    <numFmt numFmtId="168" formatCode="0.0"/>
    <numFmt numFmtId="169" formatCode="_ * #,##0.0_ ;_ * \-#,##0.0_ ;_ * &quot;-&quot;??_ ;_ @_ "/>
    <numFmt numFmtId="170" formatCode="0.00000"/>
    <numFmt numFmtId="171" formatCode="#,##0.0"/>
    <numFmt numFmtId="172" formatCode="_ * #,##0.00_ ;_ * \-#,##0.00_ ;_ * &quot;-&quot;?_ ;_ @_ "/>
    <numFmt numFmtId="173"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color rgb="FF000000"/>
      <name val="Calibri"/>
      <family val="2"/>
      <scheme val="minor"/>
    </font>
    <font>
      <sz val="11"/>
      <color theme="0"/>
      <name val="Calibri"/>
      <family val="2"/>
      <scheme val="minor"/>
    </font>
    <font>
      <sz val="8"/>
      <name val="Calibri"/>
      <family val="2"/>
      <scheme val="minor"/>
    </font>
    <font>
      <sz val="11"/>
      <name val="Calibri"/>
      <family val="2"/>
      <scheme val="minor"/>
    </font>
    <font>
      <b/>
      <sz val="11"/>
      <name val="Calibri"/>
      <family val="2"/>
      <scheme val="minor"/>
    </font>
    <font>
      <i/>
      <sz val="11"/>
      <name val="Calibri"/>
      <family val="2"/>
      <scheme val="minor"/>
    </font>
    <font>
      <sz val="11"/>
      <name val="Calibri"/>
      <family val="2"/>
    </font>
    <font>
      <i/>
      <sz val="11"/>
      <color rgb="FFFF0000"/>
      <name val="Calibri"/>
      <family val="2"/>
      <scheme val="minor"/>
    </font>
    <font>
      <sz val="11"/>
      <color rgb="FFFF0000"/>
      <name val="Calibri"/>
      <family val="2"/>
      <scheme val="minor"/>
    </font>
    <font>
      <i/>
      <sz val="11"/>
      <color theme="1"/>
      <name val="Calibri"/>
      <family val="2"/>
      <scheme val="minor"/>
    </font>
    <font>
      <sz val="10"/>
      <color theme="1"/>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5" fillId="0" borderId="0"/>
  </cellStyleXfs>
  <cellXfs count="134">
    <xf numFmtId="0" fontId="0" fillId="0" borderId="0" xfId="0"/>
    <xf numFmtId="0" fontId="2" fillId="0" borderId="0" xfId="0" applyFont="1"/>
    <xf numFmtId="0" fontId="0" fillId="0" borderId="1" xfId="0" applyBorder="1"/>
    <xf numFmtId="169" fontId="5" fillId="0" borderId="1" xfId="1" applyNumberFormat="1" applyFont="1" applyFill="1" applyBorder="1" applyAlignment="1" applyProtection="1">
      <alignment horizontal="right" vertical="center" wrapText="1"/>
    </xf>
    <xf numFmtId="168" fontId="0" fillId="0" borderId="0" xfId="0" applyNumberFormat="1"/>
    <xf numFmtId="0" fontId="4" fillId="0" borderId="0" xfId="0" applyFont="1"/>
    <xf numFmtId="0" fontId="0" fillId="0" borderId="0" xfId="0" applyAlignment="1">
      <alignment horizontal="center"/>
    </xf>
    <xf numFmtId="0" fontId="0" fillId="0" borderId="0" xfId="0" applyAlignment="1">
      <alignment horizontal="left" indent="1"/>
    </xf>
    <xf numFmtId="0" fontId="3" fillId="0" borderId="0" xfId="0" applyFont="1"/>
    <xf numFmtId="0" fontId="5" fillId="0" borderId="0" xfId="0" applyFont="1" applyAlignment="1">
      <alignment vertical="center" wrapText="1"/>
    </xf>
    <xf numFmtId="9" fontId="0" fillId="0" borderId="0" xfId="0" applyNumberFormat="1"/>
    <xf numFmtId="0" fontId="0" fillId="0" borderId="0" xfId="0" quotePrefix="1"/>
    <xf numFmtId="0" fontId="5" fillId="0" borderId="2" xfId="0" applyFont="1" applyBorder="1" applyAlignment="1">
      <alignment vertical="center" wrapText="1"/>
    </xf>
    <xf numFmtId="0" fontId="5" fillId="0" borderId="3"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2" fontId="0" fillId="0" borderId="0" xfId="0" applyNumberFormat="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166" fontId="0" fillId="0" borderId="1" xfId="0" applyNumberFormat="1" applyBorder="1" applyAlignment="1">
      <alignment horizontal="center" vertical="center"/>
    </xf>
    <xf numFmtId="0" fontId="0" fillId="0" borderId="1" xfId="0" applyBorder="1" applyAlignment="1">
      <alignment vertical="top"/>
    </xf>
    <xf numFmtId="0" fontId="8" fillId="0" borderId="1" xfId="0" applyFont="1" applyBorder="1" applyAlignment="1">
      <alignment vertical="top" wrapText="1"/>
    </xf>
    <xf numFmtId="0" fontId="0" fillId="0" borderId="1" xfId="0" applyBorder="1" applyAlignment="1">
      <alignment vertical="top" wrapText="1"/>
    </xf>
    <xf numFmtId="168" fontId="6" fillId="0" borderId="0" xfId="0" applyNumberFormat="1" applyFont="1" applyAlignment="1" applyProtection="1">
      <alignment horizontal="right" vertical="center" wrapText="1"/>
      <protection locked="0"/>
    </xf>
    <xf numFmtId="0" fontId="5" fillId="2" borderId="1" xfId="0" applyFont="1" applyFill="1" applyBorder="1" applyAlignment="1" applyProtection="1">
      <alignment horizontal="right" vertical="center" wrapText="1"/>
      <protection locked="0"/>
    </xf>
    <xf numFmtId="168" fontId="5" fillId="2" borderId="1" xfId="0" applyNumberFormat="1" applyFont="1" applyFill="1" applyBorder="1" applyAlignment="1" applyProtection="1">
      <alignment horizontal="right" vertical="center" wrapText="1"/>
      <protection locked="0"/>
    </xf>
    <xf numFmtId="167" fontId="5" fillId="2" borderId="1" xfId="1" applyNumberFormat="1" applyFont="1" applyFill="1" applyBorder="1" applyAlignment="1" applyProtection="1">
      <alignment horizontal="right" vertical="center" wrapText="1"/>
      <protection locked="0"/>
    </xf>
    <xf numFmtId="168" fontId="0" fillId="0" borderId="1" xfId="0" applyNumberFormat="1" applyBorder="1" applyAlignment="1">
      <alignment horizontal="center" vertical="center"/>
    </xf>
    <xf numFmtId="0" fontId="5" fillId="0" borderId="2" xfId="0" applyFont="1" applyBorder="1" applyAlignment="1">
      <alignment horizontal="left" vertical="center" wrapText="1"/>
    </xf>
    <xf numFmtId="1" fontId="5" fillId="2" borderId="1" xfId="0" applyNumberFormat="1" applyFont="1" applyFill="1" applyBorder="1" applyAlignment="1" applyProtection="1">
      <alignment horizontal="right" vertical="center" wrapText="1"/>
      <protection locked="0"/>
    </xf>
    <xf numFmtId="0" fontId="6" fillId="0" borderId="0" xfId="0" applyFont="1" applyAlignment="1">
      <alignment vertical="center"/>
    </xf>
    <xf numFmtId="0" fontId="0" fillId="0" borderId="0" xfId="0" quotePrefix="1" applyAlignment="1">
      <alignment vertical="center"/>
    </xf>
    <xf numFmtId="168" fontId="2" fillId="0" borderId="1" xfId="0" applyNumberFormat="1" applyFont="1" applyBorder="1" applyAlignment="1">
      <alignment horizontal="center" vertical="center"/>
    </xf>
    <xf numFmtId="0" fontId="9" fillId="3" borderId="1" xfId="0" applyFont="1" applyFill="1" applyBorder="1"/>
    <xf numFmtId="0" fontId="3" fillId="3" borderId="1" xfId="0" applyFont="1" applyFill="1" applyBorder="1"/>
    <xf numFmtId="0" fontId="2" fillId="3" borderId="1" xfId="0" applyFont="1" applyFill="1" applyBorder="1"/>
    <xf numFmtId="0" fontId="2" fillId="3" borderId="1" xfId="0" applyFont="1" applyFill="1" applyBorder="1" applyAlignment="1">
      <alignment horizontal="center"/>
    </xf>
    <xf numFmtId="0" fontId="2" fillId="3" borderId="1" xfId="0" applyFont="1" applyFill="1" applyBorder="1" applyAlignment="1">
      <alignment vertical="center"/>
    </xf>
    <xf numFmtId="2" fontId="0" fillId="0" borderId="1" xfId="0" applyNumberFormat="1" applyBorder="1" applyAlignment="1">
      <alignment horizontal="center" vertical="center"/>
    </xf>
    <xf numFmtId="9" fontId="0" fillId="0" borderId="1" xfId="2" applyFont="1" applyBorder="1" applyAlignment="1">
      <alignment horizontal="center" vertical="center"/>
    </xf>
    <xf numFmtId="9" fontId="5" fillId="0" borderId="1" xfId="2" applyFont="1" applyFill="1" applyBorder="1" applyAlignment="1" applyProtection="1">
      <alignment horizontal="right" vertical="center" wrapText="1"/>
      <protection locked="0"/>
    </xf>
    <xf numFmtId="9" fontId="5" fillId="2" borderId="1" xfId="2" applyFont="1" applyFill="1" applyBorder="1" applyAlignment="1" applyProtection="1">
      <alignment horizontal="right" vertical="center" wrapText="1"/>
      <protection locked="0"/>
    </xf>
    <xf numFmtId="0" fontId="5" fillId="0" borderId="1" xfId="0" applyFont="1" applyBorder="1" applyAlignment="1">
      <alignment vertical="center" wrapText="1"/>
    </xf>
    <xf numFmtId="0" fontId="0" fillId="2" borderId="1" xfId="0" applyFill="1" applyBorder="1" applyProtection="1">
      <protection locked="0"/>
    </xf>
    <xf numFmtId="0" fontId="0" fillId="0" borderId="0" xfId="0" applyAlignment="1">
      <alignment vertical="top" wrapText="1"/>
    </xf>
    <xf numFmtId="0" fontId="2" fillId="0" borderId="0" xfId="0" applyFont="1" applyAlignment="1">
      <alignment horizontal="right"/>
    </xf>
    <xf numFmtId="0" fontId="9" fillId="0" borderId="1" xfId="0" applyFont="1" applyBorder="1" applyAlignment="1">
      <alignment vertical="center"/>
    </xf>
    <xf numFmtId="0" fontId="9" fillId="0" borderId="3" xfId="0" applyFont="1" applyBorder="1" applyAlignment="1">
      <alignment vertical="center" wrapText="1"/>
    </xf>
    <xf numFmtId="166" fontId="9" fillId="0" borderId="1" xfId="0" applyNumberFormat="1" applyFont="1" applyBorder="1"/>
    <xf numFmtId="0" fontId="2" fillId="0" borderId="1" xfId="0" applyFont="1" applyBorder="1" applyAlignment="1">
      <alignment horizontal="right"/>
    </xf>
    <xf numFmtId="170" fontId="0" fillId="0" borderId="1" xfId="0" applyNumberFormat="1" applyBorder="1"/>
    <xf numFmtId="171" fontId="11" fillId="0" borderId="1" xfId="0" applyNumberFormat="1" applyFont="1" applyBorder="1" applyAlignment="1">
      <alignment horizontal="right"/>
    </xf>
    <xf numFmtId="2" fontId="0" fillId="0" borderId="1" xfId="0" applyNumberFormat="1" applyBorder="1"/>
    <xf numFmtId="9" fontId="5" fillId="0" borderId="1" xfId="2" applyFont="1" applyBorder="1" applyAlignment="1">
      <alignment horizontal="right" vertical="center" wrapText="1"/>
    </xf>
    <xf numFmtId="173" fontId="0" fillId="0" borderId="0" xfId="0" applyNumberFormat="1"/>
    <xf numFmtId="0" fontId="2" fillId="0" borderId="1" xfId="0" applyFont="1" applyBorder="1"/>
    <xf numFmtId="172" fontId="8" fillId="0" borderId="0" xfId="0" applyNumberFormat="1" applyFont="1"/>
    <xf numFmtId="10" fontId="0" fillId="0" borderId="0" xfId="2" applyNumberFormat="1" applyFont="1"/>
    <xf numFmtId="9" fontId="0" fillId="0" borderId="0" xfId="2" applyFont="1" applyBorder="1"/>
    <xf numFmtId="2" fontId="0" fillId="0" borderId="1" xfId="0" applyNumberFormat="1" applyBorder="1" applyAlignment="1">
      <alignment horizontal="right"/>
    </xf>
    <xf numFmtId="9" fontId="0" fillId="0" borderId="1" xfId="0" applyNumberFormat="1" applyBorder="1" applyAlignment="1">
      <alignment horizontal="right"/>
    </xf>
    <xf numFmtId="2" fontId="2" fillId="0" borderId="1" xfId="0" applyNumberFormat="1" applyFont="1" applyBorder="1" applyAlignment="1">
      <alignment horizontal="right"/>
    </xf>
    <xf numFmtId="1" fontId="0" fillId="0" borderId="1" xfId="2" applyNumberFormat="1" applyFont="1" applyBorder="1" applyAlignment="1">
      <alignment horizontal="center" vertical="center"/>
    </xf>
    <xf numFmtId="3" fontId="0" fillId="0" borderId="1" xfId="0" applyNumberFormat="1" applyBorder="1" applyAlignment="1">
      <alignment horizontal="center" vertical="center"/>
    </xf>
    <xf numFmtId="168" fontId="0" fillId="0" borderId="1" xfId="2" applyNumberFormat="1" applyFont="1" applyBorder="1" applyAlignment="1">
      <alignment horizontal="center" vertical="center"/>
    </xf>
    <xf numFmtId="3" fontId="0" fillId="0" borderId="1" xfId="2" applyNumberFormat="1" applyFont="1" applyBorder="1" applyAlignment="1">
      <alignment horizontal="center" vertical="center"/>
    </xf>
    <xf numFmtId="3" fontId="0" fillId="0" borderId="1" xfId="2" applyNumberFormat="1" applyFont="1" applyFill="1" applyBorder="1"/>
    <xf numFmtId="3" fontId="2" fillId="0" borderId="1" xfId="2" applyNumberFormat="1" applyFont="1" applyFill="1" applyBorder="1"/>
    <xf numFmtId="0" fontId="0" fillId="0" borderId="1" xfId="0" applyBorder="1" applyAlignment="1">
      <alignment horizontal="center"/>
    </xf>
    <xf numFmtId="0" fontId="8" fillId="0" borderId="1" xfId="0" applyFont="1" applyBorder="1" applyAlignment="1">
      <alignment vertical="center"/>
    </xf>
    <xf numFmtId="0" fontId="8" fillId="0" borderId="3" xfId="0" applyFont="1" applyBorder="1" applyAlignment="1">
      <alignment vertical="center" wrapText="1"/>
    </xf>
    <xf numFmtId="2" fontId="8" fillId="0" borderId="1" xfId="0" applyNumberFormat="1" applyFont="1" applyBorder="1" applyAlignment="1">
      <alignment wrapText="1"/>
    </xf>
    <xf numFmtId="2" fontId="8" fillId="0" borderId="1" xfId="0" applyNumberFormat="1" applyFont="1" applyBorder="1" applyAlignment="1">
      <alignment horizontal="right"/>
    </xf>
    <xf numFmtId="0" fontId="2" fillId="3" borderId="1" xfId="0" applyFont="1" applyFill="1" applyBorder="1" applyAlignment="1">
      <alignment horizontal="right" vertical="center"/>
    </xf>
    <xf numFmtId="0" fontId="2" fillId="0" borderId="4" xfId="0" applyFont="1" applyBorder="1"/>
    <xf numFmtId="0" fontId="2" fillId="0" borderId="3" xfId="0" applyFont="1" applyBorder="1"/>
    <xf numFmtId="0" fontId="2" fillId="0" borderId="2" xfId="0" applyFont="1" applyBorder="1"/>
    <xf numFmtId="0" fontId="0" fillId="0" borderId="4" xfId="0" applyBorder="1"/>
    <xf numFmtId="0" fontId="0" fillId="0" borderId="3" xfId="0" applyBorder="1"/>
    <xf numFmtId="0" fontId="0" fillId="0" borderId="2" xfId="0" applyBorder="1"/>
    <xf numFmtId="0" fontId="2" fillId="0" borderId="1" xfId="0" applyFont="1" applyBorder="1" applyAlignment="1">
      <alignment horizontal="center"/>
    </xf>
    <xf numFmtId="166" fontId="2" fillId="0" borderId="1" xfId="0" applyNumberFormat="1" applyFont="1" applyBorder="1" applyAlignment="1">
      <alignment horizontal="center"/>
    </xf>
    <xf numFmtId="0" fontId="2" fillId="0" borderId="4" xfId="0" applyFont="1" applyBorder="1" applyAlignment="1">
      <alignment horizontal="right"/>
    </xf>
    <xf numFmtId="9" fontId="0" fillId="2" borderId="1" xfId="2" applyFont="1" applyFill="1" applyBorder="1" applyAlignment="1" applyProtection="1">
      <alignment horizontal="center" vertical="center"/>
    </xf>
    <xf numFmtId="9" fontId="0" fillId="0" borderId="1" xfId="2" applyFont="1" applyBorder="1" applyAlignment="1" applyProtection="1">
      <alignment horizontal="center" vertical="center"/>
    </xf>
    <xf numFmtId="9" fontId="0" fillId="0" borderId="1" xfId="2" applyFont="1" applyFill="1" applyBorder="1" applyAlignment="1" applyProtection="1">
      <alignment horizontal="center" vertical="center"/>
    </xf>
    <xf numFmtId="9" fontId="0" fillId="2" borderId="1" xfId="2" applyFont="1" applyFill="1" applyBorder="1" applyAlignment="1" applyProtection="1">
      <alignment vertical="center"/>
    </xf>
    <xf numFmtId="9" fontId="0" fillId="4" borderId="1" xfId="2" applyFont="1" applyFill="1" applyBorder="1" applyAlignment="1" applyProtection="1">
      <alignment horizontal="center" vertical="center"/>
    </xf>
    <xf numFmtId="9" fontId="0" fillId="4" borderId="1" xfId="2" applyFont="1" applyFill="1" applyBorder="1" applyAlignment="1" applyProtection="1">
      <alignment vertical="center"/>
    </xf>
    <xf numFmtId="0" fontId="0" fillId="4" borderId="1" xfId="0" applyFill="1" applyBorder="1" applyAlignment="1">
      <alignment wrapText="1"/>
    </xf>
    <xf numFmtId="9" fontId="0" fillId="6" borderId="1" xfId="2" applyFont="1" applyFill="1" applyBorder="1" applyAlignment="1" applyProtection="1">
      <alignment horizontal="center" vertical="center"/>
    </xf>
    <xf numFmtId="9" fontId="0" fillId="6" borderId="1" xfId="2" applyFont="1" applyFill="1" applyBorder="1" applyAlignment="1" applyProtection="1">
      <alignment vertical="center"/>
    </xf>
    <xf numFmtId="0" fontId="0" fillId="6" borderId="1" xfId="0" applyFill="1" applyBorder="1" applyAlignment="1">
      <alignment wrapText="1"/>
    </xf>
    <xf numFmtId="9" fontId="0" fillId="7" borderId="1" xfId="2" applyFont="1" applyFill="1" applyBorder="1" applyAlignment="1" applyProtection="1">
      <alignment horizontal="center" vertical="center"/>
    </xf>
    <xf numFmtId="9" fontId="0" fillId="7" borderId="1" xfId="2" applyFont="1" applyFill="1" applyBorder="1" applyAlignment="1" applyProtection="1">
      <alignment vertical="center"/>
    </xf>
    <xf numFmtId="0" fontId="0" fillId="7" borderId="1" xfId="0" applyFill="1" applyBorder="1" applyAlignment="1">
      <alignment wrapText="1"/>
    </xf>
    <xf numFmtId="9" fontId="0" fillId="5" borderId="1" xfId="2" applyFont="1" applyFill="1" applyBorder="1" applyAlignment="1" applyProtection="1">
      <alignment horizontal="center" vertical="center"/>
    </xf>
    <xf numFmtId="9" fontId="0" fillId="5" borderId="1" xfId="2" applyFont="1" applyFill="1" applyBorder="1" applyAlignment="1" applyProtection="1">
      <alignment vertical="center"/>
    </xf>
    <xf numFmtId="0" fontId="0" fillId="5" borderId="1" xfId="0" applyFill="1" applyBorder="1" applyAlignment="1">
      <alignment wrapText="1"/>
    </xf>
    <xf numFmtId="2" fontId="8" fillId="0" borderId="1" xfId="0" applyNumberFormat="1" applyFont="1" applyBorder="1" applyAlignment="1" applyProtection="1">
      <alignment horizontal="right" wrapText="1"/>
      <protection locked="0"/>
    </xf>
    <xf numFmtId="166" fontId="0" fillId="0" borderId="1" xfId="0" applyNumberFormat="1" applyBorder="1" applyAlignment="1">
      <alignment horizontal="center"/>
    </xf>
    <xf numFmtId="166" fontId="11" fillId="0" borderId="1" xfId="0" applyNumberFormat="1" applyFont="1" applyBorder="1"/>
    <xf numFmtId="0" fontId="0" fillId="0" borderId="1" xfId="0" applyBorder="1" applyAlignment="1">
      <alignment horizontal="right" vertical="center"/>
    </xf>
    <xf numFmtId="0" fontId="6" fillId="8" borderId="0" xfId="0" applyFont="1" applyFill="1" applyAlignment="1">
      <alignment vertical="center"/>
    </xf>
    <xf numFmtId="0" fontId="6" fillId="8" borderId="0" xfId="0" applyFont="1" applyFill="1"/>
    <xf numFmtId="171" fontId="0" fillId="0" borderId="1" xfId="2" applyNumberFormat="1" applyFont="1" applyBorder="1" applyAlignment="1">
      <alignment horizontal="center" vertical="center"/>
    </xf>
    <xf numFmtId="164" fontId="0" fillId="0" borderId="1" xfId="0" applyNumberFormat="1" applyBorder="1" applyAlignment="1">
      <alignment horizontal="center"/>
    </xf>
    <xf numFmtId="9" fontId="5" fillId="0" borderId="1" xfId="2" applyFont="1" applyFill="1" applyBorder="1" applyAlignment="1">
      <alignment horizontal="right" vertical="center" wrapText="1"/>
    </xf>
    <xf numFmtId="166" fontId="0" fillId="0" borderId="0" xfId="0" applyNumberFormat="1"/>
    <xf numFmtId="0" fontId="3" fillId="0" borderId="0" xfId="0" applyFont="1" applyAlignment="1">
      <alignment vertical="center" wrapText="1"/>
    </xf>
    <xf numFmtId="9" fontId="8" fillId="0" borderId="1" xfId="2" applyFont="1" applyFill="1" applyBorder="1" applyAlignment="1">
      <alignment wrapText="1"/>
    </xf>
    <xf numFmtId="9" fontId="0" fillId="0" borderId="0" xfId="2" applyFont="1"/>
    <xf numFmtId="172" fontId="8" fillId="0" borderId="0" xfId="0" applyNumberFormat="1" applyFont="1" applyAlignment="1">
      <alignment vertical="top" wrapText="1"/>
    </xf>
    <xf numFmtId="0" fontId="2" fillId="0" borderId="0" xfId="0" quotePrefix="1" applyFont="1"/>
    <xf numFmtId="0" fontId="2" fillId="3" borderId="4" xfId="0" applyFont="1" applyFill="1" applyBorder="1"/>
    <xf numFmtId="0" fontId="2" fillId="3" borderId="2" xfId="0" applyFont="1" applyFill="1" applyBorder="1"/>
    <xf numFmtId="0" fontId="0" fillId="2" borderId="1" xfId="0" applyFill="1" applyBorder="1" applyAlignment="1" applyProtection="1">
      <alignment horizontal="center"/>
      <protection locked="0"/>
    </xf>
    <xf numFmtId="0" fontId="15" fillId="0" borderId="0" xfId="4"/>
    <xf numFmtId="166" fontId="9" fillId="0" borderId="1" xfId="0" applyNumberFormat="1" applyFont="1" applyBorder="1" applyAlignment="1">
      <alignment horizontal="right"/>
    </xf>
    <xf numFmtId="166" fontId="8" fillId="0" borderId="1" xfId="0" applyNumberFormat="1" applyFont="1" applyBorder="1" applyAlignment="1">
      <alignment horizontal="right"/>
    </xf>
    <xf numFmtId="0" fontId="2" fillId="3" borderId="7" xfId="0" applyFont="1" applyFill="1" applyBorder="1" applyAlignment="1">
      <alignment horizontal="center"/>
    </xf>
    <xf numFmtId="9" fontId="0" fillId="0" borderId="0" xfId="2" applyFont="1" applyBorder="1" applyAlignment="1">
      <alignment horizontal="left" vertical="top" wrapText="1"/>
    </xf>
    <xf numFmtId="0" fontId="0" fillId="0" borderId="0" xfId="0" applyAlignment="1">
      <alignment horizontal="center" vertical="top" wrapText="1"/>
    </xf>
    <xf numFmtId="0" fontId="9" fillId="3" borderId="1" xfId="0" applyFont="1" applyFill="1" applyBorder="1" applyAlignment="1">
      <alignment horizontal="left" vertical="top"/>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2" fillId="0" borderId="1" xfId="0" applyFont="1" applyBorder="1" applyAlignment="1">
      <alignment horizont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2" fillId="3" borderId="4" xfId="0" applyFont="1" applyFill="1" applyBorder="1" applyAlignment="1">
      <alignment horizontal="left"/>
    </xf>
    <xf numFmtId="0" fontId="2" fillId="3" borderId="2" xfId="0" applyFont="1" applyFill="1" applyBorder="1" applyAlignment="1">
      <alignment horizontal="left"/>
    </xf>
    <xf numFmtId="0" fontId="0" fillId="0" borderId="0" xfId="0" applyAlignment="1">
      <alignment horizontal="left" vertical="top" wrapText="1"/>
    </xf>
    <xf numFmtId="172" fontId="8" fillId="0" borderId="0" xfId="0" applyNumberFormat="1" applyFont="1" applyAlignment="1">
      <alignment horizontal="left" vertical="top" wrapText="1"/>
    </xf>
  </cellXfs>
  <cellStyles count="5">
    <cellStyle name="Komma" xfId="1" builtinId="3"/>
    <cellStyle name="Komma 2" xfId="3" xr:uid="{00000000-0005-0000-0000-00002F000000}"/>
    <cellStyle name="Procent" xfId="2" builtinId="5"/>
    <cellStyle name="Standaard" xfId="0" builtinId="0"/>
    <cellStyle name="Standaard 2" xfId="4" xr:uid="{F9697829-FE2A-4326-AA78-A543832E9119}"/>
  </cellStyles>
  <dxfs count="272">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422910</xdr:colOff>
      <xdr:row>13</xdr:row>
      <xdr:rowOff>99060</xdr:rowOff>
    </xdr:from>
    <xdr:to>
      <xdr:col>2</xdr:col>
      <xdr:colOff>441960</xdr:colOff>
      <xdr:row>14</xdr:row>
      <xdr:rowOff>125730</xdr:rowOff>
    </xdr:to>
    <xdr:cxnSp macro="">
      <xdr:nvCxnSpPr>
        <xdr:cNvPr id="8" name="Rechte verbindingslijn met pijl 7">
          <a:extLst>
            <a:ext uri="{FF2B5EF4-FFF2-40B4-BE49-F238E27FC236}">
              <a16:creationId xmlns:a16="http://schemas.microsoft.com/office/drawing/2014/main" id="{2DF77D34-86A5-48F7-B219-3BC6A5669AA5}"/>
            </a:ext>
          </a:extLst>
        </xdr:cNvPr>
        <xdr:cNvCxnSpPr/>
      </xdr:nvCxnSpPr>
      <xdr:spPr>
        <a:xfrm flipH="1" flipV="1">
          <a:off x="3935730" y="2293620"/>
          <a:ext cx="190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678180</xdr:colOff>
      <xdr:row>9</xdr:row>
      <xdr:rowOff>76200</xdr:rowOff>
    </xdr:from>
    <xdr:to>
      <xdr:col>4</xdr:col>
      <xdr:colOff>270510</xdr:colOff>
      <xdr:row>14</xdr:row>
      <xdr:rowOff>19050</xdr:rowOff>
    </xdr:to>
    <xdr:cxnSp macro="">
      <xdr:nvCxnSpPr>
        <xdr:cNvPr id="9" name="Rechte verbindingslijn met pijl 8">
          <a:extLst>
            <a:ext uri="{FF2B5EF4-FFF2-40B4-BE49-F238E27FC236}">
              <a16:creationId xmlns:a16="http://schemas.microsoft.com/office/drawing/2014/main" id="{F962BC80-000B-417E-8287-5423130D638E}"/>
            </a:ext>
          </a:extLst>
        </xdr:cNvPr>
        <xdr:cNvCxnSpPr/>
      </xdr:nvCxnSpPr>
      <xdr:spPr>
        <a:xfrm flipV="1">
          <a:off x="5795010" y="1539240"/>
          <a:ext cx="33147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11253407-E665-4105-870F-A19C7FC75D34}"/>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136D0D58-8660-4019-B56D-1456776B6EFB}"/>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D9AAF348-2005-4F4D-9B4D-1549A805A539}"/>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A255547-EFC1-4EF0-B9D5-EAFCA4122944}"/>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4A47F1E7-9DF3-4A24-83FD-364E9FF2E0A9}"/>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39DA95F9-1A14-4BCC-A810-46315E3E9B4F}"/>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E70958D9-466A-42A2-8A98-EA70B45A283D}"/>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92AF83A7-512C-4E4E-8813-79DBEFA63135}"/>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A7C77069-A345-4372-9153-97384913C050}"/>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BADD8F26-A2D2-429B-9D35-14160958B747}"/>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F582BCA1-FE7D-432B-B2E1-276121131C3F}"/>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77208219-0943-4FB1-B243-A2AA29E9CAF3}"/>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B43B2462-8D37-4B0A-8E14-F5079921473B}"/>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EAD1117B-A717-4F42-A9C7-5169482826CF}"/>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E705867F-07D9-4B65-B35D-92BC6EE0E705}"/>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D60D9082-5A71-4EC6-A9A5-95AC005FD980}"/>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A6CA692F-B68F-49C7-BB63-4DE1D2DD57C0}"/>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661F0E91-6034-4202-8587-3947F5E23BA7}"/>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271832CC-3877-4287-AC93-9E81AD56EBB1}"/>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719B5A4B-1315-4669-AD3F-393B8CD7016E}"/>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5135DCFD-7037-485D-8848-2547C0A4C430}"/>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F2CD59E5-FD90-4D04-A65D-BA044A96D39F}"/>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F936C77-A02B-4B9B-BA9C-9C4D31D1B3B4}"/>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7EACC56A-D191-4E30-B543-728C079FE4FC}"/>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F2898A72-565F-453D-9F1D-15F87877071D}"/>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15FD9E5A-DCCE-4A17-B2F0-DBF4D5BA967C}"/>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CB6BC6CA-E1CB-4D1F-A1F0-05BF871F2555}"/>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B676117D-860F-4AF1-B3D3-59E2363EE84E}"/>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BC8C91DA-4C1C-4D6F-BC15-852F25729668}"/>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B2D8AF58-4479-454C-9C65-13E0B7447421}"/>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876D393B-371E-42A9-85FF-1B64982A6CEE}"/>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31A85376-1544-4B11-B319-F62A2F94BA96}"/>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F7BF4F1C-1104-4B91-A44F-35B4C09887B8}"/>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32C44A1-B3F7-41B3-916C-A5CC49BE76CB}"/>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55F138D9-6C57-45F8-901D-AF29EAEEE117}"/>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E876756F-A73C-4615-9747-4F2E2115ECF3}"/>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570A03EC-CCD1-4DAF-9674-1D5F3DF0017F}"/>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3416B524-DA18-4E23-A894-3F9DDF9154A5}"/>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D54E5CFA-4715-4E58-8034-30DF33461A4A}"/>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B3EB1675-CB6D-486D-ACDD-396502B199E1}"/>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11D1891E-97E7-4438-87FE-588210AA43F1}"/>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B49658E1-8BD0-486C-A99C-7C83A93874B6}"/>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BD0ECC15-C50F-43AB-9117-EA8A5CE8DD73}"/>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745FCA10-9CD8-4EFB-B1A4-8E44C988D157}"/>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5E0DE8A3-4D19-4A3B-BE22-E7A8315F1205}"/>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F7552EBA-6459-409A-9C96-930B6D13A6E7}"/>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E75983DB-6C23-4440-AD30-7A983B3FD919}"/>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5841A8D4-25C0-47A7-8430-FC179AA4B021}"/>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EA216BE7-957B-4C4D-877F-58C815416EB9}"/>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D8798546-A256-4C78-AAE4-08E7A9493081}"/>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3" name="Rechte verbindingslijn met pijl 2">
          <a:extLst>
            <a:ext uri="{FF2B5EF4-FFF2-40B4-BE49-F238E27FC236}">
              <a16:creationId xmlns:a16="http://schemas.microsoft.com/office/drawing/2014/main" id="{39F815AF-7FAE-1B16-BB9A-1A1437177380}"/>
            </a:ext>
          </a:extLst>
        </xdr:cNvPr>
        <xdr:cNvCxnSpPr/>
      </xdr:nvCxnSpPr>
      <xdr:spPr>
        <a:xfrm flipH="1">
          <a:off x="11490960" y="499491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2" name="Rechte verbindingslijn met pijl 1">
          <a:extLst>
            <a:ext uri="{FF2B5EF4-FFF2-40B4-BE49-F238E27FC236}">
              <a16:creationId xmlns:a16="http://schemas.microsoft.com/office/drawing/2014/main" id="{4B79CE64-1DBA-42B3-9852-BECDAEBBFE75}"/>
            </a:ext>
          </a:extLst>
        </xdr:cNvPr>
        <xdr:cNvCxnSpPr/>
      </xdr:nvCxnSpPr>
      <xdr:spPr>
        <a:xfrm>
          <a:off x="11487150" y="10287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59F0BAF8-A8D6-475A-B216-DD050B099BB9}"/>
            </a:ext>
          </a:extLst>
        </xdr:cNvPr>
        <xdr:cNvCxnSpPr/>
      </xdr:nvCxnSpPr>
      <xdr:spPr>
        <a:xfrm>
          <a:off x="11479530" y="212598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95F04B4-3526-4685-AF44-7D91578F2C82}"/>
            </a:ext>
          </a:extLst>
        </xdr:cNvPr>
        <xdr:cNvCxnSpPr/>
      </xdr:nvCxnSpPr>
      <xdr:spPr>
        <a:xfrm>
          <a:off x="11483340" y="266319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B5CC17D5-2EDF-401E-92D8-5E9E7411842C}"/>
            </a:ext>
          </a:extLst>
        </xdr:cNvPr>
        <xdr:cNvCxnSpPr/>
      </xdr:nvCxnSpPr>
      <xdr:spPr>
        <a:xfrm>
          <a:off x="1148715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BA5876A5-C365-4A7B-A728-E7D8690528D8}"/>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4CA88579-9076-458B-BD48-A75EA5E24546}"/>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6B58F6B5-2198-4897-BF0B-DA514663C922}"/>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D8E52012-D264-47A8-AB96-B7D834C9C0B7}"/>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24805FFA-3AFF-400C-9A65-F257D8D16B11}"/>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003D95AF-E3A0-4BDB-8AC8-276FB34B3C47}"/>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2CF0A484-B464-43AD-B1A4-EC09D3DAEAAB}"/>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9906B28-E0F9-4E4C-9D19-0E240ACD738D}"/>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9EECEE6-8589-462F-B939-7F22E0F424FF}"/>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0952BAE5-2CBD-4112-9D12-8C1EB821CA82}"/>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FD0AF3A7-9A56-43AF-B02D-FB2186AB94A3}"/>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18D6C7EE-0B94-4C61-884B-059636E8965C}"/>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33A756E1-FC29-43FD-B11B-28A15251BD28}"/>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0111536C-4BEA-46B3-B7AF-949E6FD67B84}"/>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F6DC80EC-A828-4BAF-BC84-09C0C913CC91}"/>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021FD0B5-A595-4279-9FF6-45391828045D}"/>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EF3F9DFE-2FB9-4B35-8AA6-3C1E83708387}"/>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9284AAFE-F40C-4B3E-917B-BCEC7D82EA9C}"/>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10AC24FF-1836-4A77-8135-A58CD1CBCA87}"/>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7592841C-024C-4AAD-93FF-BE11DE3CB5E1}"/>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ADBFF137-DA7B-4676-A825-E2443AF662B9}"/>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45638C49-F06A-4EA8-8C01-19085F8FA9E5}"/>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BC1F5E5C-CEB9-49A5-B3CA-F763EFA90116}"/>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A791DA9-A21E-4F9A-BA36-2CEFB099445C}"/>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F5F82CB2-8657-41EC-B576-AFF5E8DD9F57}"/>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83EE5FF3-8A1C-4858-8B2A-21D4BE3EFB05}"/>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068E4CDC-CF7E-43C3-989C-ED46190CA11A}"/>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AC35151D-035F-4437-8342-C32E8643FCD4}"/>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840CF90D-6EA7-4CE0-8A4F-8B6DBAFD77EE}"/>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87E1B09E-7E17-4745-9FEC-F2156B8F4B3C}"/>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0FCDCA3C-331A-45DF-8C00-6A494A366817}"/>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79441958-8EFA-4019-B40D-0808DE3C4DE2}"/>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89F75842-4D15-453E-8947-C04795FAF96D}"/>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A9CBBBE6-8FD3-4439-B176-6DF277EE6E00}"/>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F71C8417-0107-404B-8C59-406733357806}"/>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4F3C771E-1AA0-4C9B-819E-01AC2E539149}"/>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5442CDE6-71F6-477D-AF21-99F8963583A6}"/>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1D56CC47-D222-4375-B2D3-34863896A3FA}"/>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16F201F-C40E-4442-8F1A-B3D1CE865BDB}"/>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3E072135-447C-473B-9D59-1829224A1E02}"/>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68580</xdr:colOff>
      <xdr:row>34</xdr:row>
      <xdr:rowOff>49530</xdr:rowOff>
    </xdr:from>
    <xdr:to>
      <xdr:col>5</xdr:col>
      <xdr:colOff>201930</xdr:colOff>
      <xdr:row>36</xdr:row>
      <xdr:rowOff>102870</xdr:rowOff>
    </xdr:to>
    <xdr:cxnSp macro="">
      <xdr:nvCxnSpPr>
        <xdr:cNvPr id="2" name="Rechte verbindingslijn met pijl 1">
          <a:extLst>
            <a:ext uri="{FF2B5EF4-FFF2-40B4-BE49-F238E27FC236}">
              <a16:creationId xmlns:a16="http://schemas.microsoft.com/office/drawing/2014/main" id="{36CB8072-4A4F-4AD7-AD88-6C1E3F205D0C}"/>
            </a:ext>
          </a:extLst>
        </xdr:cNvPr>
        <xdr:cNvCxnSpPr/>
      </xdr:nvCxnSpPr>
      <xdr:spPr>
        <a:xfrm flipH="1">
          <a:off x="10077450" y="645414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E95B119D-C980-47F8-B190-535A23F86CF9}"/>
            </a:ext>
          </a:extLst>
        </xdr:cNvPr>
        <xdr:cNvCxnSpPr/>
      </xdr:nvCxnSpPr>
      <xdr:spPr>
        <a:xfrm>
          <a:off x="1007364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947983FF-7B15-46D3-BCC2-F8159C2AB82C}"/>
            </a:ext>
          </a:extLst>
        </xdr:cNvPr>
        <xdr:cNvCxnSpPr/>
      </xdr:nvCxnSpPr>
      <xdr:spPr>
        <a:xfrm>
          <a:off x="1006602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05639A1A-BD25-4B8B-8B25-66BCCDA10AF4}"/>
            </a:ext>
          </a:extLst>
        </xdr:cNvPr>
        <xdr:cNvCxnSpPr/>
      </xdr:nvCxnSpPr>
      <xdr:spPr>
        <a:xfrm>
          <a:off x="1006983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85C283C0-5180-44D0-A0AB-512D293990E2}"/>
            </a:ext>
          </a:extLst>
        </xdr:cNvPr>
        <xdr:cNvCxnSpPr/>
      </xdr:nvCxnSpPr>
      <xdr:spPr>
        <a:xfrm>
          <a:off x="1007364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87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8D04ABC-C0A8-4015-AF17-F4A2F809E3A0}">
  <we:reference id="29673e3c-d826-4f00-92ee-162334a52b1a" version="1.0.0.8" store="EXCatalog" storeType="EXCatalog"/>
  <we:alternateReferences>
    <we:reference id="WA200009404" version="1.0.0.8" store="nl-NL" storeType="OMEX"/>
  </we:alternateReferences>
  <we:properties/>
  <we:bindings/>
  <we:snapshot xmlns:r="http://schemas.openxmlformats.org/officeDocument/2006/relationships"/>
</we:webextension>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5362D-1ACC-4C92-8786-505A5E952D9B}">
  <dimension ref="A1:P30"/>
  <sheetViews>
    <sheetView workbookViewId="0">
      <selection activeCell="P1" sqref="P1"/>
    </sheetView>
  </sheetViews>
  <sheetFormatPr defaultRowHeight="14.4" x14ac:dyDescent="0.55000000000000004"/>
  <sheetData>
    <row r="1" spans="1:16" x14ac:dyDescent="0.55000000000000004">
      <c r="A1" t="s">
        <v>64</v>
      </c>
      <c r="B1" t="s">
        <v>7</v>
      </c>
      <c r="C1" t="s">
        <v>8</v>
      </c>
      <c r="D1" t="s">
        <v>9</v>
      </c>
      <c r="E1" t="s">
        <v>10</v>
      </c>
      <c r="F1" t="s">
        <v>11</v>
      </c>
      <c r="G1" t="s">
        <v>12</v>
      </c>
      <c r="H1" t="s">
        <v>13</v>
      </c>
      <c r="I1" t="s">
        <v>14</v>
      </c>
      <c r="J1" t="s">
        <v>15</v>
      </c>
      <c r="K1" t="s">
        <v>16</v>
      </c>
      <c r="L1" t="s">
        <v>17</v>
      </c>
      <c r="M1" t="s">
        <v>18</v>
      </c>
      <c r="N1" t="s">
        <v>19</v>
      </c>
      <c r="O1" t="s">
        <v>20</v>
      </c>
      <c r="P1" t="s">
        <v>21</v>
      </c>
    </row>
    <row r="2" spans="1:16" x14ac:dyDescent="0.55000000000000004">
      <c r="A2">
        <f>Instellingsgegevens!C5</f>
        <v>0</v>
      </c>
      <c r="B2" s="24" cm="1">
        <f t="array" aca="1" ref="B2" ca="1">INDIRECT("'"&amp;B$1&amp;"'!d"&amp;ROW(Ophaalblad!4:4))</f>
        <v>0</v>
      </c>
      <c r="C2" s="24" cm="1">
        <f t="array" aca="1" ref="C2" ca="1">INDIRECT("'"&amp;C$1&amp;"'!d"&amp;ROW(Ophaalblad!4:4))</f>
        <v>0</v>
      </c>
      <c r="D2" s="24" cm="1">
        <f t="array" aca="1" ref="D2" ca="1">INDIRECT("'"&amp;D$1&amp;"'!d"&amp;ROW(Ophaalblad!4:4))</f>
        <v>0</v>
      </c>
      <c r="E2" s="24" cm="1">
        <f t="array" aca="1" ref="E2" ca="1">INDIRECT("'"&amp;E$1&amp;"'!d"&amp;ROW(Ophaalblad!4:4))</f>
        <v>0</v>
      </c>
      <c r="F2" s="24" cm="1">
        <f t="array" aca="1" ref="F2" ca="1">INDIRECT("'"&amp;F$1&amp;"'!d"&amp;ROW(Ophaalblad!4:4))</f>
        <v>0</v>
      </c>
      <c r="G2" s="24" cm="1">
        <f t="array" aca="1" ref="G2" ca="1">INDIRECT("'"&amp;G$1&amp;"'!d"&amp;ROW(Ophaalblad!4:4))</f>
        <v>0</v>
      </c>
      <c r="H2" s="24" cm="1">
        <f t="array" aca="1" ref="H2" ca="1">INDIRECT("'"&amp;H$1&amp;"'!d"&amp;ROW(Ophaalblad!4:4))</f>
        <v>0</v>
      </c>
      <c r="I2" s="24" cm="1">
        <f t="array" aca="1" ref="I2" ca="1">INDIRECT("'"&amp;I$1&amp;"'!d"&amp;ROW(Ophaalblad!4:4))</f>
        <v>0</v>
      </c>
      <c r="J2" s="24" cm="1">
        <f t="array" aca="1" ref="J2" ca="1">INDIRECT("'"&amp;J$1&amp;"'!d"&amp;ROW(Ophaalblad!4:4))</f>
        <v>0</v>
      </c>
      <c r="K2" s="24" cm="1">
        <f t="array" aca="1" ref="K2" ca="1">INDIRECT("'"&amp;K$1&amp;"'!d"&amp;ROW(Ophaalblad!4:4))</f>
        <v>0</v>
      </c>
      <c r="L2" s="24" cm="1">
        <f t="array" aca="1" ref="L2" ca="1">INDIRECT("'"&amp;L$1&amp;"'!d"&amp;ROW(Ophaalblad!4:4))</f>
        <v>0</v>
      </c>
      <c r="M2" s="24" cm="1">
        <f t="array" aca="1" ref="M2" ca="1">INDIRECT("'"&amp;M$1&amp;"'!d"&amp;ROW(Ophaalblad!4:4))</f>
        <v>0</v>
      </c>
      <c r="N2" s="24" cm="1">
        <f t="array" aca="1" ref="N2" ca="1">INDIRECT("'"&amp;N$1&amp;"'!d"&amp;ROW(Ophaalblad!4:4))</f>
        <v>0</v>
      </c>
      <c r="O2" s="24" cm="1">
        <f t="array" aca="1" ref="O2" ca="1">INDIRECT("'"&amp;O$1&amp;"'!d"&amp;ROW(Ophaalblad!4:4))</f>
        <v>0</v>
      </c>
      <c r="P2" s="24" cm="1">
        <f t="array" aca="1" ref="P2" ca="1">INDIRECT("'"&amp;P$1&amp;"'!d"&amp;ROW(Ophaalblad!4:4))</f>
        <v>0</v>
      </c>
    </row>
    <row r="3" spans="1:16" x14ac:dyDescent="0.55000000000000004">
      <c r="A3">
        <f>Instellingsgegevens!C6</f>
        <v>0</v>
      </c>
      <c r="B3" s="24" cm="1">
        <f t="array" aca="1" ref="B3" ca="1">INDIRECT("'"&amp;B$1&amp;"'!d"&amp;ROW(Ophaalblad!5:5))</f>
        <v>0</v>
      </c>
      <c r="C3" s="24" cm="1">
        <f t="array" aca="1" ref="C3" ca="1">INDIRECT("'"&amp;C$1&amp;"'!d"&amp;ROW(Ophaalblad!5:5))</f>
        <v>0</v>
      </c>
      <c r="D3" s="24" cm="1">
        <f t="array" aca="1" ref="D3" ca="1">INDIRECT("'"&amp;D$1&amp;"'!d"&amp;ROW(Ophaalblad!5:5))</f>
        <v>0</v>
      </c>
      <c r="E3" s="24" cm="1">
        <f t="array" aca="1" ref="E3" ca="1">INDIRECT("'"&amp;E$1&amp;"'!d"&amp;ROW(Ophaalblad!5:5))</f>
        <v>0</v>
      </c>
      <c r="F3" s="24" cm="1">
        <f t="array" aca="1" ref="F3" ca="1">INDIRECT("'"&amp;F$1&amp;"'!d"&amp;ROW(Ophaalblad!5:5))</f>
        <v>0</v>
      </c>
      <c r="G3" s="24" cm="1">
        <f t="array" aca="1" ref="G3" ca="1">INDIRECT("'"&amp;G$1&amp;"'!d"&amp;ROW(Ophaalblad!5:5))</f>
        <v>0</v>
      </c>
      <c r="H3" s="24" cm="1">
        <f t="array" aca="1" ref="H3" ca="1">INDIRECT("'"&amp;H$1&amp;"'!d"&amp;ROW(Ophaalblad!5:5))</f>
        <v>0</v>
      </c>
      <c r="I3" s="24" cm="1">
        <f t="array" aca="1" ref="I3" ca="1">INDIRECT("'"&amp;I$1&amp;"'!d"&amp;ROW(Ophaalblad!5:5))</f>
        <v>0</v>
      </c>
      <c r="J3" s="24" cm="1">
        <f t="array" aca="1" ref="J3" ca="1">INDIRECT("'"&amp;J$1&amp;"'!d"&amp;ROW(Ophaalblad!5:5))</f>
        <v>0</v>
      </c>
      <c r="K3" s="24" cm="1">
        <f t="array" aca="1" ref="K3" ca="1">INDIRECT("'"&amp;K$1&amp;"'!d"&amp;ROW(Ophaalblad!5:5))</f>
        <v>0</v>
      </c>
      <c r="L3" s="24" cm="1">
        <f t="array" aca="1" ref="L3" ca="1">INDIRECT("'"&amp;L$1&amp;"'!d"&amp;ROW(Ophaalblad!5:5))</f>
        <v>0</v>
      </c>
      <c r="M3" s="24" cm="1">
        <f t="array" aca="1" ref="M3" ca="1">INDIRECT("'"&amp;M$1&amp;"'!d"&amp;ROW(Ophaalblad!5:5))</f>
        <v>0</v>
      </c>
      <c r="N3" s="24" cm="1">
        <f t="array" aca="1" ref="N3" ca="1">INDIRECT("'"&amp;N$1&amp;"'!d"&amp;ROW(Ophaalblad!5:5))</f>
        <v>0</v>
      </c>
      <c r="O3" s="24" cm="1">
        <f t="array" aca="1" ref="O3" ca="1">INDIRECT("'"&amp;O$1&amp;"'!d"&amp;ROW(Ophaalblad!5:5))</f>
        <v>0</v>
      </c>
      <c r="P3" s="24" cm="1">
        <f t="array" aca="1" ref="P3" ca="1">INDIRECT("'"&amp;P$1&amp;"'!d"&amp;ROW(Ophaalblad!5:5))</f>
        <v>0</v>
      </c>
    </row>
    <row r="4" spans="1:16" x14ac:dyDescent="0.55000000000000004">
      <c r="A4">
        <f>Instellingsgegevens!C7</f>
        <v>0</v>
      </c>
      <c r="B4" s="24" cm="1">
        <f t="array" aca="1" ref="B4" ca="1">INDIRECT("'"&amp;B$1&amp;"'!d"&amp;ROW(Ophaalblad!6:6))</f>
        <v>0</v>
      </c>
      <c r="C4" s="24" cm="1">
        <f t="array" aca="1" ref="C4" ca="1">INDIRECT("'"&amp;C$1&amp;"'!d"&amp;ROW(Ophaalblad!6:6))</f>
        <v>0</v>
      </c>
      <c r="D4" s="24" cm="1">
        <f t="array" aca="1" ref="D4" ca="1">INDIRECT("'"&amp;D$1&amp;"'!d"&amp;ROW(Ophaalblad!6:6))</f>
        <v>0</v>
      </c>
      <c r="E4" s="24" cm="1">
        <f t="array" aca="1" ref="E4" ca="1">INDIRECT("'"&amp;E$1&amp;"'!d"&amp;ROW(Ophaalblad!6:6))</f>
        <v>0</v>
      </c>
      <c r="F4" s="24" cm="1">
        <f t="array" aca="1" ref="F4" ca="1">INDIRECT("'"&amp;F$1&amp;"'!d"&amp;ROW(Ophaalblad!6:6))</f>
        <v>0</v>
      </c>
      <c r="G4" s="24" cm="1">
        <f t="array" aca="1" ref="G4" ca="1">INDIRECT("'"&amp;G$1&amp;"'!d"&amp;ROW(Ophaalblad!6:6))</f>
        <v>0</v>
      </c>
      <c r="H4" s="24" cm="1">
        <f t="array" aca="1" ref="H4" ca="1">INDIRECT("'"&amp;H$1&amp;"'!d"&amp;ROW(Ophaalblad!6:6))</f>
        <v>0</v>
      </c>
      <c r="I4" s="24" cm="1">
        <f t="array" aca="1" ref="I4" ca="1">INDIRECT("'"&amp;I$1&amp;"'!d"&amp;ROW(Ophaalblad!6:6))</f>
        <v>0</v>
      </c>
      <c r="J4" s="24" cm="1">
        <f t="array" aca="1" ref="J4" ca="1">INDIRECT("'"&amp;J$1&amp;"'!d"&amp;ROW(Ophaalblad!6:6))</f>
        <v>0</v>
      </c>
      <c r="K4" s="24" cm="1">
        <f t="array" aca="1" ref="K4" ca="1">INDIRECT("'"&amp;K$1&amp;"'!d"&amp;ROW(Ophaalblad!6:6))</f>
        <v>0</v>
      </c>
      <c r="L4" s="24" cm="1">
        <f t="array" aca="1" ref="L4" ca="1">INDIRECT("'"&amp;L$1&amp;"'!d"&amp;ROW(Ophaalblad!6:6))</f>
        <v>0</v>
      </c>
      <c r="M4" s="24" cm="1">
        <f t="array" aca="1" ref="M4" ca="1">INDIRECT("'"&amp;M$1&amp;"'!d"&amp;ROW(Ophaalblad!6:6))</f>
        <v>0</v>
      </c>
      <c r="N4" s="24" cm="1">
        <f t="array" aca="1" ref="N4" ca="1">INDIRECT("'"&amp;N$1&amp;"'!d"&amp;ROW(Ophaalblad!6:6))</f>
        <v>0</v>
      </c>
      <c r="O4" s="24" cm="1">
        <f t="array" aca="1" ref="O4" ca="1">INDIRECT("'"&amp;O$1&amp;"'!d"&amp;ROW(Ophaalblad!6:6))</f>
        <v>0</v>
      </c>
      <c r="P4" s="24" cm="1">
        <f t="array" aca="1" ref="P4" ca="1">INDIRECT("'"&amp;P$1&amp;"'!d"&amp;ROW(Ophaalblad!6:6))</f>
        <v>0</v>
      </c>
    </row>
    <row r="5" spans="1:16" x14ac:dyDescent="0.55000000000000004">
      <c r="B5" s="24" cm="1">
        <f t="array" aca="1" ref="B5" ca="1">INDIRECT("'"&amp;B$1&amp;"'!d"&amp;ROW(Ophaalblad!7:7))</f>
        <v>0</v>
      </c>
      <c r="C5" s="24" cm="1">
        <f t="array" aca="1" ref="C5" ca="1">INDIRECT("'"&amp;C$1&amp;"'!d"&amp;ROW(Ophaalblad!7:7))</f>
        <v>0</v>
      </c>
      <c r="D5" s="24" cm="1">
        <f t="array" aca="1" ref="D5" ca="1">INDIRECT("'"&amp;D$1&amp;"'!d"&amp;ROW(Ophaalblad!7:7))</f>
        <v>0</v>
      </c>
      <c r="E5" s="24" cm="1">
        <f t="array" aca="1" ref="E5" ca="1">INDIRECT("'"&amp;E$1&amp;"'!d"&amp;ROW(Ophaalblad!7:7))</f>
        <v>0</v>
      </c>
      <c r="F5" s="24" cm="1">
        <f t="array" aca="1" ref="F5" ca="1">INDIRECT("'"&amp;F$1&amp;"'!d"&amp;ROW(Ophaalblad!7:7))</f>
        <v>0</v>
      </c>
      <c r="G5" s="24" cm="1">
        <f t="array" aca="1" ref="G5" ca="1">INDIRECT("'"&amp;G$1&amp;"'!d"&amp;ROW(Ophaalblad!7:7))</f>
        <v>0</v>
      </c>
      <c r="H5" s="24" cm="1">
        <f t="array" aca="1" ref="H5" ca="1">INDIRECT("'"&amp;H$1&amp;"'!d"&amp;ROW(Ophaalblad!7:7))</f>
        <v>0</v>
      </c>
      <c r="I5" s="24" cm="1">
        <f t="array" aca="1" ref="I5" ca="1">INDIRECT("'"&amp;I$1&amp;"'!d"&amp;ROW(Ophaalblad!7:7))</f>
        <v>0</v>
      </c>
      <c r="J5" s="24" cm="1">
        <f t="array" aca="1" ref="J5" ca="1">INDIRECT("'"&amp;J$1&amp;"'!d"&amp;ROW(Ophaalblad!7:7))</f>
        <v>0</v>
      </c>
      <c r="K5" s="24" cm="1">
        <f t="array" aca="1" ref="K5" ca="1">INDIRECT("'"&amp;K$1&amp;"'!d"&amp;ROW(Ophaalblad!7:7))</f>
        <v>0</v>
      </c>
      <c r="L5" s="24" cm="1">
        <f t="array" aca="1" ref="L5" ca="1">INDIRECT("'"&amp;L$1&amp;"'!d"&amp;ROW(Ophaalblad!7:7))</f>
        <v>0</v>
      </c>
      <c r="M5" s="24" cm="1">
        <f t="array" aca="1" ref="M5" ca="1">INDIRECT("'"&amp;M$1&amp;"'!d"&amp;ROW(Ophaalblad!7:7))</f>
        <v>0</v>
      </c>
      <c r="N5" s="24" cm="1">
        <f t="array" aca="1" ref="N5" ca="1">INDIRECT("'"&amp;N$1&amp;"'!d"&amp;ROW(Ophaalblad!7:7))</f>
        <v>0</v>
      </c>
      <c r="O5" s="24" cm="1">
        <f t="array" aca="1" ref="O5" ca="1">INDIRECT("'"&amp;O$1&amp;"'!d"&amp;ROW(Ophaalblad!7:7))</f>
        <v>0</v>
      </c>
      <c r="P5" s="24" cm="1">
        <f t="array" aca="1" ref="P5" ca="1">INDIRECT("'"&amp;P$1&amp;"'!d"&amp;ROW(Ophaalblad!7:7))</f>
        <v>0</v>
      </c>
    </row>
    <row r="6" spans="1:16" x14ac:dyDescent="0.55000000000000004">
      <c r="B6" s="24" cm="1">
        <f t="array" aca="1" ref="B6" ca="1">INDIRECT("'"&amp;B$1&amp;"'!d"&amp;ROW(Ophaalblad!8:8))</f>
        <v>0</v>
      </c>
      <c r="C6" s="24" cm="1">
        <f t="array" aca="1" ref="C6" ca="1">INDIRECT("'"&amp;C$1&amp;"'!d"&amp;ROW(Ophaalblad!8:8))</f>
        <v>0</v>
      </c>
      <c r="D6" s="24" cm="1">
        <f t="array" aca="1" ref="D6" ca="1">INDIRECT("'"&amp;D$1&amp;"'!d"&amp;ROW(Ophaalblad!8:8))</f>
        <v>0</v>
      </c>
      <c r="E6" s="24" cm="1">
        <f t="array" aca="1" ref="E6" ca="1">INDIRECT("'"&amp;E$1&amp;"'!d"&amp;ROW(Ophaalblad!8:8))</f>
        <v>0</v>
      </c>
      <c r="F6" s="24" cm="1">
        <f t="array" aca="1" ref="F6" ca="1">INDIRECT("'"&amp;F$1&amp;"'!d"&amp;ROW(Ophaalblad!8:8))</f>
        <v>0</v>
      </c>
      <c r="G6" s="24" cm="1">
        <f t="array" aca="1" ref="G6" ca="1">INDIRECT("'"&amp;G$1&amp;"'!d"&amp;ROW(Ophaalblad!8:8))</f>
        <v>0</v>
      </c>
      <c r="H6" s="24" cm="1">
        <f t="array" aca="1" ref="H6" ca="1">INDIRECT("'"&amp;H$1&amp;"'!d"&amp;ROW(Ophaalblad!8:8))</f>
        <v>0</v>
      </c>
      <c r="I6" s="24" cm="1">
        <f t="array" aca="1" ref="I6" ca="1">INDIRECT("'"&amp;I$1&amp;"'!d"&amp;ROW(Ophaalblad!8:8))</f>
        <v>0</v>
      </c>
      <c r="J6" s="24" cm="1">
        <f t="array" aca="1" ref="J6" ca="1">INDIRECT("'"&amp;J$1&amp;"'!d"&amp;ROW(Ophaalblad!8:8))</f>
        <v>0</v>
      </c>
      <c r="K6" s="24" cm="1">
        <f t="array" aca="1" ref="K6" ca="1">INDIRECT("'"&amp;K$1&amp;"'!d"&amp;ROW(Ophaalblad!8:8))</f>
        <v>0</v>
      </c>
      <c r="L6" s="24" cm="1">
        <f t="array" aca="1" ref="L6" ca="1">INDIRECT("'"&amp;L$1&amp;"'!d"&amp;ROW(Ophaalblad!8:8))</f>
        <v>0</v>
      </c>
      <c r="M6" s="24" cm="1">
        <f t="array" aca="1" ref="M6" ca="1">INDIRECT("'"&amp;M$1&amp;"'!d"&amp;ROW(Ophaalblad!8:8))</f>
        <v>0</v>
      </c>
      <c r="N6" s="24" cm="1">
        <f t="array" aca="1" ref="N6" ca="1">INDIRECT("'"&amp;N$1&amp;"'!d"&amp;ROW(Ophaalblad!8:8))</f>
        <v>0</v>
      </c>
      <c r="O6" s="24" cm="1">
        <f t="array" aca="1" ref="O6" ca="1">INDIRECT("'"&amp;O$1&amp;"'!d"&amp;ROW(Ophaalblad!8:8))</f>
        <v>0</v>
      </c>
      <c r="P6" s="24" cm="1">
        <f t="array" aca="1" ref="P6" ca="1">INDIRECT("'"&amp;P$1&amp;"'!d"&amp;ROW(Ophaalblad!8:8))</f>
        <v>0</v>
      </c>
    </row>
    <row r="7" spans="1:16" ht="86.4" x14ac:dyDescent="0.55000000000000004">
      <c r="B7" s="24" cm="1">
        <f t="array" aca="1" ref="B7" ca="1">INDIRECT("'"&amp;B$1&amp;"'!d"&amp;ROW(Ophaalblad!9:9))</f>
        <v>0</v>
      </c>
      <c r="C7" s="24" cm="1">
        <f t="array" aca="1" ref="C7" ca="1">INDIRECT("'"&amp;C$1&amp;"'!d"&amp;ROW(Ophaalblad!9:9))</f>
        <v>0</v>
      </c>
      <c r="D7" s="24" cm="1">
        <f t="array" aca="1" ref="D7" ca="1">INDIRECT("'"&amp;D$1&amp;"'!d"&amp;ROW(Ophaalblad!9:9))</f>
        <v>0</v>
      </c>
      <c r="E7" s="24" cm="1">
        <f t="array" aca="1" ref="E7" ca="1">INDIRECT("'"&amp;E$1&amp;"'!d"&amp;ROW(Ophaalblad!9:9))</f>
        <v>0</v>
      </c>
      <c r="F7" s="24" cm="1">
        <f t="array" aca="1" ref="F7" ca="1">INDIRECT("'"&amp;F$1&amp;"'!d"&amp;ROW(Ophaalblad!9:9))</f>
        <v>0</v>
      </c>
      <c r="G7" s="24" cm="1">
        <f t="array" aca="1" ref="G7" ca="1">INDIRECT("'"&amp;G$1&amp;"'!d"&amp;ROW(Ophaalblad!9:9))</f>
        <v>0</v>
      </c>
      <c r="H7" s="24" cm="1">
        <f t="array" aca="1" ref="H7" ca="1">INDIRECT("'"&amp;H$1&amp;"'!d"&amp;ROW(Ophaalblad!9:9))</f>
        <v>0</v>
      </c>
      <c r="I7" s="24" cm="1">
        <f t="array" aca="1" ref="I7" ca="1">INDIRECT("'"&amp;I$1&amp;"'!d"&amp;ROW(Ophaalblad!9:9))</f>
        <v>0</v>
      </c>
      <c r="J7" s="24" cm="1">
        <f t="array" aca="1" ref="J7" ca="1">INDIRECT("'"&amp;J$1&amp;"'!d"&amp;ROW(Ophaalblad!9:9))</f>
        <v>0</v>
      </c>
      <c r="K7" s="24" cm="1">
        <f t="array" aca="1" ref="K7" ca="1">INDIRECT("'"&amp;K$1&amp;"'!d"&amp;ROW(Ophaalblad!9:9))</f>
        <v>0</v>
      </c>
      <c r="L7" s="24" cm="1">
        <f t="array" aca="1" ref="L7" ca="1">INDIRECT("'"&amp;L$1&amp;"'!d"&amp;ROW(Ophaalblad!9:9))</f>
        <v>0</v>
      </c>
      <c r="M7" s="24" cm="1">
        <f t="array" aca="1" ref="M7" ca="1">INDIRECT("'"&amp;M$1&amp;"'!d"&amp;ROW(Ophaalblad!9:9))</f>
        <v>0</v>
      </c>
      <c r="N7" s="24" cm="1">
        <f t="array" aca="1" ref="N7" ca="1">INDIRECT("'"&amp;N$1&amp;"'!d"&amp;ROW(Ophaalblad!9:9))</f>
        <v>0</v>
      </c>
      <c r="O7" s="24" cm="1">
        <f t="array" aca="1" ref="O7" ca="1">INDIRECT("'"&amp;O$1&amp;"'!d"&amp;ROW(Ophaalblad!9:9))</f>
        <v>0</v>
      </c>
      <c r="P7" s="24" cm="1">
        <f t="array" aca="1" ref="P7" ca="1">INDIRECT("'"&amp;P$1&amp;"'!d"&amp;ROW(Ophaalblad!9:9))</f>
        <v>0</v>
      </c>
    </row>
    <row r="8" spans="1:16" x14ac:dyDescent="0.55000000000000004">
      <c r="B8" s="25" cm="1">
        <f t="array" aca="1" ref="B8" ca="1">INDIRECT("'"&amp;B$1&amp;"'!d"&amp;ROW(Ophaalblad!10:10))</f>
        <v>0</v>
      </c>
      <c r="C8" s="25" cm="1">
        <f t="array" aca="1" ref="C8" ca="1">INDIRECT("'"&amp;C$1&amp;"'!d"&amp;ROW(Ophaalblad!10:10))</f>
        <v>0</v>
      </c>
      <c r="D8" s="25" cm="1">
        <f t="array" aca="1" ref="D8" ca="1">INDIRECT("'"&amp;D$1&amp;"'!d"&amp;ROW(Ophaalblad!10:10))</f>
        <v>0</v>
      </c>
      <c r="E8" s="25" cm="1">
        <f t="array" aca="1" ref="E8" ca="1">INDIRECT("'"&amp;E$1&amp;"'!d"&amp;ROW(Ophaalblad!10:10))</f>
        <v>0</v>
      </c>
      <c r="F8" s="25" cm="1">
        <f t="array" aca="1" ref="F8" ca="1">INDIRECT("'"&amp;F$1&amp;"'!d"&amp;ROW(Ophaalblad!10:10))</f>
        <v>0</v>
      </c>
      <c r="G8" s="25" cm="1">
        <f t="array" aca="1" ref="G8" ca="1">INDIRECT("'"&amp;G$1&amp;"'!d"&amp;ROW(Ophaalblad!10:10))</f>
        <v>0</v>
      </c>
      <c r="H8" s="25" cm="1">
        <f t="array" aca="1" ref="H8" ca="1">INDIRECT("'"&amp;H$1&amp;"'!d"&amp;ROW(Ophaalblad!10:10))</f>
        <v>0</v>
      </c>
      <c r="I8" s="25" cm="1">
        <f t="array" aca="1" ref="I8" ca="1">INDIRECT("'"&amp;I$1&amp;"'!d"&amp;ROW(Ophaalblad!10:10))</f>
        <v>0</v>
      </c>
      <c r="J8" s="25" cm="1">
        <f t="array" aca="1" ref="J8" ca="1">INDIRECT("'"&amp;J$1&amp;"'!d"&amp;ROW(Ophaalblad!10:10))</f>
        <v>0</v>
      </c>
      <c r="K8" s="25" cm="1">
        <f t="array" aca="1" ref="K8" ca="1">INDIRECT("'"&amp;K$1&amp;"'!d"&amp;ROW(Ophaalblad!10:10))</f>
        <v>0</v>
      </c>
      <c r="L8" s="25" cm="1">
        <f t="array" aca="1" ref="L8" ca="1">INDIRECT("'"&amp;L$1&amp;"'!d"&amp;ROW(Ophaalblad!10:10))</f>
        <v>0</v>
      </c>
      <c r="M8" s="25" cm="1">
        <f t="array" aca="1" ref="M8" ca="1">INDIRECT("'"&amp;M$1&amp;"'!d"&amp;ROW(Ophaalblad!10:10))</f>
        <v>0</v>
      </c>
      <c r="N8" s="25" cm="1">
        <f t="array" aca="1" ref="N8" ca="1">INDIRECT("'"&amp;N$1&amp;"'!d"&amp;ROW(Ophaalblad!10:10))</f>
        <v>0</v>
      </c>
      <c r="O8" s="25" cm="1">
        <f t="array" aca="1" ref="O8" ca="1">INDIRECT("'"&amp;O$1&amp;"'!d"&amp;ROW(Ophaalblad!10:10))</f>
        <v>0</v>
      </c>
      <c r="P8" s="25" cm="1">
        <f t="array" aca="1" ref="P8" ca="1">INDIRECT("'"&amp;P$1&amp;"'!d"&amp;ROW(Ophaalblad!10:10))</f>
        <v>0</v>
      </c>
    </row>
    <row r="9" spans="1:16" x14ac:dyDescent="0.55000000000000004">
      <c r="B9" s="29" cm="1">
        <f t="array" aca="1" ref="B9" ca="1">INDIRECT("'"&amp;B$1&amp;"'!d"&amp;ROW(Ophaalblad!11:11))</f>
        <v>0</v>
      </c>
      <c r="C9" s="29" cm="1">
        <f t="array" aca="1" ref="C9" ca="1">INDIRECT("'"&amp;C$1&amp;"'!d"&amp;ROW(Ophaalblad!11:11))</f>
        <v>0</v>
      </c>
      <c r="D9" s="29" cm="1">
        <f t="array" aca="1" ref="D9" ca="1">INDIRECT("'"&amp;D$1&amp;"'!d"&amp;ROW(Ophaalblad!11:11))</f>
        <v>0</v>
      </c>
      <c r="E9" s="29" cm="1">
        <f t="array" aca="1" ref="E9" ca="1">INDIRECT("'"&amp;E$1&amp;"'!d"&amp;ROW(Ophaalblad!11:11))</f>
        <v>0</v>
      </c>
      <c r="F9" s="29" cm="1">
        <f t="array" aca="1" ref="F9" ca="1">INDIRECT("'"&amp;F$1&amp;"'!d"&amp;ROW(Ophaalblad!11:11))</f>
        <v>0</v>
      </c>
      <c r="G9" s="29" cm="1">
        <f t="array" aca="1" ref="G9" ca="1">INDIRECT("'"&amp;G$1&amp;"'!d"&amp;ROW(Ophaalblad!11:11))</f>
        <v>0</v>
      </c>
      <c r="H9" s="29" cm="1">
        <f t="array" aca="1" ref="H9" ca="1">INDIRECT("'"&amp;H$1&amp;"'!d"&amp;ROW(Ophaalblad!11:11))</f>
        <v>0</v>
      </c>
      <c r="I9" s="29" cm="1">
        <f t="array" aca="1" ref="I9" ca="1">INDIRECT("'"&amp;I$1&amp;"'!d"&amp;ROW(Ophaalblad!11:11))</f>
        <v>0</v>
      </c>
      <c r="J9" s="29" cm="1">
        <f t="array" aca="1" ref="J9" ca="1">INDIRECT("'"&amp;J$1&amp;"'!d"&amp;ROW(Ophaalblad!11:11))</f>
        <v>0</v>
      </c>
      <c r="K9" s="29" cm="1">
        <f t="array" aca="1" ref="K9" ca="1">INDIRECT("'"&amp;K$1&amp;"'!d"&amp;ROW(Ophaalblad!11:11))</f>
        <v>0</v>
      </c>
      <c r="L9" s="29" cm="1">
        <f t="array" aca="1" ref="L9" ca="1">INDIRECT("'"&amp;L$1&amp;"'!d"&amp;ROW(Ophaalblad!11:11))</f>
        <v>0</v>
      </c>
      <c r="M9" s="29" cm="1">
        <f t="array" aca="1" ref="M9" ca="1">INDIRECT("'"&amp;M$1&amp;"'!d"&amp;ROW(Ophaalblad!11:11))</f>
        <v>0</v>
      </c>
      <c r="N9" s="29" cm="1">
        <f t="array" aca="1" ref="N9" ca="1">INDIRECT("'"&amp;N$1&amp;"'!d"&amp;ROW(Ophaalblad!11:11))</f>
        <v>0</v>
      </c>
      <c r="O9" s="29" cm="1">
        <f t="array" aca="1" ref="O9" ca="1">INDIRECT("'"&amp;O$1&amp;"'!d"&amp;ROW(Ophaalblad!11:11))</f>
        <v>0</v>
      </c>
      <c r="P9" s="29" cm="1">
        <f t="array" aca="1" ref="P9" ca="1">INDIRECT("'"&amp;P$1&amp;"'!d"&amp;ROW(Ophaalblad!11:11))</f>
        <v>0</v>
      </c>
    </row>
    <row r="10" spans="1:16" x14ac:dyDescent="0.55000000000000004">
      <c r="B10" s="41" cm="1">
        <f t="array" aca="1" ref="B10" ca="1">INDIRECT("'"&amp;B$1&amp;"'!d"&amp;ROW(Ophaalblad!12:12))</f>
        <v>0</v>
      </c>
      <c r="C10" s="41" cm="1">
        <f t="array" aca="1" ref="C10" ca="1">INDIRECT("'"&amp;C$1&amp;"'!d"&amp;ROW(Ophaalblad!12:12))</f>
        <v>0</v>
      </c>
      <c r="D10" s="41" cm="1">
        <f t="array" aca="1" ref="D10" ca="1">INDIRECT("'"&amp;D$1&amp;"'!d"&amp;ROW(Ophaalblad!12:12))</f>
        <v>0</v>
      </c>
      <c r="E10" s="41" cm="1">
        <f t="array" aca="1" ref="E10" ca="1">INDIRECT("'"&amp;E$1&amp;"'!d"&amp;ROW(Ophaalblad!12:12))</f>
        <v>0</v>
      </c>
      <c r="F10" s="41" cm="1">
        <f t="array" aca="1" ref="F10" ca="1">INDIRECT("'"&amp;F$1&amp;"'!d"&amp;ROW(Ophaalblad!12:12))</f>
        <v>0</v>
      </c>
      <c r="G10" s="41" cm="1">
        <f t="array" aca="1" ref="G10" ca="1">INDIRECT("'"&amp;G$1&amp;"'!d"&amp;ROW(Ophaalblad!12:12))</f>
        <v>0</v>
      </c>
      <c r="H10" s="41" cm="1">
        <f t="array" aca="1" ref="H10" ca="1">INDIRECT("'"&amp;H$1&amp;"'!d"&amp;ROW(Ophaalblad!12:12))</f>
        <v>0</v>
      </c>
      <c r="I10" s="41" cm="1">
        <f t="array" aca="1" ref="I10" ca="1">INDIRECT("'"&amp;I$1&amp;"'!d"&amp;ROW(Ophaalblad!12:12))</f>
        <v>0</v>
      </c>
      <c r="J10" s="41" cm="1">
        <f t="array" aca="1" ref="J10" ca="1">INDIRECT("'"&amp;J$1&amp;"'!d"&amp;ROW(Ophaalblad!12:12))</f>
        <v>0</v>
      </c>
      <c r="K10" s="41" cm="1">
        <f t="array" aca="1" ref="K10" ca="1">INDIRECT("'"&amp;K$1&amp;"'!d"&amp;ROW(Ophaalblad!12:12))</f>
        <v>0</v>
      </c>
      <c r="L10" s="41" cm="1">
        <f t="array" aca="1" ref="L10" ca="1">INDIRECT("'"&amp;L$1&amp;"'!d"&amp;ROW(Ophaalblad!12:12))</f>
        <v>0</v>
      </c>
      <c r="M10" s="41" cm="1">
        <f t="array" aca="1" ref="M10" ca="1">INDIRECT("'"&amp;M$1&amp;"'!d"&amp;ROW(Ophaalblad!12:12))</f>
        <v>0</v>
      </c>
      <c r="N10" s="41" cm="1">
        <f t="array" aca="1" ref="N10" ca="1">INDIRECT("'"&amp;N$1&amp;"'!d"&amp;ROW(Ophaalblad!12:12))</f>
        <v>0</v>
      </c>
      <c r="O10" s="41" cm="1">
        <f t="array" aca="1" ref="O10" ca="1">INDIRECT("'"&amp;O$1&amp;"'!d"&amp;ROW(Ophaalblad!12:12))</f>
        <v>0</v>
      </c>
      <c r="P10" s="41" cm="1">
        <f t="array" aca="1" ref="P10" ca="1">INDIRECT("'"&amp;P$1&amp;"'!d"&amp;ROW(Ophaalblad!12:12))</f>
        <v>0</v>
      </c>
    </row>
    <row r="11" spans="1:16" x14ac:dyDescent="0.55000000000000004">
      <c r="B11" s="29" cm="1">
        <f t="array" aca="1" ref="B11" ca="1">INDIRECT("'"&amp;B$1&amp;"'!d"&amp;ROW(Ophaalblad!13:13))</f>
        <v>0</v>
      </c>
      <c r="C11" s="29" cm="1">
        <f t="array" aca="1" ref="C11" ca="1">INDIRECT("'"&amp;C$1&amp;"'!d"&amp;ROW(Ophaalblad!13:13))</f>
        <v>0</v>
      </c>
      <c r="D11" s="29" cm="1">
        <f t="array" aca="1" ref="D11" ca="1">INDIRECT("'"&amp;D$1&amp;"'!d"&amp;ROW(Ophaalblad!13:13))</f>
        <v>0</v>
      </c>
      <c r="E11" s="29" cm="1">
        <f t="array" aca="1" ref="E11" ca="1">INDIRECT("'"&amp;E$1&amp;"'!d"&amp;ROW(Ophaalblad!13:13))</f>
        <v>0</v>
      </c>
      <c r="F11" s="29" cm="1">
        <f t="array" aca="1" ref="F11" ca="1">INDIRECT("'"&amp;F$1&amp;"'!d"&amp;ROW(Ophaalblad!13:13))</f>
        <v>0</v>
      </c>
      <c r="G11" s="29" cm="1">
        <f t="array" aca="1" ref="G11" ca="1">INDIRECT("'"&amp;G$1&amp;"'!d"&amp;ROW(Ophaalblad!13:13))</f>
        <v>0</v>
      </c>
      <c r="H11" s="29" cm="1">
        <f t="array" aca="1" ref="H11" ca="1">INDIRECT("'"&amp;H$1&amp;"'!d"&amp;ROW(Ophaalblad!13:13))</f>
        <v>0</v>
      </c>
      <c r="I11" s="29" cm="1">
        <f t="array" aca="1" ref="I11" ca="1">INDIRECT("'"&amp;I$1&amp;"'!d"&amp;ROW(Ophaalblad!13:13))</f>
        <v>0</v>
      </c>
      <c r="J11" s="29" cm="1">
        <f t="array" aca="1" ref="J11" ca="1">INDIRECT("'"&amp;J$1&amp;"'!d"&amp;ROW(Ophaalblad!13:13))</f>
        <v>0</v>
      </c>
      <c r="K11" s="29" cm="1">
        <f t="array" aca="1" ref="K11" ca="1">INDIRECT("'"&amp;K$1&amp;"'!d"&amp;ROW(Ophaalblad!13:13))</f>
        <v>0</v>
      </c>
      <c r="L11" s="29" cm="1">
        <f t="array" aca="1" ref="L11" ca="1">INDIRECT("'"&amp;L$1&amp;"'!d"&amp;ROW(Ophaalblad!13:13))</f>
        <v>0</v>
      </c>
      <c r="M11" s="29" cm="1">
        <f t="array" aca="1" ref="M11" ca="1">INDIRECT("'"&amp;M$1&amp;"'!d"&amp;ROW(Ophaalblad!13:13))</f>
        <v>0</v>
      </c>
      <c r="N11" s="29" cm="1">
        <f t="array" aca="1" ref="N11" ca="1">INDIRECT("'"&amp;N$1&amp;"'!d"&amp;ROW(Ophaalblad!13:13))</f>
        <v>0</v>
      </c>
      <c r="O11" s="29" cm="1">
        <f t="array" aca="1" ref="O11" ca="1">INDIRECT("'"&amp;O$1&amp;"'!d"&amp;ROW(Ophaalblad!13:13))</f>
        <v>0</v>
      </c>
      <c r="P11" s="29" cm="1">
        <f t="array" aca="1" ref="P11" ca="1">INDIRECT("'"&amp;P$1&amp;"'!d"&amp;ROW(Ophaalblad!13:13))</f>
        <v>0</v>
      </c>
    </row>
    <row r="12" spans="1:16" x14ac:dyDescent="0.55000000000000004">
      <c r="B12" s="53" t="str" cm="1">
        <f t="array" aca="1" ref="B12" ca="1">INDIRECT("'"&amp;B$1&amp;"'!d"&amp;ROW(Ophaalblad!14:14))</f>
        <v/>
      </c>
      <c r="C12" s="53" t="str" cm="1">
        <f t="array" aca="1" ref="C12" ca="1">INDIRECT("'"&amp;C$1&amp;"'!d"&amp;ROW(Ophaalblad!14:14))</f>
        <v/>
      </c>
      <c r="D12" s="53" t="str" cm="1">
        <f t="array" aca="1" ref="D12" ca="1">INDIRECT("'"&amp;D$1&amp;"'!d"&amp;ROW(Ophaalblad!14:14))</f>
        <v/>
      </c>
      <c r="E12" s="53" t="str" cm="1">
        <f t="array" aca="1" ref="E12" ca="1">INDIRECT("'"&amp;E$1&amp;"'!d"&amp;ROW(Ophaalblad!14:14))</f>
        <v/>
      </c>
      <c r="F12" s="53" t="str" cm="1">
        <f t="array" aca="1" ref="F12" ca="1">INDIRECT("'"&amp;F$1&amp;"'!d"&amp;ROW(Ophaalblad!14:14))</f>
        <v/>
      </c>
      <c r="G12" s="53" t="str" cm="1">
        <f t="array" aca="1" ref="G12" ca="1">INDIRECT("'"&amp;G$1&amp;"'!d"&amp;ROW(Ophaalblad!14:14))</f>
        <v/>
      </c>
      <c r="H12" s="53" t="str" cm="1">
        <f t="array" aca="1" ref="H12" ca="1">INDIRECT("'"&amp;H$1&amp;"'!d"&amp;ROW(Ophaalblad!14:14))</f>
        <v/>
      </c>
      <c r="I12" s="53" t="str" cm="1">
        <f t="array" aca="1" ref="I12" ca="1">INDIRECT("'"&amp;I$1&amp;"'!d"&amp;ROW(Ophaalblad!14:14))</f>
        <v/>
      </c>
      <c r="J12" s="53" t="str" cm="1">
        <f t="array" aca="1" ref="J12" ca="1">INDIRECT("'"&amp;J$1&amp;"'!d"&amp;ROW(Ophaalblad!14:14))</f>
        <v/>
      </c>
      <c r="K12" s="53" t="str" cm="1">
        <f t="array" aca="1" ref="K12" ca="1">INDIRECT("'"&amp;K$1&amp;"'!d"&amp;ROW(Ophaalblad!14:14))</f>
        <v/>
      </c>
      <c r="L12" s="53" t="str" cm="1">
        <f t="array" aca="1" ref="L12" ca="1">INDIRECT("'"&amp;L$1&amp;"'!d"&amp;ROW(Ophaalblad!14:14))</f>
        <v/>
      </c>
      <c r="M12" s="53" t="str" cm="1">
        <f t="array" aca="1" ref="M12" ca="1">INDIRECT("'"&amp;M$1&amp;"'!d"&amp;ROW(Ophaalblad!14:14))</f>
        <v/>
      </c>
      <c r="N12" s="53" t="str" cm="1">
        <f t="array" aca="1" ref="N12" ca="1">INDIRECT("'"&amp;N$1&amp;"'!d"&amp;ROW(Ophaalblad!14:14))</f>
        <v/>
      </c>
      <c r="O12" s="53" t="str" cm="1">
        <f t="array" aca="1" ref="O12" ca="1">INDIRECT("'"&amp;O$1&amp;"'!d"&amp;ROW(Ophaalblad!14:14))</f>
        <v/>
      </c>
      <c r="P12" s="53" t="str" cm="1">
        <f t="array" aca="1" ref="P12" ca="1">INDIRECT("'"&amp;P$1&amp;"'!d"&amp;ROW(Ophaalblad!14:14))</f>
        <v/>
      </c>
    </row>
    <row r="13" spans="1:16" x14ac:dyDescent="0.55000000000000004">
      <c r="B13" s="107" t="str" cm="1">
        <f t="array" aca="1" ref="B13" ca="1">INDIRECT("'"&amp;B$1&amp;"'!d"&amp;ROW(Ophaalblad!15:15))</f>
        <v/>
      </c>
      <c r="C13" s="107" t="str" cm="1">
        <f t="array" aca="1" ref="C13" ca="1">INDIRECT("'"&amp;C$1&amp;"'!d"&amp;ROW(Ophaalblad!15:15))</f>
        <v/>
      </c>
      <c r="D13" s="107" t="str" cm="1">
        <f t="array" aca="1" ref="D13" ca="1">INDIRECT("'"&amp;D$1&amp;"'!d"&amp;ROW(Ophaalblad!15:15))</f>
        <v/>
      </c>
      <c r="E13" s="107" t="str" cm="1">
        <f t="array" aca="1" ref="E13" ca="1">INDIRECT("'"&amp;E$1&amp;"'!d"&amp;ROW(Ophaalblad!15:15))</f>
        <v/>
      </c>
      <c r="F13" s="107" t="str" cm="1">
        <f t="array" aca="1" ref="F13" ca="1">INDIRECT("'"&amp;F$1&amp;"'!d"&amp;ROW(Ophaalblad!15:15))</f>
        <v/>
      </c>
      <c r="G13" s="107" t="str" cm="1">
        <f t="array" aca="1" ref="G13" ca="1">INDIRECT("'"&amp;G$1&amp;"'!d"&amp;ROW(Ophaalblad!15:15))</f>
        <v/>
      </c>
      <c r="H13" s="107" t="str" cm="1">
        <f t="array" aca="1" ref="H13" ca="1">INDIRECT("'"&amp;H$1&amp;"'!d"&amp;ROW(Ophaalblad!15:15))</f>
        <v/>
      </c>
      <c r="I13" s="107" t="str" cm="1">
        <f t="array" aca="1" ref="I13" ca="1">INDIRECT("'"&amp;I$1&amp;"'!d"&amp;ROW(Ophaalblad!15:15))</f>
        <v/>
      </c>
      <c r="J13" s="107" t="str" cm="1">
        <f t="array" aca="1" ref="J13" ca="1">INDIRECT("'"&amp;J$1&amp;"'!d"&amp;ROW(Ophaalblad!15:15))</f>
        <v/>
      </c>
      <c r="K13" s="107" t="str" cm="1">
        <f t="array" aca="1" ref="K13" ca="1">INDIRECT("'"&amp;K$1&amp;"'!d"&amp;ROW(Ophaalblad!15:15))</f>
        <v/>
      </c>
      <c r="L13" s="107" t="str" cm="1">
        <f t="array" aca="1" ref="L13" ca="1">INDIRECT("'"&amp;L$1&amp;"'!d"&amp;ROW(Ophaalblad!15:15))</f>
        <v/>
      </c>
      <c r="M13" s="107" t="str" cm="1">
        <f t="array" aca="1" ref="M13" ca="1">INDIRECT("'"&amp;M$1&amp;"'!d"&amp;ROW(Ophaalblad!15:15))</f>
        <v/>
      </c>
      <c r="N13" s="107" t="str" cm="1">
        <f t="array" aca="1" ref="N13" ca="1">INDIRECT("'"&amp;N$1&amp;"'!d"&amp;ROW(Ophaalblad!15:15))</f>
        <v/>
      </c>
      <c r="O13" s="107" t="str" cm="1">
        <f t="array" aca="1" ref="O13" ca="1">INDIRECT("'"&amp;O$1&amp;"'!d"&amp;ROW(Ophaalblad!15:15))</f>
        <v/>
      </c>
      <c r="P13" s="107" t="str" cm="1">
        <f t="array" aca="1" ref="P13" ca="1">INDIRECT("'"&amp;P$1&amp;"'!d"&amp;ROW(Ophaalblad!15:15))</f>
        <v/>
      </c>
    </row>
    <row r="14" spans="1:16" x14ac:dyDescent="0.55000000000000004">
      <c r="B14" s="24" cm="1">
        <f t="array" aca="1" ref="B14" ca="1">INDIRECT("'"&amp;B$1&amp;"'!d"&amp;ROW(Ophaalblad!16:16))</f>
        <v>0</v>
      </c>
      <c r="C14" s="24" cm="1">
        <f t="array" aca="1" ref="C14" ca="1">INDIRECT("'"&amp;C$1&amp;"'!d"&amp;ROW(Ophaalblad!16:16))</f>
        <v>0</v>
      </c>
      <c r="D14" s="24" cm="1">
        <f t="array" aca="1" ref="D14" ca="1">INDIRECT("'"&amp;D$1&amp;"'!d"&amp;ROW(Ophaalblad!16:16))</f>
        <v>0</v>
      </c>
      <c r="E14" s="24" cm="1">
        <f t="array" aca="1" ref="E14" ca="1">INDIRECT("'"&amp;E$1&amp;"'!d"&amp;ROW(Ophaalblad!16:16))</f>
        <v>0</v>
      </c>
      <c r="F14" s="24" cm="1">
        <f t="array" aca="1" ref="F14" ca="1">INDIRECT("'"&amp;F$1&amp;"'!d"&amp;ROW(Ophaalblad!16:16))</f>
        <v>0</v>
      </c>
      <c r="G14" s="24" cm="1">
        <f t="array" aca="1" ref="G14" ca="1">INDIRECT("'"&amp;G$1&amp;"'!d"&amp;ROW(Ophaalblad!16:16))</f>
        <v>0</v>
      </c>
      <c r="H14" s="24" cm="1">
        <f t="array" aca="1" ref="H14" ca="1">INDIRECT("'"&amp;H$1&amp;"'!d"&amp;ROW(Ophaalblad!16:16))</f>
        <v>0</v>
      </c>
      <c r="I14" s="24" cm="1">
        <f t="array" aca="1" ref="I14" ca="1">INDIRECT("'"&amp;I$1&amp;"'!d"&amp;ROW(Ophaalblad!16:16))</f>
        <v>0</v>
      </c>
      <c r="J14" s="24" cm="1">
        <f t="array" aca="1" ref="J14" ca="1">INDIRECT("'"&amp;J$1&amp;"'!d"&amp;ROW(Ophaalblad!16:16))</f>
        <v>0</v>
      </c>
      <c r="K14" s="24" cm="1">
        <f t="array" aca="1" ref="K14" ca="1">INDIRECT("'"&amp;K$1&amp;"'!d"&amp;ROW(Ophaalblad!16:16))</f>
        <v>0</v>
      </c>
      <c r="L14" s="24" cm="1">
        <f t="array" aca="1" ref="L14" ca="1">INDIRECT("'"&amp;L$1&amp;"'!d"&amp;ROW(Ophaalblad!16:16))</f>
        <v>0</v>
      </c>
      <c r="M14" s="24" cm="1">
        <f t="array" aca="1" ref="M14" ca="1">INDIRECT("'"&amp;M$1&amp;"'!d"&amp;ROW(Ophaalblad!16:16))</f>
        <v>0</v>
      </c>
      <c r="N14" s="24" cm="1">
        <f t="array" aca="1" ref="N14" ca="1">INDIRECT("'"&amp;N$1&amp;"'!d"&amp;ROW(Ophaalblad!16:16))</f>
        <v>0</v>
      </c>
      <c r="O14" s="24" cm="1">
        <f t="array" aca="1" ref="O14" ca="1">INDIRECT("'"&amp;O$1&amp;"'!d"&amp;ROW(Ophaalblad!16:16))</f>
        <v>0</v>
      </c>
      <c r="P14" s="24" cm="1">
        <f t="array" aca="1" ref="P14" ca="1">INDIRECT("'"&amp;P$1&amp;"'!d"&amp;ROW(Ophaalblad!16:16))</f>
        <v>0</v>
      </c>
    </row>
    <row r="15" spans="1:16" x14ac:dyDescent="0.55000000000000004">
      <c r="B15" s="23" cm="1">
        <f t="array" aca="1" ref="B15" ca="1">INDIRECT("'"&amp;B$1&amp;"'!d"&amp;ROW(Ophaalblad!17:17))</f>
        <v>0</v>
      </c>
      <c r="C15" s="23" cm="1">
        <f t="array" aca="1" ref="C15" ca="1">INDIRECT("'"&amp;C$1&amp;"'!d"&amp;ROW(Ophaalblad!17:17))</f>
        <v>0</v>
      </c>
      <c r="D15" s="23" cm="1">
        <f t="array" aca="1" ref="D15" ca="1">INDIRECT("'"&amp;D$1&amp;"'!d"&amp;ROW(Ophaalblad!17:17))</f>
        <v>0</v>
      </c>
      <c r="E15" s="23" cm="1">
        <f t="array" aca="1" ref="E15" ca="1">INDIRECT("'"&amp;E$1&amp;"'!d"&amp;ROW(Ophaalblad!17:17))</f>
        <v>0</v>
      </c>
      <c r="F15" s="23" cm="1">
        <f t="array" aca="1" ref="F15" ca="1">INDIRECT("'"&amp;F$1&amp;"'!d"&amp;ROW(Ophaalblad!17:17))</f>
        <v>0</v>
      </c>
      <c r="G15" s="23" cm="1">
        <f t="array" aca="1" ref="G15" ca="1">INDIRECT("'"&amp;G$1&amp;"'!d"&amp;ROW(Ophaalblad!17:17))</f>
        <v>0</v>
      </c>
      <c r="H15" s="23" cm="1">
        <f t="array" aca="1" ref="H15" ca="1">INDIRECT("'"&amp;H$1&amp;"'!d"&amp;ROW(Ophaalblad!17:17))</f>
        <v>0</v>
      </c>
      <c r="I15" s="23" cm="1">
        <f t="array" aca="1" ref="I15" ca="1">INDIRECT("'"&amp;I$1&amp;"'!d"&amp;ROW(Ophaalblad!17:17))</f>
        <v>0</v>
      </c>
      <c r="J15" s="23" cm="1">
        <f t="array" aca="1" ref="J15" ca="1">INDIRECT("'"&amp;J$1&amp;"'!d"&amp;ROW(Ophaalblad!17:17))</f>
        <v>0</v>
      </c>
      <c r="K15" s="23" cm="1">
        <f t="array" aca="1" ref="K15" ca="1">INDIRECT("'"&amp;K$1&amp;"'!d"&amp;ROW(Ophaalblad!17:17))</f>
        <v>0</v>
      </c>
      <c r="L15" s="23" cm="1">
        <f t="array" aca="1" ref="L15" ca="1">INDIRECT("'"&amp;L$1&amp;"'!d"&amp;ROW(Ophaalblad!17:17))</f>
        <v>0</v>
      </c>
      <c r="M15" s="23" cm="1">
        <f t="array" aca="1" ref="M15" ca="1">INDIRECT("'"&amp;M$1&amp;"'!d"&amp;ROW(Ophaalblad!17:17))</f>
        <v>0</v>
      </c>
      <c r="N15" s="23" cm="1">
        <f t="array" aca="1" ref="N15" ca="1">INDIRECT("'"&amp;N$1&amp;"'!d"&amp;ROW(Ophaalblad!17:17))</f>
        <v>0</v>
      </c>
      <c r="O15" s="23" cm="1">
        <f t="array" aca="1" ref="O15" ca="1">INDIRECT("'"&amp;O$1&amp;"'!d"&amp;ROW(Ophaalblad!17:17))</f>
        <v>0</v>
      </c>
      <c r="P15" s="23" cm="1">
        <f t="array" aca="1" ref="P15" ca="1">INDIRECT("'"&amp;P$1&amp;"'!d"&amp;ROW(Ophaalblad!17:17))</f>
        <v>0</v>
      </c>
    </row>
    <row r="16" spans="1:16" x14ac:dyDescent="0.55000000000000004">
      <c r="B16" s="40" cm="1">
        <f t="array" aca="1" ref="B16" ca="1">INDIRECT("'"&amp;B$1&amp;"'!d"&amp;ROW(Ophaalblad!18:18))</f>
        <v>0</v>
      </c>
      <c r="C16" s="40" cm="1">
        <f t="array" aca="1" ref="C16" ca="1">INDIRECT("'"&amp;C$1&amp;"'!d"&amp;ROW(Ophaalblad!18:18))</f>
        <v>0</v>
      </c>
      <c r="D16" s="40" cm="1">
        <f t="array" aca="1" ref="D16" ca="1">INDIRECT("'"&amp;D$1&amp;"'!d"&amp;ROW(Ophaalblad!18:18))</f>
        <v>0</v>
      </c>
      <c r="E16" s="40" cm="1">
        <f t="array" aca="1" ref="E16" ca="1">INDIRECT("'"&amp;E$1&amp;"'!d"&amp;ROW(Ophaalblad!18:18))</f>
        <v>0</v>
      </c>
      <c r="F16" s="40" cm="1">
        <f t="array" aca="1" ref="F16" ca="1">INDIRECT("'"&amp;F$1&amp;"'!d"&amp;ROW(Ophaalblad!18:18))</f>
        <v>0</v>
      </c>
      <c r="G16" s="40" cm="1">
        <f t="array" aca="1" ref="G16" ca="1">INDIRECT("'"&amp;G$1&amp;"'!d"&amp;ROW(Ophaalblad!18:18))</f>
        <v>0</v>
      </c>
      <c r="H16" s="40" cm="1">
        <f t="array" aca="1" ref="H16" ca="1">INDIRECT("'"&amp;H$1&amp;"'!d"&amp;ROW(Ophaalblad!18:18))</f>
        <v>0</v>
      </c>
      <c r="I16" s="40" cm="1">
        <f t="array" aca="1" ref="I16" ca="1">INDIRECT("'"&amp;I$1&amp;"'!d"&amp;ROW(Ophaalblad!18:18))</f>
        <v>0</v>
      </c>
      <c r="J16" s="40" cm="1">
        <f t="array" aca="1" ref="J16" ca="1">INDIRECT("'"&amp;J$1&amp;"'!d"&amp;ROW(Ophaalblad!18:18))</f>
        <v>0</v>
      </c>
      <c r="K16" s="40" cm="1">
        <f t="array" aca="1" ref="K16" ca="1">INDIRECT("'"&amp;K$1&amp;"'!d"&amp;ROW(Ophaalblad!18:18))</f>
        <v>0</v>
      </c>
      <c r="L16" s="40" cm="1">
        <f t="array" aca="1" ref="L16" ca="1">INDIRECT("'"&amp;L$1&amp;"'!d"&amp;ROW(Ophaalblad!18:18))</f>
        <v>0</v>
      </c>
      <c r="M16" s="40" cm="1">
        <f t="array" aca="1" ref="M16" ca="1">INDIRECT("'"&amp;M$1&amp;"'!d"&amp;ROW(Ophaalblad!18:18))</f>
        <v>0</v>
      </c>
      <c r="N16" s="40" cm="1">
        <f t="array" aca="1" ref="N16" ca="1">INDIRECT("'"&amp;N$1&amp;"'!d"&amp;ROW(Ophaalblad!18:18))</f>
        <v>0</v>
      </c>
      <c r="O16" s="40" cm="1">
        <f t="array" aca="1" ref="O16" ca="1">INDIRECT("'"&amp;O$1&amp;"'!d"&amp;ROW(Ophaalblad!18:18))</f>
        <v>0</v>
      </c>
      <c r="P16" s="40" cm="1">
        <f t="array" aca="1" ref="P16" ca="1">INDIRECT("'"&amp;P$1&amp;"'!d"&amp;ROW(Ophaalblad!18:18))</f>
        <v>0</v>
      </c>
    </row>
    <row r="17" spans="2:16" x14ac:dyDescent="0.55000000000000004">
      <c r="B17" s="26" cm="1">
        <f t="array" aca="1" ref="B17" ca="1">INDIRECT("'"&amp;B$1&amp;"'!d"&amp;ROW(Ophaalblad!19:19))</f>
        <v>0</v>
      </c>
      <c r="C17" s="26" cm="1">
        <f t="array" aca="1" ref="C17" ca="1">INDIRECT("'"&amp;C$1&amp;"'!d"&amp;ROW(Ophaalblad!19:19))</f>
        <v>0</v>
      </c>
      <c r="D17" s="26" cm="1">
        <f t="array" aca="1" ref="D17" ca="1">INDIRECT("'"&amp;D$1&amp;"'!d"&amp;ROW(Ophaalblad!19:19))</f>
        <v>0</v>
      </c>
      <c r="E17" s="26" cm="1">
        <f t="array" aca="1" ref="E17" ca="1">INDIRECT("'"&amp;E$1&amp;"'!d"&amp;ROW(Ophaalblad!19:19))</f>
        <v>0</v>
      </c>
      <c r="F17" s="26" cm="1">
        <f t="array" aca="1" ref="F17" ca="1">INDIRECT("'"&amp;F$1&amp;"'!d"&amp;ROW(Ophaalblad!19:19))</f>
        <v>0</v>
      </c>
      <c r="G17" s="26" cm="1">
        <f t="array" aca="1" ref="G17" ca="1">INDIRECT("'"&amp;G$1&amp;"'!d"&amp;ROW(Ophaalblad!19:19))</f>
        <v>0</v>
      </c>
      <c r="H17" s="26" cm="1">
        <f t="array" aca="1" ref="H17" ca="1">INDIRECT("'"&amp;H$1&amp;"'!d"&amp;ROW(Ophaalblad!19:19))</f>
        <v>0</v>
      </c>
      <c r="I17" s="26" cm="1">
        <f t="array" aca="1" ref="I17" ca="1">INDIRECT("'"&amp;I$1&amp;"'!d"&amp;ROW(Ophaalblad!19:19))</f>
        <v>0</v>
      </c>
      <c r="J17" s="26" cm="1">
        <f t="array" aca="1" ref="J17" ca="1">INDIRECT("'"&amp;J$1&amp;"'!d"&amp;ROW(Ophaalblad!19:19))</f>
        <v>0</v>
      </c>
      <c r="K17" s="26" cm="1">
        <f t="array" aca="1" ref="K17" ca="1">INDIRECT("'"&amp;K$1&amp;"'!d"&amp;ROW(Ophaalblad!19:19))</f>
        <v>0</v>
      </c>
      <c r="L17" s="26" cm="1">
        <f t="array" aca="1" ref="L17" ca="1">INDIRECT("'"&amp;L$1&amp;"'!d"&amp;ROW(Ophaalblad!19:19))</f>
        <v>0</v>
      </c>
      <c r="M17" s="26" cm="1">
        <f t="array" aca="1" ref="M17" ca="1">INDIRECT("'"&amp;M$1&amp;"'!d"&amp;ROW(Ophaalblad!19:19))</f>
        <v>0</v>
      </c>
      <c r="N17" s="26" cm="1">
        <f t="array" aca="1" ref="N17" ca="1">INDIRECT("'"&amp;N$1&amp;"'!d"&amp;ROW(Ophaalblad!19:19))</f>
        <v>0</v>
      </c>
      <c r="O17" s="26" cm="1">
        <f t="array" aca="1" ref="O17" ca="1">INDIRECT("'"&amp;O$1&amp;"'!d"&amp;ROW(Ophaalblad!19:19))</f>
        <v>0</v>
      </c>
      <c r="P17" s="26" cm="1">
        <f t="array" aca="1" ref="P17" ca="1">INDIRECT("'"&amp;P$1&amp;"'!d"&amp;ROW(Ophaalblad!19:19))</f>
        <v>0</v>
      </c>
    </row>
    <row r="18" spans="2:16" x14ac:dyDescent="0.55000000000000004">
      <c r="B18" s="3" t="str" cm="1">
        <f t="array" aca="1" ref="B18" ca="1">INDIRECT("'"&amp;B$1&amp;"'!d"&amp;ROW(Ophaalblad!20:20))</f>
        <v/>
      </c>
      <c r="C18" s="3" t="str" cm="1">
        <f t="array" aca="1" ref="C18" ca="1">INDIRECT("'"&amp;C$1&amp;"'!d"&amp;ROW(Ophaalblad!20:20))</f>
        <v/>
      </c>
      <c r="D18" s="3" t="str" cm="1">
        <f t="array" aca="1" ref="D18" ca="1">INDIRECT("'"&amp;D$1&amp;"'!d"&amp;ROW(Ophaalblad!20:20))</f>
        <v/>
      </c>
      <c r="E18" s="3" t="str" cm="1">
        <f t="array" aca="1" ref="E18" ca="1">INDIRECT("'"&amp;E$1&amp;"'!d"&amp;ROW(Ophaalblad!20:20))</f>
        <v/>
      </c>
      <c r="F18" s="3" t="str" cm="1">
        <f t="array" aca="1" ref="F18" ca="1">INDIRECT("'"&amp;F$1&amp;"'!d"&amp;ROW(Ophaalblad!20:20))</f>
        <v/>
      </c>
      <c r="G18" s="3" t="str" cm="1">
        <f t="array" aca="1" ref="G18" ca="1">INDIRECT("'"&amp;G$1&amp;"'!d"&amp;ROW(Ophaalblad!20:20))</f>
        <v/>
      </c>
      <c r="H18" s="3" t="str" cm="1">
        <f t="array" aca="1" ref="H18" ca="1">INDIRECT("'"&amp;H$1&amp;"'!d"&amp;ROW(Ophaalblad!20:20))</f>
        <v/>
      </c>
      <c r="I18" s="3" t="str" cm="1">
        <f t="array" aca="1" ref="I18" ca="1">INDIRECT("'"&amp;I$1&amp;"'!d"&amp;ROW(Ophaalblad!20:20))</f>
        <v/>
      </c>
      <c r="J18" s="3" t="str" cm="1">
        <f t="array" aca="1" ref="J18" ca="1">INDIRECT("'"&amp;J$1&amp;"'!d"&amp;ROW(Ophaalblad!20:20))</f>
        <v/>
      </c>
      <c r="K18" s="3" t="str" cm="1">
        <f t="array" aca="1" ref="K18" ca="1">INDIRECT("'"&amp;K$1&amp;"'!d"&amp;ROW(Ophaalblad!20:20))</f>
        <v/>
      </c>
      <c r="L18" s="3" t="str" cm="1">
        <f t="array" aca="1" ref="L18" ca="1">INDIRECT("'"&amp;L$1&amp;"'!d"&amp;ROW(Ophaalblad!20:20))</f>
        <v/>
      </c>
      <c r="M18" s="3" t="str" cm="1">
        <f t="array" aca="1" ref="M18" ca="1">INDIRECT("'"&amp;M$1&amp;"'!d"&amp;ROW(Ophaalblad!20:20))</f>
        <v/>
      </c>
      <c r="N18" s="3" t="str" cm="1">
        <f t="array" aca="1" ref="N18" ca="1">INDIRECT("'"&amp;N$1&amp;"'!d"&amp;ROW(Ophaalblad!20:20))</f>
        <v/>
      </c>
      <c r="O18" s="3" t="str" cm="1">
        <f t="array" aca="1" ref="O18" ca="1">INDIRECT("'"&amp;O$1&amp;"'!d"&amp;ROW(Ophaalblad!20:20))</f>
        <v/>
      </c>
      <c r="P18" s="3" t="str" cm="1">
        <f t="array" aca="1" ref="P18" ca="1">INDIRECT("'"&amp;P$1&amp;"'!d"&amp;ROW(Ophaalblad!20:20))</f>
        <v/>
      </c>
    </row>
    <row r="19" spans="2:16" x14ac:dyDescent="0.55000000000000004">
      <c r="B19" cm="1">
        <f t="array" aca="1" ref="B19" ca="1">INDIRECT("'"&amp;B$1&amp;"'!d"&amp;ROW(Ophaalblad!21:21))</f>
        <v>0</v>
      </c>
      <c r="C19" cm="1">
        <f t="array" aca="1" ref="C19" ca="1">INDIRECT("'"&amp;C$1&amp;"'!d"&amp;ROW(Ophaalblad!21:21))</f>
        <v>0</v>
      </c>
      <c r="D19" cm="1">
        <f t="array" aca="1" ref="D19" ca="1">INDIRECT("'"&amp;D$1&amp;"'!d"&amp;ROW(Ophaalblad!21:21))</f>
        <v>0</v>
      </c>
      <c r="E19" cm="1">
        <f t="array" aca="1" ref="E19" ca="1">INDIRECT("'"&amp;E$1&amp;"'!d"&amp;ROW(Ophaalblad!21:21))</f>
        <v>0</v>
      </c>
      <c r="F19" cm="1">
        <f t="array" aca="1" ref="F19" ca="1">INDIRECT("'"&amp;F$1&amp;"'!d"&amp;ROW(Ophaalblad!21:21))</f>
        <v>0</v>
      </c>
      <c r="G19" cm="1">
        <f t="array" aca="1" ref="G19" ca="1">INDIRECT("'"&amp;G$1&amp;"'!d"&amp;ROW(Ophaalblad!21:21))</f>
        <v>0</v>
      </c>
      <c r="H19" cm="1">
        <f t="array" aca="1" ref="H19" ca="1">INDIRECT("'"&amp;H$1&amp;"'!d"&amp;ROW(Ophaalblad!21:21))</f>
        <v>0</v>
      </c>
      <c r="I19" cm="1">
        <f t="array" aca="1" ref="I19" ca="1">INDIRECT("'"&amp;I$1&amp;"'!d"&amp;ROW(Ophaalblad!21:21))</f>
        <v>0</v>
      </c>
      <c r="J19" cm="1">
        <f t="array" aca="1" ref="J19" ca="1">INDIRECT("'"&amp;J$1&amp;"'!d"&amp;ROW(Ophaalblad!21:21))</f>
        <v>0</v>
      </c>
      <c r="K19" cm="1">
        <f t="array" aca="1" ref="K19" ca="1">INDIRECT("'"&amp;K$1&amp;"'!d"&amp;ROW(Ophaalblad!21:21))</f>
        <v>0</v>
      </c>
      <c r="L19" cm="1">
        <f t="array" aca="1" ref="L19" ca="1">INDIRECT("'"&amp;L$1&amp;"'!d"&amp;ROW(Ophaalblad!21:21))</f>
        <v>0</v>
      </c>
      <c r="M19" cm="1">
        <f t="array" aca="1" ref="M19" ca="1">INDIRECT("'"&amp;M$1&amp;"'!d"&amp;ROW(Ophaalblad!21:21))</f>
        <v>0</v>
      </c>
      <c r="N19" cm="1">
        <f t="array" aca="1" ref="N19" ca="1">INDIRECT("'"&amp;N$1&amp;"'!d"&amp;ROW(Ophaalblad!21:21))</f>
        <v>0</v>
      </c>
      <c r="O19" cm="1">
        <f t="array" aca="1" ref="O19" ca="1">INDIRECT("'"&amp;O$1&amp;"'!d"&amp;ROW(Ophaalblad!21:21))</f>
        <v>0</v>
      </c>
      <c r="P19" cm="1">
        <f t="array" aca="1" ref="P19" ca="1">INDIRECT("'"&amp;P$1&amp;"'!d"&amp;ROW(Ophaalblad!21:21))</f>
        <v>0</v>
      </c>
    </row>
    <row r="20" spans="2:16" x14ac:dyDescent="0.55000000000000004">
      <c r="B20" s="37" cm="1">
        <f t="array" aca="1" ref="B20" ca="1">INDIRECT("'"&amp;B$1&amp;"'!d"&amp;ROW(Ophaalblad!22:22))</f>
        <v>0</v>
      </c>
      <c r="C20" s="37" cm="1">
        <f t="array" aca="1" ref="C20" ca="1">INDIRECT("'"&amp;C$1&amp;"'!d"&amp;ROW(Ophaalblad!22:22))</f>
        <v>0</v>
      </c>
      <c r="D20" s="37" cm="1">
        <f t="array" aca="1" ref="D20" ca="1">INDIRECT("'"&amp;D$1&amp;"'!d"&amp;ROW(Ophaalblad!22:22))</f>
        <v>0</v>
      </c>
      <c r="E20" s="37" cm="1">
        <f t="array" aca="1" ref="E20" ca="1">INDIRECT("'"&amp;E$1&amp;"'!d"&amp;ROW(Ophaalblad!22:22))</f>
        <v>0</v>
      </c>
      <c r="F20" s="37" cm="1">
        <f t="array" aca="1" ref="F20" ca="1">INDIRECT("'"&amp;F$1&amp;"'!d"&amp;ROW(Ophaalblad!22:22))</f>
        <v>0</v>
      </c>
      <c r="G20" s="37" cm="1">
        <f t="array" aca="1" ref="G20" ca="1">INDIRECT("'"&amp;G$1&amp;"'!d"&amp;ROW(Ophaalblad!22:22))</f>
        <v>0</v>
      </c>
      <c r="H20" s="37" cm="1">
        <f t="array" aca="1" ref="H20" ca="1">INDIRECT("'"&amp;H$1&amp;"'!d"&amp;ROW(Ophaalblad!22:22))</f>
        <v>0</v>
      </c>
      <c r="I20" s="37" cm="1">
        <f t="array" aca="1" ref="I20" ca="1">INDIRECT("'"&amp;I$1&amp;"'!d"&amp;ROW(Ophaalblad!22:22))</f>
        <v>0</v>
      </c>
      <c r="J20" s="37" cm="1">
        <f t="array" aca="1" ref="J20" ca="1">INDIRECT("'"&amp;J$1&amp;"'!d"&amp;ROW(Ophaalblad!22:22))</f>
        <v>0</v>
      </c>
      <c r="K20" s="37" cm="1">
        <f t="array" aca="1" ref="K20" ca="1">INDIRECT("'"&amp;K$1&amp;"'!d"&amp;ROW(Ophaalblad!22:22))</f>
        <v>0</v>
      </c>
      <c r="L20" s="37" cm="1">
        <f t="array" aca="1" ref="L20" ca="1">INDIRECT("'"&amp;L$1&amp;"'!d"&amp;ROW(Ophaalblad!22:22))</f>
        <v>0</v>
      </c>
      <c r="M20" s="37" cm="1">
        <f t="array" aca="1" ref="M20" ca="1">INDIRECT("'"&amp;M$1&amp;"'!d"&amp;ROW(Ophaalblad!22:22))</f>
        <v>0</v>
      </c>
      <c r="N20" s="37" cm="1">
        <f t="array" aca="1" ref="N20" ca="1">INDIRECT("'"&amp;N$1&amp;"'!d"&amp;ROW(Ophaalblad!22:22))</f>
        <v>0</v>
      </c>
      <c r="O20" s="37" cm="1">
        <f t="array" aca="1" ref="O20" ca="1">INDIRECT("'"&amp;O$1&amp;"'!d"&amp;ROW(Ophaalblad!22:22))</f>
        <v>0</v>
      </c>
      <c r="P20" s="37" cm="1">
        <f t="array" aca="1" ref="P20" ca="1">INDIRECT("'"&amp;P$1&amp;"'!d"&amp;ROW(Ophaalblad!22:22))</f>
        <v>0</v>
      </c>
    </row>
    <row r="21" spans="2:16" x14ac:dyDescent="0.55000000000000004">
      <c r="B21" s="71" t="str" cm="1">
        <f t="array" aca="1" ref="B21" ca="1">INDIRECT("'"&amp;B$1&amp;"'!d"&amp;ROW(Ophaalblad!23:23))</f>
        <v/>
      </c>
      <c r="C21" s="71" t="str" cm="1">
        <f t="array" aca="1" ref="C21" ca="1">INDIRECT("'"&amp;C$1&amp;"'!d"&amp;ROW(Ophaalblad!23:23))</f>
        <v/>
      </c>
      <c r="D21" s="71" t="str" cm="1">
        <f t="array" aca="1" ref="D21" ca="1">INDIRECT("'"&amp;D$1&amp;"'!d"&amp;ROW(Ophaalblad!23:23))</f>
        <v/>
      </c>
      <c r="E21" s="71" t="str" cm="1">
        <f t="array" aca="1" ref="E21" ca="1">INDIRECT("'"&amp;E$1&amp;"'!d"&amp;ROW(Ophaalblad!23:23))</f>
        <v/>
      </c>
      <c r="F21" s="71" t="str" cm="1">
        <f t="array" aca="1" ref="F21" ca="1">INDIRECT("'"&amp;F$1&amp;"'!d"&amp;ROW(Ophaalblad!23:23))</f>
        <v/>
      </c>
      <c r="G21" s="71" t="str" cm="1">
        <f t="array" aca="1" ref="G21" ca="1">INDIRECT("'"&amp;G$1&amp;"'!d"&amp;ROW(Ophaalblad!23:23))</f>
        <v/>
      </c>
      <c r="H21" s="71" t="str" cm="1">
        <f t="array" aca="1" ref="H21" ca="1">INDIRECT("'"&amp;H$1&amp;"'!d"&amp;ROW(Ophaalblad!23:23))</f>
        <v/>
      </c>
      <c r="I21" s="71" t="str" cm="1">
        <f t="array" aca="1" ref="I21" ca="1">INDIRECT("'"&amp;I$1&amp;"'!d"&amp;ROW(Ophaalblad!23:23))</f>
        <v/>
      </c>
      <c r="J21" s="71" t="str" cm="1">
        <f t="array" aca="1" ref="J21" ca="1">INDIRECT("'"&amp;J$1&amp;"'!d"&amp;ROW(Ophaalblad!23:23))</f>
        <v/>
      </c>
      <c r="K21" s="71" t="str" cm="1">
        <f t="array" aca="1" ref="K21" ca="1">INDIRECT("'"&amp;K$1&amp;"'!d"&amp;ROW(Ophaalblad!23:23))</f>
        <v/>
      </c>
      <c r="L21" s="71" t="str" cm="1">
        <f t="array" aca="1" ref="L21" ca="1">INDIRECT("'"&amp;L$1&amp;"'!d"&amp;ROW(Ophaalblad!23:23))</f>
        <v/>
      </c>
      <c r="M21" s="71" t="str" cm="1">
        <f t="array" aca="1" ref="M21" ca="1">INDIRECT("'"&amp;M$1&amp;"'!d"&amp;ROW(Ophaalblad!23:23))</f>
        <v/>
      </c>
      <c r="N21" s="71" t="str" cm="1">
        <f t="array" aca="1" ref="N21" ca="1">INDIRECT("'"&amp;N$1&amp;"'!d"&amp;ROW(Ophaalblad!23:23))</f>
        <v/>
      </c>
      <c r="O21" s="71" t="str" cm="1">
        <f t="array" aca="1" ref="O21" ca="1">INDIRECT("'"&amp;O$1&amp;"'!d"&amp;ROW(Ophaalblad!23:23))</f>
        <v/>
      </c>
      <c r="P21" s="71" t="str" cm="1">
        <f t="array" aca="1" ref="P21" ca="1">INDIRECT("'"&amp;P$1&amp;"'!d"&amp;ROW(Ophaalblad!23:23))</f>
        <v/>
      </c>
    </row>
    <row r="22" spans="2:16" x14ac:dyDescent="0.55000000000000004">
      <c r="B22" s="110" t="str" cm="1">
        <f t="array" aca="1" ref="B22" ca="1">INDIRECT("'"&amp;B$1&amp;"'!d"&amp;ROW(Ophaalblad!24:24))</f>
        <v/>
      </c>
      <c r="C22" s="110" t="str" cm="1">
        <f t="array" aca="1" ref="C22" ca="1">INDIRECT("'"&amp;C$1&amp;"'!d"&amp;ROW(Ophaalblad!24:24))</f>
        <v/>
      </c>
      <c r="D22" s="110" t="str" cm="1">
        <f t="array" aca="1" ref="D22" ca="1">INDIRECT("'"&amp;D$1&amp;"'!d"&amp;ROW(Ophaalblad!24:24))</f>
        <v/>
      </c>
      <c r="E22" s="110" t="str" cm="1">
        <f t="array" aca="1" ref="E22" ca="1">INDIRECT("'"&amp;E$1&amp;"'!d"&amp;ROW(Ophaalblad!24:24))</f>
        <v/>
      </c>
      <c r="F22" s="110" t="str" cm="1">
        <f t="array" aca="1" ref="F22" ca="1">INDIRECT("'"&amp;F$1&amp;"'!d"&amp;ROW(Ophaalblad!24:24))</f>
        <v/>
      </c>
      <c r="G22" s="110" t="str" cm="1">
        <f t="array" aca="1" ref="G22" ca="1">INDIRECT("'"&amp;G$1&amp;"'!d"&amp;ROW(Ophaalblad!24:24))</f>
        <v/>
      </c>
      <c r="H22" s="110" t="str" cm="1">
        <f t="array" aca="1" ref="H22" ca="1">INDIRECT("'"&amp;H$1&amp;"'!d"&amp;ROW(Ophaalblad!24:24))</f>
        <v/>
      </c>
      <c r="I22" s="110" t="str" cm="1">
        <f t="array" aca="1" ref="I22" ca="1">INDIRECT("'"&amp;I$1&amp;"'!d"&amp;ROW(Ophaalblad!24:24))</f>
        <v/>
      </c>
      <c r="J22" s="110" t="str" cm="1">
        <f t="array" aca="1" ref="J22" ca="1">INDIRECT("'"&amp;J$1&amp;"'!d"&amp;ROW(Ophaalblad!24:24))</f>
        <v/>
      </c>
      <c r="K22" s="110" t="str" cm="1">
        <f t="array" aca="1" ref="K22" ca="1">INDIRECT("'"&amp;K$1&amp;"'!d"&amp;ROW(Ophaalblad!24:24))</f>
        <v/>
      </c>
      <c r="L22" s="110" t="str" cm="1">
        <f t="array" aca="1" ref="L22" ca="1">INDIRECT("'"&amp;L$1&amp;"'!d"&amp;ROW(Ophaalblad!24:24))</f>
        <v/>
      </c>
      <c r="M22" s="110" t="str" cm="1">
        <f t="array" aca="1" ref="M22" ca="1">INDIRECT("'"&amp;M$1&amp;"'!d"&amp;ROW(Ophaalblad!24:24))</f>
        <v/>
      </c>
      <c r="N22" s="110" t="str" cm="1">
        <f t="array" aca="1" ref="N22" ca="1">INDIRECT("'"&amp;N$1&amp;"'!d"&amp;ROW(Ophaalblad!24:24))</f>
        <v/>
      </c>
      <c r="O22" s="110" t="str" cm="1">
        <f t="array" aca="1" ref="O22" ca="1">INDIRECT("'"&amp;O$1&amp;"'!d"&amp;ROW(Ophaalblad!24:24))</f>
        <v/>
      </c>
      <c r="P22" s="110" t="str" cm="1">
        <f t="array" aca="1" ref="P22" ca="1">INDIRECT("'"&amp;P$1&amp;"'!d"&amp;ROW(Ophaalblad!24:24))</f>
        <v/>
      </c>
    </row>
    <row r="23" spans="2:16" x14ac:dyDescent="0.55000000000000004">
      <c r="B23" s="72" t="str" cm="1">
        <f t="array" aca="1" ref="B23" ca="1">INDIRECT("'"&amp;B$1&amp;"'!d"&amp;ROW(Ophaalblad!25:25))</f>
        <v/>
      </c>
      <c r="C23" s="72" t="str" cm="1">
        <f t="array" aca="1" ref="C23" ca="1">INDIRECT("'"&amp;C$1&amp;"'!d"&amp;ROW(Ophaalblad!25:25))</f>
        <v/>
      </c>
      <c r="D23" s="72" t="str" cm="1">
        <f t="array" aca="1" ref="D23" ca="1">INDIRECT("'"&amp;D$1&amp;"'!d"&amp;ROW(Ophaalblad!25:25))</f>
        <v/>
      </c>
      <c r="E23" s="72" t="str" cm="1">
        <f t="array" aca="1" ref="E23" ca="1">INDIRECT("'"&amp;E$1&amp;"'!d"&amp;ROW(Ophaalblad!25:25))</f>
        <v/>
      </c>
      <c r="F23" s="72" t="str" cm="1">
        <f t="array" aca="1" ref="F23" ca="1">INDIRECT("'"&amp;F$1&amp;"'!d"&amp;ROW(Ophaalblad!25:25))</f>
        <v/>
      </c>
      <c r="G23" s="72" t="str" cm="1">
        <f t="array" aca="1" ref="G23" ca="1">INDIRECT("'"&amp;G$1&amp;"'!d"&amp;ROW(Ophaalblad!25:25))</f>
        <v/>
      </c>
      <c r="H23" s="72" t="str" cm="1">
        <f t="array" aca="1" ref="H23" ca="1">INDIRECT("'"&amp;H$1&amp;"'!d"&amp;ROW(Ophaalblad!25:25))</f>
        <v/>
      </c>
      <c r="I23" s="72" t="str" cm="1">
        <f t="array" aca="1" ref="I23" ca="1">INDIRECT("'"&amp;I$1&amp;"'!d"&amp;ROW(Ophaalblad!25:25))</f>
        <v/>
      </c>
      <c r="J23" s="72" t="str" cm="1">
        <f t="array" aca="1" ref="J23" ca="1">INDIRECT("'"&amp;J$1&amp;"'!d"&amp;ROW(Ophaalblad!25:25))</f>
        <v/>
      </c>
      <c r="K23" s="72" t="str" cm="1">
        <f t="array" aca="1" ref="K23" ca="1">INDIRECT("'"&amp;K$1&amp;"'!d"&amp;ROW(Ophaalblad!25:25))</f>
        <v/>
      </c>
      <c r="L23" s="72" t="str" cm="1">
        <f t="array" aca="1" ref="L23" ca="1">INDIRECT("'"&amp;L$1&amp;"'!d"&amp;ROW(Ophaalblad!25:25))</f>
        <v/>
      </c>
      <c r="M23" s="72" t="str" cm="1">
        <f t="array" aca="1" ref="M23" ca="1">INDIRECT("'"&amp;M$1&amp;"'!d"&amp;ROW(Ophaalblad!25:25))</f>
        <v/>
      </c>
      <c r="N23" s="72" t="str" cm="1">
        <f t="array" aca="1" ref="N23" ca="1">INDIRECT("'"&amp;N$1&amp;"'!d"&amp;ROW(Ophaalblad!25:25))</f>
        <v/>
      </c>
      <c r="O23" s="72" t="str" cm="1">
        <f t="array" aca="1" ref="O23" ca="1">INDIRECT("'"&amp;O$1&amp;"'!d"&amp;ROW(Ophaalblad!25:25))</f>
        <v/>
      </c>
      <c r="P23" s="72" t="str" cm="1">
        <f t="array" aca="1" ref="P23" ca="1">INDIRECT("'"&amp;P$1&amp;"'!d"&amp;ROW(Ophaalblad!25:25))</f>
        <v/>
      </c>
    </row>
    <row r="24" spans="2:16" x14ac:dyDescent="0.55000000000000004">
      <c r="B24" s="72" t="str" cm="1">
        <f t="array" aca="1" ref="B24" ca="1">INDIRECT("'"&amp;B$1&amp;"'!d"&amp;ROW(Ophaalblad!26:26))</f>
        <v/>
      </c>
      <c r="C24" s="72" t="str" cm="1">
        <f t="array" aca="1" ref="C24" ca="1">INDIRECT("'"&amp;C$1&amp;"'!d"&amp;ROW(Ophaalblad!26:26))</f>
        <v/>
      </c>
      <c r="D24" s="72" t="str" cm="1">
        <f t="array" aca="1" ref="D24" ca="1">INDIRECT("'"&amp;D$1&amp;"'!d"&amp;ROW(Ophaalblad!26:26))</f>
        <v/>
      </c>
      <c r="E24" s="72" t="str" cm="1">
        <f t="array" aca="1" ref="E24" ca="1">INDIRECT("'"&amp;E$1&amp;"'!d"&amp;ROW(Ophaalblad!26:26))</f>
        <v/>
      </c>
      <c r="F24" s="72" t="str" cm="1">
        <f t="array" aca="1" ref="F24" ca="1">INDIRECT("'"&amp;F$1&amp;"'!d"&amp;ROW(Ophaalblad!26:26))</f>
        <v/>
      </c>
      <c r="G24" s="72" t="str" cm="1">
        <f t="array" aca="1" ref="G24" ca="1">INDIRECT("'"&amp;G$1&amp;"'!d"&amp;ROW(Ophaalblad!26:26))</f>
        <v/>
      </c>
      <c r="H24" s="72" t="str" cm="1">
        <f t="array" aca="1" ref="H24" ca="1">INDIRECT("'"&amp;H$1&amp;"'!d"&amp;ROW(Ophaalblad!26:26))</f>
        <v/>
      </c>
      <c r="I24" s="72" t="str" cm="1">
        <f t="array" aca="1" ref="I24" ca="1">INDIRECT("'"&amp;I$1&amp;"'!d"&amp;ROW(Ophaalblad!26:26))</f>
        <v/>
      </c>
      <c r="J24" s="72" t="str" cm="1">
        <f t="array" aca="1" ref="J24" ca="1">INDIRECT("'"&amp;J$1&amp;"'!d"&amp;ROW(Ophaalblad!26:26))</f>
        <v/>
      </c>
      <c r="K24" s="72" t="str" cm="1">
        <f t="array" aca="1" ref="K24" ca="1">INDIRECT("'"&amp;K$1&amp;"'!d"&amp;ROW(Ophaalblad!26:26))</f>
        <v/>
      </c>
      <c r="L24" s="72" t="str" cm="1">
        <f t="array" aca="1" ref="L24" ca="1">INDIRECT("'"&amp;L$1&amp;"'!d"&amp;ROW(Ophaalblad!26:26))</f>
        <v/>
      </c>
      <c r="M24" s="72" t="str" cm="1">
        <f t="array" aca="1" ref="M24" ca="1">INDIRECT("'"&amp;M$1&amp;"'!d"&amp;ROW(Ophaalblad!26:26))</f>
        <v/>
      </c>
      <c r="N24" s="72" t="str" cm="1">
        <f t="array" aca="1" ref="N24" ca="1">INDIRECT("'"&amp;N$1&amp;"'!d"&amp;ROW(Ophaalblad!26:26))</f>
        <v/>
      </c>
      <c r="O24" s="72" t="str" cm="1">
        <f t="array" aca="1" ref="O24" ca="1">INDIRECT("'"&amp;O$1&amp;"'!d"&amp;ROW(Ophaalblad!26:26))</f>
        <v/>
      </c>
      <c r="P24" s="72" t="str" cm="1">
        <f t="array" aca="1" ref="P24" ca="1">INDIRECT("'"&amp;P$1&amp;"'!d"&amp;ROW(Ophaalblad!26:26))</f>
        <v/>
      </c>
    </row>
    <row r="25" spans="2:16" x14ac:dyDescent="0.55000000000000004">
      <c r="B25" s="72" t="str" cm="1">
        <f t="array" aca="1" ref="B25" ca="1">INDIRECT("'"&amp;B$1&amp;"'!d"&amp;ROW(Ophaalblad!27:27))</f>
        <v/>
      </c>
      <c r="C25" s="72" t="str" cm="1">
        <f t="array" aca="1" ref="C25" ca="1">INDIRECT("'"&amp;C$1&amp;"'!d"&amp;ROW(Ophaalblad!27:27))</f>
        <v/>
      </c>
      <c r="D25" s="72" t="str" cm="1">
        <f t="array" aca="1" ref="D25" ca="1">INDIRECT("'"&amp;D$1&amp;"'!d"&amp;ROW(Ophaalblad!27:27))</f>
        <v/>
      </c>
      <c r="E25" s="72" t="str" cm="1">
        <f t="array" aca="1" ref="E25" ca="1">INDIRECT("'"&amp;E$1&amp;"'!d"&amp;ROW(Ophaalblad!27:27))</f>
        <v/>
      </c>
      <c r="F25" s="72" t="str" cm="1">
        <f t="array" aca="1" ref="F25" ca="1">INDIRECT("'"&amp;F$1&amp;"'!d"&amp;ROW(Ophaalblad!27:27))</f>
        <v/>
      </c>
      <c r="G25" s="72" t="str" cm="1">
        <f t="array" aca="1" ref="G25" ca="1">INDIRECT("'"&amp;G$1&amp;"'!d"&amp;ROW(Ophaalblad!27:27))</f>
        <v/>
      </c>
      <c r="H25" s="72" t="str" cm="1">
        <f t="array" aca="1" ref="H25" ca="1">INDIRECT("'"&amp;H$1&amp;"'!d"&amp;ROW(Ophaalblad!27:27))</f>
        <v/>
      </c>
      <c r="I25" s="72" t="str" cm="1">
        <f t="array" aca="1" ref="I25" ca="1">INDIRECT("'"&amp;I$1&amp;"'!d"&amp;ROW(Ophaalblad!27:27))</f>
        <v/>
      </c>
      <c r="J25" s="72" t="str" cm="1">
        <f t="array" aca="1" ref="J25" ca="1">INDIRECT("'"&amp;J$1&amp;"'!d"&amp;ROW(Ophaalblad!27:27))</f>
        <v/>
      </c>
      <c r="K25" s="72" t="str" cm="1">
        <f t="array" aca="1" ref="K25" ca="1">INDIRECT("'"&amp;K$1&amp;"'!d"&amp;ROW(Ophaalblad!27:27))</f>
        <v/>
      </c>
      <c r="L25" s="72" t="str" cm="1">
        <f t="array" aca="1" ref="L25" ca="1">INDIRECT("'"&amp;L$1&amp;"'!d"&amp;ROW(Ophaalblad!27:27))</f>
        <v/>
      </c>
      <c r="M25" s="72" t="str" cm="1">
        <f t="array" aca="1" ref="M25" ca="1">INDIRECT("'"&amp;M$1&amp;"'!d"&amp;ROW(Ophaalblad!27:27))</f>
        <v/>
      </c>
      <c r="N25" s="72" t="str" cm="1">
        <f t="array" aca="1" ref="N25" ca="1">INDIRECT("'"&amp;N$1&amp;"'!d"&amp;ROW(Ophaalblad!27:27))</f>
        <v/>
      </c>
      <c r="O25" s="72" t="str" cm="1">
        <f t="array" aca="1" ref="O25" ca="1">INDIRECT("'"&amp;O$1&amp;"'!d"&amp;ROW(Ophaalblad!27:27))</f>
        <v/>
      </c>
      <c r="P25" s="72" t="str" cm="1">
        <f t="array" aca="1" ref="P25" ca="1">INDIRECT("'"&amp;P$1&amp;"'!d"&amp;ROW(Ophaalblad!27:27))</f>
        <v/>
      </c>
    </row>
    <row r="26" spans="2:16" x14ac:dyDescent="0.55000000000000004">
      <c r="B26" s="48" t="str" cm="1">
        <f t="array" aca="1" ref="B26" ca="1">INDIRECT("'"&amp;B$1&amp;"'!d"&amp;ROW(Ophaalblad!28:28))</f>
        <v/>
      </c>
      <c r="C26" s="48" t="str" cm="1">
        <f t="array" aca="1" ref="C26" ca="1">INDIRECT("'"&amp;C$1&amp;"'!d"&amp;ROW(Ophaalblad!28:28))</f>
        <v/>
      </c>
      <c r="D26" s="48" t="str" cm="1">
        <f t="array" aca="1" ref="D26" ca="1">INDIRECT("'"&amp;D$1&amp;"'!d"&amp;ROW(Ophaalblad!28:28))</f>
        <v/>
      </c>
      <c r="E26" s="48" t="str" cm="1">
        <f t="array" aca="1" ref="E26" ca="1">INDIRECT("'"&amp;E$1&amp;"'!d"&amp;ROW(Ophaalblad!28:28))</f>
        <v/>
      </c>
      <c r="F26" s="48" t="str" cm="1">
        <f t="array" aca="1" ref="F26" ca="1">INDIRECT("'"&amp;F$1&amp;"'!d"&amp;ROW(Ophaalblad!28:28))</f>
        <v/>
      </c>
      <c r="G26" s="48" t="str" cm="1">
        <f t="array" aca="1" ref="G26" ca="1">INDIRECT("'"&amp;G$1&amp;"'!d"&amp;ROW(Ophaalblad!28:28))</f>
        <v/>
      </c>
      <c r="H26" s="48" t="str" cm="1">
        <f t="array" aca="1" ref="H26" ca="1">INDIRECT("'"&amp;H$1&amp;"'!d"&amp;ROW(Ophaalblad!28:28))</f>
        <v/>
      </c>
      <c r="I26" s="48" t="str" cm="1">
        <f t="array" aca="1" ref="I26" ca="1">INDIRECT("'"&amp;I$1&amp;"'!d"&amp;ROW(Ophaalblad!28:28))</f>
        <v/>
      </c>
      <c r="J26" s="48" t="str" cm="1">
        <f t="array" aca="1" ref="J26" ca="1">INDIRECT("'"&amp;J$1&amp;"'!d"&amp;ROW(Ophaalblad!28:28))</f>
        <v/>
      </c>
      <c r="K26" s="48" t="str" cm="1">
        <f t="array" aca="1" ref="K26" ca="1">INDIRECT("'"&amp;K$1&amp;"'!d"&amp;ROW(Ophaalblad!28:28))</f>
        <v/>
      </c>
      <c r="L26" s="48" t="str" cm="1">
        <f t="array" aca="1" ref="L26" ca="1">INDIRECT("'"&amp;L$1&amp;"'!d"&amp;ROW(Ophaalblad!28:28))</f>
        <v/>
      </c>
      <c r="M26" s="48" t="str" cm="1">
        <f t="array" aca="1" ref="M26" ca="1">INDIRECT("'"&amp;M$1&amp;"'!d"&amp;ROW(Ophaalblad!28:28))</f>
        <v/>
      </c>
      <c r="N26" s="48" t="str" cm="1">
        <f t="array" aca="1" ref="N26" ca="1">INDIRECT("'"&amp;N$1&amp;"'!d"&amp;ROW(Ophaalblad!28:28))</f>
        <v/>
      </c>
      <c r="O26" s="48" t="str" cm="1">
        <f t="array" aca="1" ref="O26" ca="1">INDIRECT("'"&amp;O$1&amp;"'!d"&amp;ROW(Ophaalblad!28:28))</f>
        <v/>
      </c>
      <c r="P26" s="48" t="str" cm="1">
        <f t="array" aca="1" ref="P26" ca="1">INDIRECT("'"&amp;P$1&amp;"'!d"&amp;ROW(Ophaalblad!28:28))</f>
        <v/>
      </c>
    </row>
    <row r="27" spans="2:16" x14ac:dyDescent="0.55000000000000004">
      <c r="B27" t="str" cm="1">
        <f t="array" aca="1" ref="B27" ca="1">INDIRECT("'"&amp;B$1&amp;"'!d"&amp;ROW(Ophaalblad!29:29))</f>
        <v/>
      </c>
      <c r="C27" t="str" cm="1">
        <f t="array" aca="1" ref="C27" ca="1">INDIRECT("'"&amp;C$1&amp;"'!d"&amp;ROW(Ophaalblad!29:29))</f>
        <v/>
      </c>
      <c r="D27" t="str" cm="1">
        <f t="array" aca="1" ref="D27" ca="1">INDIRECT("'"&amp;D$1&amp;"'!d"&amp;ROW(Ophaalblad!29:29))</f>
        <v/>
      </c>
      <c r="E27" t="str" cm="1">
        <f t="array" aca="1" ref="E27" ca="1">INDIRECT("'"&amp;E$1&amp;"'!d"&amp;ROW(Ophaalblad!29:29))</f>
        <v/>
      </c>
      <c r="F27" t="str" cm="1">
        <f t="array" aca="1" ref="F27" ca="1">INDIRECT("'"&amp;F$1&amp;"'!d"&amp;ROW(Ophaalblad!29:29))</f>
        <v/>
      </c>
      <c r="G27" t="str" cm="1">
        <f t="array" aca="1" ref="G27" ca="1">INDIRECT("'"&amp;G$1&amp;"'!d"&amp;ROW(Ophaalblad!29:29))</f>
        <v/>
      </c>
      <c r="H27" t="str" cm="1">
        <f t="array" aca="1" ref="H27" ca="1">INDIRECT("'"&amp;H$1&amp;"'!d"&amp;ROW(Ophaalblad!29:29))</f>
        <v/>
      </c>
      <c r="I27" t="str" cm="1">
        <f t="array" aca="1" ref="I27" ca="1">INDIRECT("'"&amp;I$1&amp;"'!d"&amp;ROW(Ophaalblad!29:29))</f>
        <v/>
      </c>
      <c r="J27" t="str" cm="1">
        <f t="array" aca="1" ref="J27" ca="1">INDIRECT("'"&amp;J$1&amp;"'!d"&amp;ROW(Ophaalblad!29:29))</f>
        <v/>
      </c>
      <c r="K27" t="str" cm="1">
        <f t="array" aca="1" ref="K27" ca="1">INDIRECT("'"&amp;K$1&amp;"'!d"&amp;ROW(Ophaalblad!29:29))</f>
        <v/>
      </c>
      <c r="L27" t="str" cm="1">
        <f t="array" aca="1" ref="L27" ca="1">INDIRECT("'"&amp;L$1&amp;"'!d"&amp;ROW(Ophaalblad!29:29))</f>
        <v/>
      </c>
      <c r="M27" t="str" cm="1">
        <f t="array" aca="1" ref="M27" ca="1">INDIRECT("'"&amp;M$1&amp;"'!d"&amp;ROW(Ophaalblad!29:29))</f>
        <v/>
      </c>
      <c r="N27" t="str" cm="1">
        <f t="array" aca="1" ref="N27" ca="1">INDIRECT("'"&amp;N$1&amp;"'!d"&amp;ROW(Ophaalblad!29:29))</f>
        <v/>
      </c>
      <c r="O27" t="str" cm="1">
        <f t="array" aca="1" ref="O27" ca="1">INDIRECT("'"&amp;O$1&amp;"'!d"&amp;ROW(Ophaalblad!29:29))</f>
        <v/>
      </c>
      <c r="P27" t="str" cm="1">
        <f t="array" aca="1" ref="P27" ca="1">INDIRECT("'"&amp;P$1&amp;"'!d"&amp;ROW(Ophaalblad!29:29))</f>
        <v/>
      </c>
    </row>
    <row r="28" spans="2:16" x14ac:dyDescent="0.55000000000000004">
      <c r="B28" s="37" t="str" cm="1">
        <f t="array" aca="1" ref="B28" ca="1">INDIRECT("'"&amp;B$1&amp;"'!d"&amp;ROW(Ophaalblad!30:30))</f>
        <v>-</v>
      </c>
      <c r="C28" s="37" t="str" cm="1">
        <f t="array" aca="1" ref="C28" ca="1">INDIRECT("'"&amp;C$1&amp;"'!d"&amp;ROW(Ophaalblad!30:30))</f>
        <v>-</v>
      </c>
      <c r="D28" s="37" t="str" cm="1">
        <f t="array" aca="1" ref="D28" ca="1">INDIRECT("'"&amp;D$1&amp;"'!d"&amp;ROW(Ophaalblad!30:30))</f>
        <v>-</v>
      </c>
      <c r="E28" s="37" t="str" cm="1">
        <f t="array" aca="1" ref="E28" ca="1">INDIRECT("'"&amp;E$1&amp;"'!d"&amp;ROW(Ophaalblad!30:30))</f>
        <v>-</v>
      </c>
      <c r="F28" s="37" t="str" cm="1">
        <f t="array" aca="1" ref="F28" ca="1">INDIRECT("'"&amp;F$1&amp;"'!d"&amp;ROW(Ophaalblad!30:30))</f>
        <v>-</v>
      </c>
      <c r="G28" s="37" t="str" cm="1">
        <f t="array" aca="1" ref="G28" ca="1">INDIRECT("'"&amp;G$1&amp;"'!d"&amp;ROW(Ophaalblad!30:30))</f>
        <v>-</v>
      </c>
      <c r="H28" s="37" t="str" cm="1">
        <f t="array" aca="1" ref="H28" ca="1">INDIRECT("'"&amp;H$1&amp;"'!d"&amp;ROW(Ophaalblad!30:30))</f>
        <v>-</v>
      </c>
      <c r="I28" s="37" t="str" cm="1">
        <f t="array" aca="1" ref="I28" ca="1">INDIRECT("'"&amp;I$1&amp;"'!d"&amp;ROW(Ophaalblad!30:30))</f>
        <v>-</v>
      </c>
      <c r="J28" s="37" t="str" cm="1">
        <f t="array" aca="1" ref="J28" ca="1">INDIRECT("'"&amp;J$1&amp;"'!d"&amp;ROW(Ophaalblad!30:30))</f>
        <v>-</v>
      </c>
      <c r="K28" s="37" t="str" cm="1">
        <f t="array" aca="1" ref="K28" ca="1">INDIRECT("'"&amp;K$1&amp;"'!d"&amp;ROW(Ophaalblad!30:30))</f>
        <v>-</v>
      </c>
      <c r="L28" s="37" t="str" cm="1">
        <f t="array" aca="1" ref="L28" ca="1">INDIRECT("'"&amp;L$1&amp;"'!d"&amp;ROW(Ophaalblad!30:30))</f>
        <v>-</v>
      </c>
      <c r="M28" s="37" t="str" cm="1">
        <f t="array" aca="1" ref="M28" ca="1">INDIRECT("'"&amp;M$1&amp;"'!d"&amp;ROW(Ophaalblad!30:30))</f>
        <v>-</v>
      </c>
      <c r="N28" s="37" t="str" cm="1">
        <f t="array" aca="1" ref="N28" ca="1">INDIRECT("'"&amp;N$1&amp;"'!d"&amp;ROW(Ophaalblad!30:30))</f>
        <v>-</v>
      </c>
      <c r="O28" s="37" t="str" cm="1">
        <f t="array" aca="1" ref="O28" ca="1">INDIRECT("'"&amp;O$1&amp;"'!d"&amp;ROW(Ophaalblad!30:30))</f>
        <v>-</v>
      </c>
      <c r="P28" s="37" t="str" cm="1">
        <f t="array" aca="1" ref="P28" ca="1">INDIRECT("'"&amp;P$1&amp;"'!d"&amp;ROW(Ophaalblad!30:30))</f>
        <v>-</v>
      </c>
    </row>
    <row r="29" spans="2:16" x14ac:dyDescent="0.55000000000000004">
      <c r="B29" s="99" t="str" cm="1">
        <f t="array" aca="1" ref="B29" ca="1">INDIRECT("'"&amp;B$1&amp;"'!d"&amp;ROW(Ophaalblad!31:31))</f>
        <v>-</v>
      </c>
      <c r="C29" s="99" t="str" cm="1">
        <f t="array" aca="1" ref="C29" ca="1">INDIRECT("'"&amp;C$1&amp;"'!d"&amp;ROW(Ophaalblad!31:31))</f>
        <v>-</v>
      </c>
      <c r="D29" s="99" t="str" cm="1">
        <f t="array" aca="1" ref="D29" ca="1">INDIRECT("'"&amp;D$1&amp;"'!d"&amp;ROW(Ophaalblad!31:31))</f>
        <v>-</v>
      </c>
      <c r="E29" s="99" t="str" cm="1">
        <f t="array" aca="1" ref="E29" ca="1">INDIRECT("'"&amp;E$1&amp;"'!d"&amp;ROW(Ophaalblad!31:31))</f>
        <v>-</v>
      </c>
      <c r="F29" s="99" t="str" cm="1">
        <f t="array" aca="1" ref="F29" ca="1">INDIRECT("'"&amp;F$1&amp;"'!d"&amp;ROW(Ophaalblad!31:31))</f>
        <v>-</v>
      </c>
      <c r="G29" s="99" t="str" cm="1">
        <f t="array" aca="1" ref="G29" ca="1">INDIRECT("'"&amp;G$1&amp;"'!d"&amp;ROW(Ophaalblad!31:31))</f>
        <v>-</v>
      </c>
      <c r="H29" s="99" t="str" cm="1">
        <f t="array" aca="1" ref="H29" ca="1">INDIRECT("'"&amp;H$1&amp;"'!d"&amp;ROW(Ophaalblad!31:31))</f>
        <v>-</v>
      </c>
      <c r="I29" s="99" t="str" cm="1">
        <f t="array" aca="1" ref="I29" ca="1">INDIRECT("'"&amp;I$1&amp;"'!d"&amp;ROW(Ophaalblad!31:31))</f>
        <v>-</v>
      </c>
      <c r="J29" s="99" t="str" cm="1">
        <f t="array" aca="1" ref="J29" ca="1">INDIRECT("'"&amp;J$1&amp;"'!d"&amp;ROW(Ophaalblad!31:31))</f>
        <v>-</v>
      </c>
      <c r="K29" s="99" t="str" cm="1">
        <f t="array" aca="1" ref="K29" ca="1">INDIRECT("'"&amp;K$1&amp;"'!d"&amp;ROW(Ophaalblad!31:31))</f>
        <v>-</v>
      </c>
      <c r="L29" s="99" t="str" cm="1">
        <f t="array" aca="1" ref="L29" ca="1">INDIRECT("'"&amp;L$1&amp;"'!d"&amp;ROW(Ophaalblad!31:31))</f>
        <v>-</v>
      </c>
      <c r="M29" s="99" t="str" cm="1">
        <f t="array" aca="1" ref="M29" ca="1">INDIRECT("'"&amp;M$1&amp;"'!d"&amp;ROW(Ophaalblad!31:31))</f>
        <v>-</v>
      </c>
      <c r="N29" s="99" t="str" cm="1">
        <f t="array" aca="1" ref="N29" ca="1">INDIRECT("'"&amp;N$1&amp;"'!d"&amp;ROW(Ophaalblad!31:31))</f>
        <v>-</v>
      </c>
      <c r="O29" s="99" t="str" cm="1">
        <f t="array" aca="1" ref="O29" ca="1">INDIRECT("'"&amp;O$1&amp;"'!d"&amp;ROW(Ophaalblad!31:31))</f>
        <v>-</v>
      </c>
      <c r="P29" s="99" t="str" cm="1">
        <f t="array" aca="1" ref="P29" ca="1">INDIRECT("'"&amp;P$1&amp;"'!d"&amp;ROW(Ophaalblad!31:31))</f>
        <v>-</v>
      </c>
    </row>
    <row r="30" spans="2:16" x14ac:dyDescent="0.55000000000000004">
      <c r="B30" s="48" t="str" cm="1">
        <f t="array" aca="1" ref="B30" ca="1">INDIRECT("'"&amp;B$1&amp;"'!d"&amp;ROW(Ophaalblad!32:32))</f>
        <v>-</v>
      </c>
      <c r="C30" s="48" t="str" cm="1">
        <f t="array" aca="1" ref="C30" ca="1">INDIRECT("'"&amp;C$1&amp;"'!d"&amp;ROW(Ophaalblad!32:32))</f>
        <v>-</v>
      </c>
      <c r="D30" s="48" t="str" cm="1">
        <f t="array" aca="1" ref="D30" ca="1">INDIRECT("'"&amp;D$1&amp;"'!d"&amp;ROW(Ophaalblad!32:32))</f>
        <v>-</v>
      </c>
      <c r="E30" s="48" t="str" cm="1">
        <f t="array" aca="1" ref="E30" ca="1">INDIRECT("'"&amp;E$1&amp;"'!d"&amp;ROW(Ophaalblad!32:32))</f>
        <v>-</v>
      </c>
      <c r="F30" s="48" t="str" cm="1">
        <f t="array" aca="1" ref="F30" ca="1">INDIRECT("'"&amp;F$1&amp;"'!d"&amp;ROW(Ophaalblad!32:32))</f>
        <v>-</v>
      </c>
      <c r="G30" s="48" t="str" cm="1">
        <f t="array" aca="1" ref="G30" ca="1">INDIRECT("'"&amp;G$1&amp;"'!d"&amp;ROW(Ophaalblad!32:32))</f>
        <v>-</v>
      </c>
      <c r="H30" s="48" t="str" cm="1">
        <f t="array" aca="1" ref="H30" ca="1">INDIRECT("'"&amp;H$1&amp;"'!d"&amp;ROW(Ophaalblad!32:32))</f>
        <v>-</v>
      </c>
      <c r="I30" s="48" t="str" cm="1">
        <f t="array" aca="1" ref="I30" ca="1">INDIRECT("'"&amp;I$1&amp;"'!d"&amp;ROW(Ophaalblad!32:32))</f>
        <v>-</v>
      </c>
      <c r="J30" s="48" t="str" cm="1">
        <f t="array" aca="1" ref="J30" ca="1">INDIRECT("'"&amp;J$1&amp;"'!d"&amp;ROW(Ophaalblad!32:32))</f>
        <v>-</v>
      </c>
      <c r="K30" s="48" t="str" cm="1">
        <f t="array" aca="1" ref="K30" ca="1">INDIRECT("'"&amp;K$1&amp;"'!d"&amp;ROW(Ophaalblad!32:32))</f>
        <v>-</v>
      </c>
      <c r="L30" s="48" t="str" cm="1">
        <f t="array" aca="1" ref="L30" ca="1">INDIRECT("'"&amp;L$1&amp;"'!d"&amp;ROW(Ophaalblad!32:32))</f>
        <v>-</v>
      </c>
      <c r="M30" s="48" t="str" cm="1">
        <f t="array" aca="1" ref="M30" ca="1">INDIRECT("'"&amp;M$1&amp;"'!d"&amp;ROW(Ophaalblad!32:32))</f>
        <v>-</v>
      </c>
      <c r="N30" s="48" t="str" cm="1">
        <f t="array" aca="1" ref="N30" ca="1">INDIRECT("'"&amp;N$1&amp;"'!d"&amp;ROW(Ophaalblad!32:32))</f>
        <v>-</v>
      </c>
      <c r="O30" s="48" t="str" cm="1">
        <f t="array" aca="1" ref="O30" ca="1">INDIRECT("'"&amp;O$1&amp;"'!d"&amp;ROW(Ophaalblad!32:32))</f>
        <v>-</v>
      </c>
      <c r="P30" s="48" t="str" cm="1">
        <f t="array" aca="1" ref="P30" ca="1">INDIRECT("'"&amp;P$1&amp;"'!d"&amp;ROW(Ophaalblad!32:32))</f>
        <v>-</v>
      </c>
    </row>
  </sheetData>
  <sheetProtection algorithmName="SHA-512" hashValue="BtuNJ/5Ux0h4VhTY3bhmXYn7ZOLnBnm9ZeKgvFbWPeQF6OumL3yl+9g4/5V7MqXCXHcI/cndjNddiRhlOowYjQ==" saltValue="u0iNVc6MCrwqp+ONJPVxAw==" spinCount="100000" sheet="1" objects="1" scenarios="1" formatColumns="0"/>
  <phoneticPr fontId="7" type="noConversion"/>
  <conditionalFormatting sqref="B2:P11">
    <cfRule type="expression" dxfId="271" priority="2">
      <formula>AND(B2&lt;&gt;"",B2&lt;&gt;"")</formula>
    </cfRule>
    <cfRule type="expression" dxfId="270" priority="3">
      <formula>B2=""</formula>
    </cfRule>
  </conditionalFormatting>
  <conditionalFormatting sqref="B7:P7">
    <cfRule type="expression" dxfId="269" priority="1">
      <formula>LEFT(B7,3)="ggz"</formula>
    </cfRule>
  </conditionalFormatting>
  <conditionalFormatting sqref="B14:P14 B16:P17">
    <cfRule type="expression" dxfId="268" priority="7">
      <formula>B14=""</formula>
    </cfRule>
  </conditionalFormatting>
  <conditionalFormatting sqref="B14:P17">
    <cfRule type="expression" dxfId="267" priority="4">
      <formula>AND(B14&lt;&gt;"",B14&lt;&gt;"")</formula>
    </cfRule>
  </conditionalFormatting>
  <conditionalFormatting sqref="B15:P15">
    <cfRule type="expression" dxfId="266" priority="5">
      <formula>AND(AND($D$16&lt;&gt;"",B14&lt;&gt;"geen"),$D$17="")</formula>
    </cfRule>
    <cfRule type="expression" dxfId="265" priority="6">
      <formula>AND($D$16&lt;&gt;"",$D$16&lt;&gt;"geen")</formula>
    </cfRule>
  </conditionalFormatting>
  <conditionalFormatting sqref="B18:P18">
    <cfRule type="expression" dxfId="264" priority="10">
      <formula>$F$20&lt;&gt;""</formula>
    </cfRule>
  </conditionalFormatting>
  <conditionalFormatting sqref="B29:P29">
    <cfRule type="expression" dxfId="263" priority="8">
      <formula>AND(B29&lt;&gt;"",B29&lt;&gt;"")</formula>
    </cfRule>
    <cfRule type="expression" dxfId="262" priority="9">
      <formula>B29=""</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C635-615D-438E-9A68-9DBA65A1DAC0}">
  <sheetPr codeName="Blad56"/>
  <dimension ref="B2:D18"/>
  <sheetViews>
    <sheetView showGridLines="0" workbookViewId="0">
      <selection activeCell="C11" sqref="C11"/>
    </sheetView>
  </sheetViews>
  <sheetFormatPr defaultRowHeight="14.4" x14ac:dyDescent="0.55000000000000004"/>
  <cols>
    <col min="1" max="1" width="2.1015625" customWidth="1"/>
    <col min="2" max="2" width="42.7890625" customWidth="1"/>
    <col min="3" max="3" width="36.15625" customWidth="1"/>
  </cols>
  <sheetData>
    <row r="2" spans="2:4" ht="18.3" x14ac:dyDescent="0.7">
      <c r="B2" s="5" t="s">
        <v>55</v>
      </c>
    </row>
    <row r="4" spans="2:4" x14ac:dyDescent="0.55000000000000004">
      <c r="B4" s="130" t="s">
        <v>55</v>
      </c>
      <c r="C4" s="131"/>
    </row>
    <row r="5" spans="2:4" x14ac:dyDescent="0.55000000000000004">
      <c r="B5" s="2" t="s">
        <v>56</v>
      </c>
      <c r="C5" s="43"/>
    </row>
    <row r="6" spans="2:4" x14ac:dyDescent="0.55000000000000004">
      <c r="B6" s="2" t="s">
        <v>57</v>
      </c>
      <c r="C6" s="43"/>
    </row>
    <row r="7" spans="2:4" x14ac:dyDescent="0.55000000000000004">
      <c r="B7" s="2" t="s">
        <v>58</v>
      </c>
      <c r="C7" s="43"/>
    </row>
    <row r="10" spans="2:4" x14ac:dyDescent="0.55000000000000004">
      <c r="B10" s="114" t="s">
        <v>216</v>
      </c>
      <c r="C10" s="115" t="s">
        <v>217</v>
      </c>
    </row>
    <row r="11" spans="2:4" x14ac:dyDescent="0.55000000000000004">
      <c r="B11" s="2" t="s">
        <v>218</v>
      </c>
      <c r="C11" s="116"/>
      <c r="D11" s="1"/>
    </row>
    <row r="12" spans="2:4" x14ac:dyDescent="0.55000000000000004">
      <c r="B12" s="2" t="s">
        <v>219</v>
      </c>
      <c r="C12" s="116"/>
    </row>
    <row r="13" spans="2:4" x14ac:dyDescent="0.55000000000000004">
      <c r="B13" s="2" t="s">
        <v>220</v>
      </c>
      <c r="C13" s="116"/>
    </row>
    <row r="14" spans="2:4" x14ac:dyDescent="0.55000000000000004">
      <c r="B14" s="2" t="s">
        <v>221</v>
      </c>
      <c r="C14" s="116"/>
    </row>
    <row r="15" spans="2:4" x14ac:dyDescent="0.55000000000000004">
      <c r="B15" s="2" t="s">
        <v>222</v>
      </c>
      <c r="C15" s="116"/>
    </row>
    <row r="16" spans="2:4" x14ac:dyDescent="0.55000000000000004">
      <c r="B16" s="2" t="s">
        <v>223</v>
      </c>
      <c r="C16" s="116"/>
    </row>
    <row r="17" spans="2:3" x14ac:dyDescent="0.55000000000000004">
      <c r="B17" s="2" t="s">
        <v>224</v>
      </c>
      <c r="C17" s="116"/>
    </row>
    <row r="18" spans="2:3" x14ac:dyDescent="0.55000000000000004">
      <c r="B18" s="2" t="s">
        <v>225</v>
      </c>
      <c r="C18" s="116"/>
    </row>
  </sheetData>
  <sheetProtection algorithmName="SHA-512" hashValue="hGPi1YUKxCS4DNIFaQv2jPrzeH1czscvbSNdcHJlDD21dWs3pvytZqPDox+mbIHAFUUU0RBKiGOoOrBFEEiykw==" saltValue="C9LI09BveCrdvUW6abpZQw==" spinCount="100000" sheet="1" objects="1" scenarios="1" formatColumns="0" selectLockedCells="1"/>
  <mergeCells count="1">
    <mergeCell ref="B4:C4"/>
  </mergeCells>
  <conditionalFormatting sqref="C5:C7">
    <cfRule type="expression" dxfId="261" priority="2">
      <formula>C5=""</formula>
    </cfRule>
  </conditionalFormatting>
  <conditionalFormatting sqref="C11:C18">
    <cfRule type="expression" dxfId="260" priority="1">
      <formula>C11=""</formula>
    </cfRule>
  </conditionalFormatting>
  <dataValidations count="1">
    <dataValidation type="list" allowBlank="1" showInputMessage="1" showErrorMessage="1" sqref="C11:C18" xr:uid="{FECA253D-DF12-4DB5-915F-14A655B3A8E1}">
      <formula1>"ja,nee"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37-5C32-4DEC-9622-5213840FEB53}">
  <sheetPr codeName="Blad6"/>
  <dimension ref="B3:I54"/>
  <sheetViews>
    <sheetView showGridLines="0" zoomScaleNormal="100" workbookViewId="0">
      <selection activeCell="D4" sqref="D4"/>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16"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ref="B17:B20" si="1">B16+1</f>
        <v>14</v>
      </c>
      <c r="C17" s="9" t="str">
        <f>IF(OR(D16="geen",$D$16=""),"","Voor hoeveel cliënten is deze "&amp;$D$16&amp;" nachtdienst 's nachts verantwoordelijk?")</f>
        <v/>
      </c>
      <c r="D17" s="23"/>
      <c r="F17" s="132"/>
    </row>
    <row r="18" spans="2:7" s="14" customFormat="1" ht="14.4" customHeight="1" x14ac:dyDescent="0.55000000000000004">
      <c r="B18" s="15">
        <f t="shared" si="1"/>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1"/>
        <v>16</v>
      </c>
      <c r="C19" s="28" t="s">
        <v>78</v>
      </c>
      <c r="D19" s="26"/>
      <c r="E19" s="31"/>
      <c r="F19" s="109" t="s">
        <v>140</v>
      </c>
    </row>
    <row r="20" spans="2:7" s="14" customFormat="1" ht="14.4" customHeight="1" x14ac:dyDescent="0.55000000000000004">
      <c r="B20" s="15">
        <f t="shared" si="1"/>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2">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2"/>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x14ac:dyDescent="0.55000000000000004">
      <c r="B26" s="69">
        <f t="shared" si="2"/>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2"/>
        <v>22</v>
      </c>
      <c r="C27" s="70" t="s">
        <v>191</v>
      </c>
      <c r="D27" s="72" t="str">
        <f>IF(D23="","",IFERROR(_xlfn.XLOOKUP(D25,Lijsten!I:I,Lijsten!J:J),""))</f>
        <v/>
      </c>
    </row>
    <row r="28" spans="2:7" s="14" customFormat="1" x14ac:dyDescent="0.55000000000000004">
      <c r="B28" s="69">
        <f t="shared" si="2"/>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2"/>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2"/>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2"/>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2"/>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2"/>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2"/>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3">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3"/>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3"/>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3"/>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6cwsF3mGkyzZ15SF7iK0oQKrrcq72bHkmDuvN1r58vBJKliUS3XrgsKDsoKmpveV450QKeVZIQfN64r9j672/w==" saltValue="81fdYTMMiv7hD/zFP3kSTQ==" spinCount="100000" sheet="1" objects="1" scenarios="1" formatColumns="0" selectLockedCells="1"/>
  <mergeCells count="3">
    <mergeCell ref="F16:F17"/>
    <mergeCell ref="F9:F11"/>
    <mergeCell ref="F23:F24"/>
  </mergeCells>
  <conditionalFormatting sqref="B17:D17">
    <cfRule type="expression" dxfId="259" priority="10">
      <formula>AND($D$16&lt;&gt;"",$D$16&lt;&gt;"geen")</formula>
    </cfRule>
  </conditionalFormatting>
  <conditionalFormatting sqref="D4:D13">
    <cfRule type="expression" dxfId="258" priority="5">
      <formula>AND(D4&lt;&gt;"",D4&lt;&gt;"")</formula>
    </cfRule>
    <cfRule type="expression" dxfId="257" priority="6">
      <formula>D4=""</formula>
    </cfRule>
  </conditionalFormatting>
  <conditionalFormatting sqref="D9">
    <cfRule type="expression" dxfId="256" priority="4">
      <formula>LEFT(D9,3)="ggz"</formula>
    </cfRule>
  </conditionalFormatting>
  <conditionalFormatting sqref="D16 D18:D19">
    <cfRule type="expression" dxfId="255" priority="11">
      <formula>D16=""</formula>
    </cfRule>
  </conditionalFormatting>
  <conditionalFormatting sqref="D16:D19">
    <cfRule type="expression" dxfId="254" priority="8">
      <formula>AND(D16&lt;&gt;"",D16&lt;&gt;"")</formula>
    </cfRule>
  </conditionalFormatting>
  <conditionalFormatting sqref="D17">
    <cfRule type="expression" dxfId="253" priority="9">
      <formula>AND(AND($D$16&lt;&gt;"",D16&lt;&gt;"geen"),$D$17="")</formula>
    </cfRule>
  </conditionalFormatting>
  <conditionalFormatting sqref="D20">
    <cfRule type="expression" dxfId="252" priority="31">
      <formula>$F$20&lt;&gt;""</formula>
    </cfRule>
  </conditionalFormatting>
  <conditionalFormatting sqref="D37">
    <cfRule type="expression" dxfId="251" priority="15">
      <formula>AND(D37&lt;&gt;"",D37&lt;&gt;"")</formula>
    </cfRule>
    <cfRule type="expression" dxfId="250" priority="16">
      <formula>D37=""</formula>
    </cfRule>
  </conditionalFormatting>
  <conditionalFormatting sqref="D40">
    <cfRule type="expression" dxfId="249" priority="1">
      <formula>AND(D40&lt;&gt;"",D40&lt;&gt;"")</formula>
    </cfRule>
    <cfRule type="expression" dxfId="248" priority="2">
      <formula>D40=""</formula>
    </cfRule>
  </conditionalFormatting>
  <conditionalFormatting sqref="F29:F31 F34">
    <cfRule type="expression" dxfId="247" priority="3">
      <formula>F29&lt;&gt;""</formula>
    </cfRule>
  </conditionalFormatting>
  <dataValidations count="5">
    <dataValidation type="list" allowBlank="1" showInputMessage="1" showErrorMessage="1" sqref="D10 D17" xr:uid="{9E3CF4DD-3E17-4D61-BA07-E2B252C91793}">
      <formula1>cap</formula1>
    </dataValidation>
    <dataValidation type="list" allowBlank="1" showInputMessage="1" showErrorMessage="1" sqref="D16" xr:uid="{7AABB6EC-1C60-4986-B2C2-5F0BD1C70E23}">
      <formula1>nacht</formula1>
    </dataValidation>
    <dataValidation type="list" allowBlank="1" showInputMessage="1" showErrorMessage="1" sqref="D9" xr:uid="{618D408A-3491-4708-A56F-CBC128BC6DBC}">
      <formula1>type</formula1>
    </dataValidation>
    <dataValidation type="list" allowBlank="1" showInputMessage="1" showErrorMessage="1" sqref="D37" xr:uid="{085B31DE-46B5-49DA-9D6A-8E53EEE5A628}">
      <formula1>dropdown</formula1>
    </dataValidation>
    <dataValidation type="list" allowBlank="1" showInputMessage="1" showErrorMessage="1" sqref="D40" xr:uid="{247218DE-2911-45CF-8D0C-79CDDE9FEDFE}">
      <formula1>dropdown2</formula1>
    </dataValidation>
  </dataValidations>
  <pageMargins left="0.7" right="0.7" top="0.75" bottom="0.75" header="0.3" footer="0.3"/>
  <pageSetup paperSize="9" scale="86" orientation="landscape"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C05A-6C2C-4929-B082-13CA5A62891D}">
  <dimension ref="B3:I54"/>
  <sheetViews>
    <sheetView showGridLines="0" zoomScaleNormal="100" workbookViewId="0">
      <selection activeCell="D4" sqref="D4"/>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l9/8E96usLdw04P1zoi3aYUfvb8YmLUWsUbZFv/UkjochlmDjmJ2jCd/pwSlVHuLEMjMpVhaUhJgha55cI1Nw==" saltValue="2wopfp0/ctXGMdyXdE/eYQ==" spinCount="100000" sheet="1" objects="1" scenarios="1" formatColumns="0" selectLockedCells="1"/>
  <mergeCells count="3">
    <mergeCell ref="F9:F11"/>
    <mergeCell ref="F16:F17"/>
    <mergeCell ref="F23:F24"/>
  </mergeCells>
  <conditionalFormatting sqref="B17:D17">
    <cfRule type="expression" dxfId="246" priority="9">
      <formula>AND($D$16&lt;&gt;"",$D$16&lt;&gt;"geen")</formula>
    </cfRule>
  </conditionalFormatting>
  <conditionalFormatting sqref="D4:D13">
    <cfRule type="expression" dxfId="245" priority="5">
      <formula>AND(D4&lt;&gt;"",D4&lt;&gt;"")</formula>
    </cfRule>
    <cfRule type="expression" dxfId="244" priority="6">
      <formula>D4=""</formula>
    </cfRule>
  </conditionalFormatting>
  <conditionalFormatting sqref="D9">
    <cfRule type="expression" dxfId="243" priority="4">
      <formula>LEFT(D9,3)="ggz"</formula>
    </cfRule>
  </conditionalFormatting>
  <conditionalFormatting sqref="D16 D18:D19">
    <cfRule type="expression" dxfId="242" priority="10">
      <formula>D16=""</formula>
    </cfRule>
  </conditionalFormatting>
  <conditionalFormatting sqref="D16:D19">
    <cfRule type="expression" dxfId="241" priority="7">
      <formula>AND(D16&lt;&gt;"",D16&lt;&gt;"")</formula>
    </cfRule>
  </conditionalFormatting>
  <conditionalFormatting sqref="D17">
    <cfRule type="expression" dxfId="240" priority="8">
      <formula>AND(AND($D$16&lt;&gt;"",D16&lt;&gt;"geen"),$D$17="")</formula>
    </cfRule>
  </conditionalFormatting>
  <conditionalFormatting sqref="D20">
    <cfRule type="expression" dxfId="239" priority="13">
      <formula>$F$20&lt;&gt;""</formula>
    </cfRule>
  </conditionalFormatting>
  <conditionalFormatting sqref="D37">
    <cfRule type="expression" dxfId="238" priority="11">
      <formula>AND(D37&lt;&gt;"",D37&lt;&gt;"")</formula>
    </cfRule>
    <cfRule type="expression" dxfId="237" priority="12">
      <formula>D37=""</formula>
    </cfRule>
  </conditionalFormatting>
  <conditionalFormatting sqref="D40">
    <cfRule type="expression" dxfId="236" priority="1">
      <formula>AND(D40&lt;&gt;"",D40&lt;&gt;"")</formula>
    </cfRule>
    <cfRule type="expression" dxfId="235" priority="2">
      <formula>D40=""</formula>
    </cfRule>
  </conditionalFormatting>
  <conditionalFormatting sqref="F29:F31 F34">
    <cfRule type="expression" dxfId="234" priority="3">
      <formula>F29&lt;&gt;""</formula>
    </cfRule>
  </conditionalFormatting>
  <dataValidations count="5">
    <dataValidation type="list" allowBlank="1" showInputMessage="1" showErrorMessage="1" sqref="D40" xr:uid="{C4CDB4BB-3EC5-4761-BDE2-82D4AD6B58EC}">
      <formula1>dropdown2</formula1>
    </dataValidation>
    <dataValidation type="list" allowBlank="1" showInputMessage="1" showErrorMessage="1" sqref="D37" xr:uid="{A3C1BCFC-6D75-441F-BF86-4229FF6F7CD3}">
      <formula1>dropdown</formula1>
    </dataValidation>
    <dataValidation type="list" allowBlank="1" showInputMessage="1" showErrorMessage="1" sqref="D9" xr:uid="{3DD9B448-10C7-4B61-A6E6-B311D5112269}">
      <formula1>type</formula1>
    </dataValidation>
    <dataValidation type="list" allowBlank="1" showInputMessage="1" showErrorMessage="1" sqref="D16" xr:uid="{7476B8DF-6222-4016-AD54-A28E58EA2A5E}">
      <formula1>nacht</formula1>
    </dataValidation>
    <dataValidation type="list" allowBlank="1" showInputMessage="1" showErrorMessage="1" sqref="D10 D17" xr:uid="{04687D53-E5B3-4CA4-986C-A0AF8E7E791A}">
      <formula1>cap</formula1>
    </dataValidation>
  </dataValidations>
  <pageMargins left="0.7" right="0.7" top="0.75" bottom="0.75" header="0.3" footer="0.3"/>
  <pageSetup paperSize="9" scale="86" orientation="landscape"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E10A7-2D6F-4CE6-9134-41F992A1FE1E}">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BjfUrmfz/maaWMHZoNYVNy5rYweYjprop65KFYRLLXpPhMSis6RlSbJJuW6iRz2DlYxjbkIFWbvf8Q+NxYg/yw==" saltValue="tQxg0ecUnFPJICCXYk5yAg==" spinCount="100000" sheet="1" objects="1" scenarios="1" formatColumns="0" selectLockedCells="1"/>
  <mergeCells count="3">
    <mergeCell ref="F9:F11"/>
    <mergeCell ref="F16:F17"/>
    <mergeCell ref="F23:F24"/>
  </mergeCells>
  <conditionalFormatting sqref="B17:D17">
    <cfRule type="expression" dxfId="233" priority="9">
      <formula>AND($D$16&lt;&gt;"",$D$16&lt;&gt;"geen")</formula>
    </cfRule>
  </conditionalFormatting>
  <conditionalFormatting sqref="D4:D13">
    <cfRule type="expression" dxfId="232" priority="5">
      <formula>AND(D4&lt;&gt;"",D4&lt;&gt;"")</formula>
    </cfRule>
    <cfRule type="expression" dxfId="231" priority="6">
      <formula>D4=""</formula>
    </cfRule>
  </conditionalFormatting>
  <conditionalFormatting sqref="D9">
    <cfRule type="expression" dxfId="230" priority="4">
      <formula>LEFT(D9,3)="ggz"</formula>
    </cfRule>
  </conditionalFormatting>
  <conditionalFormatting sqref="D16 D18:D19">
    <cfRule type="expression" dxfId="229" priority="10">
      <formula>D16=""</formula>
    </cfRule>
  </conditionalFormatting>
  <conditionalFormatting sqref="D16:D19">
    <cfRule type="expression" dxfId="228" priority="7">
      <formula>AND(D16&lt;&gt;"",D16&lt;&gt;"")</formula>
    </cfRule>
  </conditionalFormatting>
  <conditionalFormatting sqref="D17">
    <cfRule type="expression" dxfId="227" priority="8">
      <formula>AND(AND($D$16&lt;&gt;"",D16&lt;&gt;"geen"),$D$17="")</formula>
    </cfRule>
  </conditionalFormatting>
  <conditionalFormatting sqref="D20">
    <cfRule type="expression" dxfId="226" priority="13">
      <formula>$F$20&lt;&gt;""</formula>
    </cfRule>
  </conditionalFormatting>
  <conditionalFormatting sqref="D37">
    <cfRule type="expression" dxfId="225" priority="11">
      <formula>AND(D37&lt;&gt;"",D37&lt;&gt;"")</formula>
    </cfRule>
    <cfRule type="expression" dxfId="224" priority="12">
      <formula>D37=""</formula>
    </cfRule>
  </conditionalFormatting>
  <conditionalFormatting sqref="D40">
    <cfRule type="expression" dxfId="223" priority="1">
      <formula>AND(D40&lt;&gt;"",D40&lt;&gt;"")</formula>
    </cfRule>
    <cfRule type="expression" dxfId="222" priority="2">
      <formula>D40=""</formula>
    </cfRule>
  </conditionalFormatting>
  <conditionalFormatting sqref="F29:F31 F34">
    <cfRule type="expression" dxfId="221" priority="3">
      <formula>F29&lt;&gt;""</formula>
    </cfRule>
  </conditionalFormatting>
  <dataValidations count="5">
    <dataValidation type="list" allowBlank="1" showInputMessage="1" showErrorMessage="1" sqref="D40" xr:uid="{3989908F-F009-4397-98F0-BDD3B23B2E05}">
      <formula1>dropdown2</formula1>
    </dataValidation>
    <dataValidation type="list" allowBlank="1" showInputMessage="1" showErrorMessage="1" sqref="D37" xr:uid="{4959F285-9057-4E63-98A9-FD6329FF1160}">
      <formula1>dropdown</formula1>
    </dataValidation>
    <dataValidation type="list" allowBlank="1" showInputMessage="1" showErrorMessage="1" sqref="D9" xr:uid="{98D7FF32-C678-4A87-98FB-BB68C4F3016F}">
      <formula1>type</formula1>
    </dataValidation>
    <dataValidation type="list" allowBlank="1" showInputMessage="1" showErrorMessage="1" sqref="D16" xr:uid="{0C7489BF-FF21-4536-B71E-E2D0E7CB658F}">
      <formula1>nacht</formula1>
    </dataValidation>
    <dataValidation type="list" allowBlank="1" showInputMessage="1" showErrorMessage="1" sqref="D10 D17" xr:uid="{C8811A3F-5F17-499B-8560-2EE544738ADE}">
      <formula1>cap</formula1>
    </dataValidation>
  </dataValidations>
  <pageMargins left="0.7" right="0.7" top="0.75" bottom="0.75" header="0.3" footer="0.3"/>
  <pageSetup paperSize="9" scale="86" orientation="landscape"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06A8-B589-4AC2-B5FA-2DB850AD3999}">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KHKZvL/MB4ka9DjB5FQMCeRLKKi0wqcuVOFvBXoLGkeQ+1taHKETTqdk+jHANidASrkgzVFcFZ+eT9qnt7heFA==" saltValue="WiL23Mhv26XPZ/6JerNaiw==" spinCount="100000" sheet="1" objects="1" scenarios="1" formatColumns="0" selectLockedCells="1"/>
  <mergeCells count="3">
    <mergeCell ref="F9:F11"/>
    <mergeCell ref="F16:F17"/>
    <mergeCell ref="F23:F24"/>
  </mergeCells>
  <conditionalFormatting sqref="B17:D17">
    <cfRule type="expression" dxfId="220" priority="9">
      <formula>AND($D$16&lt;&gt;"",$D$16&lt;&gt;"geen")</formula>
    </cfRule>
  </conditionalFormatting>
  <conditionalFormatting sqref="D4:D13">
    <cfRule type="expression" dxfId="219" priority="5">
      <formula>AND(D4&lt;&gt;"",D4&lt;&gt;"")</formula>
    </cfRule>
    <cfRule type="expression" dxfId="218" priority="6">
      <formula>D4=""</formula>
    </cfRule>
  </conditionalFormatting>
  <conditionalFormatting sqref="D9">
    <cfRule type="expression" dxfId="217" priority="4">
      <formula>LEFT(D9,3)="ggz"</formula>
    </cfRule>
  </conditionalFormatting>
  <conditionalFormatting sqref="D16 D18:D19">
    <cfRule type="expression" dxfId="216" priority="10">
      <formula>D16=""</formula>
    </cfRule>
  </conditionalFormatting>
  <conditionalFormatting sqref="D16:D19">
    <cfRule type="expression" dxfId="215" priority="7">
      <formula>AND(D16&lt;&gt;"",D16&lt;&gt;"")</formula>
    </cfRule>
  </conditionalFormatting>
  <conditionalFormatting sqref="D17">
    <cfRule type="expression" dxfId="214" priority="8">
      <formula>AND(AND($D$16&lt;&gt;"",D16&lt;&gt;"geen"),$D$17="")</formula>
    </cfRule>
  </conditionalFormatting>
  <conditionalFormatting sqref="D20">
    <cfRule type="expression" dxfId="213" priority="13">
      <formula>$F$20&lt;&gt;""</formula>
    </cfRule>
  </conditionalFormatting>
  <conditionalFormatting sqref="D37">
    <cfRule type="expression" dxfId="212" priority="11">
      <formula>AND(D37&lt;&gt;"",D37&lt;&gt;"")</formula>
    </cfRule>
    <cfRule type="expression" dxfId="211" priority="12">
      <formula>D37=""</formula>
    </cfRule>
  </conditionalFormatting>
  <conditionalFormatting sqref="D40">
    <cfRule type="expression" dxfId="210" priority="1">
      <formula>AND(D40&lt;&gt;"",D40&lt;&gt;"")</formula>
    </cfRule>
    <cfRule type="expression" dxfId="209" priority="2">
      <formula>D40=""</formula>
    </cfRule>
  </conditionalFormatting>
  <conditionalFormatting sqref="F29:F31 F34">
    <cfRule type="expression" dxfId="208" priority="3">
      <formula>F29&lt;&gt;""</formula>
    </cfRule>
  </conditionalFormatting>
  <dataValidations count="5">
    <dataValidation type="list" allowBlank="1" showInputMessage="1" showErrorMessage="1" sqref="D40" xr:uid="{AD413F25-EFB0-49A2-9867-89B9C97A1A3E}">
      <formula1>dropdown2</formula1>
    </dataValidation>
    <dataValidation type="list" allowBlank="1" showInputMessage="1" showErrorMessage="1" sqref="D37" xr:uid="{0DA4E8A0-12DD-4139-91EB-4842A57B6F4E}">
      <formula1>dropdown</formula1>
    </dataValidation>
    <dataValidation type="list" allowBlank="1" showInputMessage="1" showErrorMessage="1" sqref="D9" xr:uid="{A9D6A3AD-B761-4D20-A4F7-077FDC828704}">
      <formula1>type</formula1>
    </dataValidation>
    <dataValidation type="list" allowBlank="1" showInputMessage="1" showErrorMessage="1" sqref="D16" xr:uid="{BEDC7FF6-42A8-4376-997B-649FF1C8107D}">
      <formula1>nacht</formula1>
    </dataValidation>
    <dataValidation type="list" allowBlank="1" showInputMessage="1" showErrorMessage="1" sqref="D10 D17" xr:uid="{826D9E99-BBA6-44BD-BE46-C0ADCE12A29D}">
      <formula1>cap</formula1>
    </dataValidation>
  </dataValidations>
  <pageMargins left="0.7" right="0.7" top="0.75" bottom="0.75" header="0.3" footer="0.3"/>
  <pageSetup paperSize="9" scale="86" orientation="landscape"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A3C9-962D-4965-B5FC-791DB92B6998}">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omcE0RQtIKeio1DS89BdDe5I7nyOGSJWHHmFGD3XfzcuNis2q+yxTOU6GjfTv6krTlf4+OsQCziJcbs0ArnZ6w==" saltValue="Xz3x5Fqi8gBQnORikzsOFQ==" spinCount="100000" sheet="1" objects="1" scenarios="1" formatColumns="0" selectLockedCells="1"/>
  <mergeCells count="3">
    <mergeCell ref="F9:F11"/>
    <mergeCell ref="F16:F17"/>
    <mergeCell ref="F23:F24"/>
  </mergeCells>
  <conditionalFormatting sqref="B17:D17">
    <cfRule type="expression" dxfId="207" priority="9">
      <formula>AND($D$16&lt;&gt;"",$D$16&lt;&gt;"geen")</formula>
    </cfRule>
  </conditionalFormatting>
  <conditionalFormatting sqref="D4:D13">
    <cfRule type="expression" dxfId="206" priority="5">
      <formula>AND(D4&lt;&gt;"",D4&lt;&gt;"")</formula>
    </cfRule>
    <cfRule type="expression" dxfId="205" priority="6">
      <formula>D4=""</formula>
    </cfRule>
  </conditionalFormatting>
  <conditionalFormatting sqref="D9">
    <cfRule type="expression" dxfId="204" priority="4">
      <formula>LEFT(D9,3)="ggz"</formula>
    </cfRule>
  </conditionalFormatting>
  <conditionalFormatting sqref="D16 D18:D19">
    <cfRule type="expression" dxfId="203" priority="10">
      <formula>D16=""</formula>
    </cfRule>
  </conditionalFormatting>
  <conditionalFormatting sqref="D16:D19">
    <cfRule type="expression" dxfId="202" priority="7">
      <formula>AND(D16&lt;&gt;"",D16&lt;&gt;"")</formula>
    </cfRule>
  </conditionalFormatting>
  <conditionalFormatting sqref="D17">
    <cfRule type="expression" dxfId="201" priority="8">
      <formula>AND(AND($D$16&lt;&gt;"",D16&lt;&gt;"geen"),$D$17="")</formula>
    </cfRule>
  </conditionalFormatting>
  <conditionalFormatting sqref="D20">
    <cfRule type="expression" dxfId="200" priority="13">
      <formula>$F$20&lt;&gt;""</formula>
    </cfRule>
  </conditionalFormatting>
  <conditionalFormatting sqref="D37">
    <cfRule type="expression" dxfId="199" priority="11">
      <formula>AND(D37&lt;&gt;"",D37&lt;&gt;"")</formula>
    </cfRule>
    <cfRule type="expression" dxfId="198" priority="12">
      <formula>D37=""</formula>
    </cfRule>
  </conditionalFormatting>
  <conditionalFormatting sqref="D40">
    <cfRule type="expression" dxfId="197" priority="1">
      <formula>AND(D40&lt;&gt;"",D40&lt;&gt;"")</formula>
    </cfRule>
    <cfRule type="expression" dxfId="196" priority="2">
      <formula>D40=""</formula>
    </cfRule>
  </conditionalFormatting>
  <conditionalFormatting sqref="F29:F31 F34">
    <cfRule type="expression" dxfId="195" priority="3">
      <formula>F29&lt;&gt;""</formula>
    </cfRule>
  </conditionalFormatting>
  <dataValidations count="5">
    <dataValidation type="list" allowBlank="1" showInputMessage="1" showErrorMessage="1" sqref="D40" xr:uid="{CE6D3E04-B047-45DE-BDF7-DF1E8754FFF2}">
      <formula1>dropdown2</formula1>
    </dataValidation>
    <dataValidation type="list" allowBlank="1" showInputMessage="1" showErrorMessage="1" sqref="D37" xr:uid="{A6F61BA2-63CF-47E5-BEFF-3A20EBE2EC80}">
      <formula1>dropdown</formula1>
    </dataValidation>
    <dataValidation type="list" allowBlank="1" showInputMessage="1" showErrorMessage="1" sqref="D9" xr:uid="{BAFC8811-27BA-4960-A02B-21595CBA26D3}">
      <formula1>type</formula1>
    </dataValidation>
    <dataValidation type="list" allowBlank="1" showInputMessage="1" showErrorMessage="1" sqref="D16" xr:uid="{0074DCC5-63AE-43A4-9265-DF2C5BC0BBA9}">
      <formula1>nacht</formula1>
    </dataValidation>
    <dataValidation type="list" allowBlank="1" showInputMessage="1" showErrorMessage="1" sqref="D10 D17" xr:uid="{790E9206-D110-4C5B-9017-BE5CC3A3828A}">
      <formula1>cap</formula1>
    </dataValidation>
  </dataValidations>
  <pageMargins left="0.7" right="0.7" top="0.75" bottom="0.75" header="0.3" footer="0.3"/>
  <pageSetup paperSize="9" scale="86" orientation="landscape"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BAF2-6F40-46E1-9353-CFB9A7183DB9}">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1GkMLW9Vl/HFRfOyLr/QxmpzKpSpVfsegKEBYP2NT7v5g9tRvPXzrScQgTtY9su510mK/WT460YW2K0Yx/Qb7Q==" saltValue="uH1Ivp46kcHPa/irfBycrw==" spinCount="100000" sheet="1" objects="1" scenarios="1" formatColumns="0" selectLockedCells="1"/>
  <mergeCells count="3">
    <mergeCell ref="F9:F11"/>
    <mergeCell ref="F16:F17"/>
    <mergeCell ref="F23:F24"/>
  </mergeCells>
  <conditionalFormatting sqref="B17:D17">
    <cfRule type="expression" dxfId="194" priority="9">
      <formula>AND($D$16&lt;&gt;"",$D$16&lt;&gt;"geen")</formula>
    </cfRule>
  </conditionalFormatting>
  <conditionalFormatting sqref="D4:D13">
    <cfRule type="expression" dxfId="193" priority="5">
      <formula>AND(D4&lt;&gt;"",D4&lt;&gt;"")</formula>
    </cfRule>
    <cfRule type="expression" dxfId="192" priority="6">
      <formula>D4=""</formula>
    </cfRule>
  </conditionalFormatting>
  <conditionalFormatting sqref="D9">
    <cfRule type="expression" dxfId="191" priority="4">
      <formula>LEFT(D9,3)="ggz"</formula>
    </cfRule>
  </conditionalFormatting>
  <conditionalFormatting sqref="D16 D18:D19">
    <cfRule type="expression" dxfId="190" priority="10">
      <formula>D16=""</formula>
    </cfRule>
  </conditionalFormatting>
  <conditionalFormatting sqref="D16:D19">
    <cfRule type="expression" dxfId="189" priority="7">
      <formula>AND(D16&lt;&gt;"",D16&lt;&gt;"")</formula>
    </cfRule>
  </conditionalFormatting>
  <conditionalFormatting sqref="D17">
    <cfRule type="expression" dxfId="188" priority="8">
      <formula>AND(AND($D$16&lt;&gt;"",D16&lt;&gt;"geen"),$D$17="")</formula>
    </cfRule>
  </conditionalFormatting>
  <conditionalFormatting sqref="D20">
    <cfRule type="expression" dxfId="187" priority="13">
      <formula>$F$20&lt;&gt;""</formula>
    </cfRule>
  </conditionalFormatting>
  <conditionalFormatting sqref="D37">
    <cfRule type="expression" dxfId="186" priority="11">
      <formula>AND(D37&lt;&gt;"",D37&lt;&gt;"")</formula>
    </cfRule>
    <cfRule type="expression" dxfId="185" priority="12">
      <formula>D37=""</formula>
    </cfRule>
  </conditionalFormatting>
  <conditionalFormatting sqref="D40">
    <cfRule type="expression" dxfId="184" priority="1">
      <formula>AND(D40&lt;&gt;"",D40&lt;&gt;"")</formula>
    </cfRule>
    <cfRule type="expression" dxfId="183" priority="2">
      <formula>D40=""</formula>
    </cfRule>
  </conditionalFormatting>
  <conditionalFormatting sqref="F29:F31 F34">
    <cfRule type="expression" dxfId="182" priority="3">
      <formula>F29&lt;&gt;""</formula>
    </cfRule>
  </conditionalFormatting>
  <dataValidations count="5">
    <dataValidation type="list" allowBlank="1" showInputMessage="1" showErrorMessage="1" sqref="D40" xr:uid="{CF29B028-A124-4709-9BFC-8E95252DB106}">
      <formula1>dropdown2</formula1>
    </dataValidation>
    <dataValidation type="list" allowBlank="1" showInputMessage="1" showErrorMessage="1" sqref="D37" xr:uid="{72E67E8B-46E8-4BE3-9AEB-BB776FD06A91}">
      <formula1>dropdown</formula1>
    </dataValidation>
    <dataValidation type="list" allowBlank="1" showInputMessage="1" showErrorMessage="1" sqref="D9" xr:uid="{4555613E-D019-49E2-AFB5-393BCED34CB1}">
      <formula1>type</formula1>
    </dataValidation>
    <dataValidation type="list" allowBlank="1" showInputMessage="1" showErrorMessage="1" sqref="D16" xr:uid="{12861C4D-93CA-4F74-92C2-F50FAA39230A}">
      <formula1>nacht</formula1>
    </dataValidation>
    <dataValidation type="list" allowBlank="1" showInputMessage="1" showErrorMessage="1" sqref="D10 D17" xr:uid="{09D2FBA6-F998-43E9-9704-2938C5900B4D}">
      <formula1>cap</formula1>
    </dataValidation>
  </dataValidations>
  <pageMargins left="0.7" right="0.7" top="0.75" bottom="0.75" header="0.3" footer="0.3"/>
  <pageSetup paperSize="9" scale="86" orientation="landscape"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92CD6-46A6-4CD4-A754-47AE2B11AEEB}">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1LJHPtpzpzB+mUQUT6kD5heHo1zgpDhv1ImVMfeIqYpPSHhUaXBdmMw6kco7tTDsTp76vx4x/Uo+DuOm1PjUyw==" saltValue="5IXzFpB9blRjo5BioM2gFQ==" spinCount="100000" sheet="1" objects="1" scenarios="1" formatColumns="0" selectLockedCells="1"/>
  <mergeCells count="3">
    <mergeCell ref="F9:F11"/>
    <mergeCell ref="F16:F17"/>
    <mergeCell ref="F23:F24"/>
  </mergeCells>
  <conditionalFormatting sqref="B17:D17">
    <cfRule type="expression" dxfId="181" priority="9">
      <formula>AND($D$16&lt;&gt;"",$D$16&lt;&gt;"geen")</formula>
    </cfRule>
  </conditionalFormatting>
  <conditionalFormatting sqref="D4:D13">
    <cfRule type="expression" dxfId="180" priority="5">
      <formula>AND(D4&lt;&gt;"",D4&lt;&gt;"")</formula>
    </cfRule>
    <cfRule type="expression" dxfId="179" priority="6">
      <formula>D4=""</formula>
    </cfRule>
  </conditionalFormatting>
  <conditionalFormatting sqref="D9">
    <cfRule type="expression" dxfId="178" priority="4">
      <formula>LEFT(D9,3)="ggz"</formula>
    </cfRule>
  </conditionalFormatting>
  <conditionalFormatting sqref="D16 D18:D19">
    <cfRule type="expression" dxfId="177" priority="10">
      <formula>D16=""</formula>
    </cfRule>
  </conditionalFormatting>
  <conditionalFormatting sqref="D16:D19">
    <cfRule type="expression" dxfId="176" priority="7">
      <formula>AND(D16&lt;&gt;"",D16&lt;&gt;"")</formula>
    </cfRule>
  </conditionalFormatting>
  <conditionalFormatting sqref="D17">
    <cfRule type="expression" dxfId="175" priority="8">
      <formula>AND(AND($D$16&lt;&gt;"",D16&lt;&gt;"geen"),$D$17="")</formula>
    </cfRule>
  </conditionalFormatting>
  <conditionalFormatting sqref="D20">
    <cfRule type="expression" dxfId="174" priority="13">
      <formula>$F$20&lt;&gt;""</formula>
    </cfRule>
  </conditionalFormatting>
  <conditionalFormatting sqref="D37">
    <cfRule type="expression" dxfId="173" priority="11">
      <formula>AND(D37&lt;&gt;"",D37&lt;&gt;"")</formula>
    </cfRule>
    <cfRule type="expression" dxfId="172" priority="12">
      <formula>D37=""</formula>
    </cfRule>
  </conditionalFormatting>
  <conditionalFormatting sqref="D40">
    <cfRule type="expression" dxfId="171" priority="1">
      <formula>AND(D40&lt;&gt;"",D40&lt;&gt;"")</formula>
    </cfRule>
    <cfRule type="expression" dxfId="170" priority="2">
      <formula>D40=""</formula>
    </cfRule>
  </conditionalFormatting>
  <conditionalFormatting sqref="F29:F31 F34">
    <cfRule type="expression" dxfId="169" priority="3">
      <formula>F29&lt;&gt;""</formula>
    </cfRule>
  </conditionalFormatting>
  <dataValidations count="5">
    <dataValidation type="list" allowBlank="1" showInputMessage="1" showErrorMessage="1" sqref="D40" xr:uid="{A31BE41A-9CD3-4672-8553-CEE07E14257C}">
      <formula1>dropdown2</formula1>
    </dataValidation>
    <dataValidation type="list" allowBlank="1" showInputMessage="1" showErrorMessage="1" sqref="D37" xr:uid="{965D7867-CA93-481C-85E6-7E553F412E29}">
      <formula1>dropdown</formula1>
    </dataValidation>
    <dataValidation type="list" allowBlank="1" showInputMessage="1" showErrorMessage="1" sqref="D9" xr:uid="{65C6243E-0BC3-4B60-BDBB-F63DA3C89B12}">
      <formula1>type</formula1>
    </dataValidation>
    <dataValidation type="list" allowBlank="1" showInputMessage="1" showErrorMessage="1" sqref="D16" xr:uid="{EF5C1664-5252-435E-B456-6DDF33E89F99}">
      <formula1>nacht</formula1>
    </dataValidation>
    <dataValidation type="list" allowBlank="1" showInputMessage="1" showErrorMessage="1" sqref="D10 D17" xr:uid="{58CAB706-9434-4113-8E54-B01FDA90797A}">
      <formula1>cap</formula1>
    </dataValidation>
  </dataValidations>
  <pageMargins left="0.7" right="0.7" top="0.75" bottom="0.75" header="0.3" footer="0.3"/>
  <pageSetup paperSize="9" scale="86" orientation="landscape"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1A4D-F09B-456F-A5F2-681B64A56533}">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GdtinBFQHoi8FS9KafEOfpq8ruXC7tlgHCtkmY42ws0Ywq3VqWfwA565PbDOUu8FldYhPBnBXdpr6bGnNw6mvg==" saltValue="I1tmJOkNhv3ClsTv0f2aNw==" spinCount="100000" sheet="1" objects="1" scenarios="1" formatColumns="0" selectLockedCells="1"/>
  <mergeCells count="3">
    <mergeCell ref="F9:F11"/>
    <mergeCell ref="F16:F17"/>
    <mergeCell ref="F23:F24"/>
  </mergeCells>
  <conditionalFormatting sqref="B17:D17">
    <cfRule type="expression" dxfId="168" priority="9">
      <formula>AND($D$16&lt;&gt;"",$D$16&lt;&gt;"geen")</formula>
    </cfRule>
  </conditionalFormatting>
  <conditionalFormatting sqref="D4:D13">
    <cfRule type="expression" dxfId="167" priority="5">
      <formula>AND(D4&lt;&gt;"",D4&lt;&gt;"")</formula>
    </cfRule>
    <cfRule type="expression" dxfId="166" priority="6">
      <formula>D4=""</formula>
    </cfRule>
  </conditionalFormatting>
  <conditionalFormatting sqref="D9">
    <cfRule type="expression" dxfId="165" priority="4">
      <formula>LEFT(D9,3)="ggz"</formula>
    </cfRule>
  </conditionalFormatting>
  <conditionalFormatting sqref="D16 D18:D19">
    <cfRule type="expression" dxfId="164" priority="10">
      <formula>D16=""</formula>
    </cfRule>
  </conditionalFormatting>
  <conditionalFormatting sqref="D16:D19">
    <cfRule type="expression" dxfId="163" priority="7">
      <formula>AND(D16&lt;&gt;"",D16&lt;&gt;"")</formula>
    </cfRule>
  </conditionalFormatting>
  <conditionalFormatting sqref="D17">
    <cfRule type="expression" dxfId="162" priority="8">
      <formula>AND(AND($D$16&lt;&gt;"",D16&lt;&gt;"geen"),$D$17="")</formula>
    </cfRule>
  </conditionalFormatting>
  <conditionalFormatting sqref="D20">
    <cfRule type="expression" dxfId="161" priority="13">
      <formula>$F$20&lt;&gt;""</formula>
    </cfRule>
  </conditionalFormatting>
  <conditionalFormatting sqref="D37">
    <cfRule type="expression" dxfId="160" priority="11">
      <formula>AND(D37&lt;&gt;"",D37&lt;&gt;"")</formula>
    </cfRule>
    <cfRule type="expression" dxfId="159" priority="12">
      <formula>D37=""</formula>
    </cfRule>
  </conditionalFormatting>
  <conditionalFormatting sqref="D40">
    <cfRule type="expression" dxfId="158" priority="1">
      <formula>AND(D40&lt;&gt;"",D40&lt;&gt;"")</formula>
    </cfRule>
    <cfRule type="expression" dxfId="157" priority="2">
      <formula>D40=""</formula>
    </cfRule>
  </conditionalFormatting>
  <conditionalFormatting sqref="F29:F31 F34">
    <cfRule type="expression" dxfId="156" priority="3">
      <formula>F29&lt;&gt;""</formula>
    </cfRule>
  </conditionalFormatting>
  <dataValidations count="5">
    <dataValidation type="list" allowBlank="1" showInputMessage="1" showErrorMessage="1" sqref="D40" xr:uid="{2470F003-6415-4156-8EF1-E5DEACF793E5}">
      <formula1>dropdown2</formula1>
    </dataValidation>
    <dataValidation type="list" allowBlank="1" showInputMessage="1" showErrorMessage="1" sqref="D37" xr:uid="{CAED97E0-16B8-4BBC-8BB1-2522C72098B2}">
      <formula1>dropdown</formula1>
    </dataValidation>
    <dataValidation type="list" allowBlank="1" showInputMessage="1" showErrorMessage="1" sqref="D9" xr:uid="{1D176F64-B685-4544-BEF5-C85EB0E207D0}">
      <formula1>type</formula1>
    </dataValidation>
    <dataValidation type="list" allowBlank="1" showInputMessage="1" showErrorMessage="1" sqref="D16" xr:uid="{AB2F346A-D097-4957-943B-B8D7F9E90784}">
      <formula1>nacht</formula1>
    </dataValidation>
    <dataValidation type="list" allowBlank="1" showInputMessage="1" showErrorMessage="1" sqref="D10 D17" xr:uid="{F8585920-91A6-4CAA-A7C1-26FFF2152C62}">
      <formula1>cap</formula1>
    </dataValidation>
  </dataValidations>
  <pageMargins left="0.7" right="0.7" top="0.75" bottom="0.75" header="0.3" footer="0.3"/>
  <pageSetup paperSize="9" scale="86" orientation="landscape"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A123-E06B-45E3-9FF9-26436B7ABBD4}">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uxWROS0vSUMHbTRLxWoY0WJdptvPdHqYJjlGKg60vofdsRd+0lrEXgEiEaxfqfMpDwUTNnFTM/U3uimKousYgA==" saltValue="Mx5HX+GuxJnJl63F8CW02g==" spinCount="100000" sheet="1" objects="1" scenarios="1" formatColumns="0" selectLockedCells="1"/>
  <mergeCells count="3">
    <mergeCell ref="F9:F11"/>
    <mergeCell ref="F16:F17"/>
    <mergeCell ref="F23:F24"/>
  </mergeCells>
  <conditionalFormatting sqref="B17:D17">
    <cfRule type="expression" dxfId="155" priority="9">
      <formula>AND($D$16&lt;&gt;"",$D$16&lt;&gt;"geen")</formula>
    </cfRule>
  </conditionalFormatting>
  <conditionalFormatting sqref="D4:D13">
    <cfRule type="expression" dxfId="154" priority="5">
      <formula>AND(D4&lt;&gt;"",D4&lt;&gt;"")</formula>
    </cfRule>
    <cfRule type="expression" dxfId="153" priority="6">
      <formula>D4=""</formula>
    </cfRule>
  </conditionalFormatting>
  <conditionalFormatting sqref="D9">
    <cfRule type="expression" dxfId="152" priority="4">
      <formula>LEFT(D9,3)="ggz"</formula>
    </cfRule>
  </conditionalFormatting>
  <conditionalFormatting sqref="D16 D18:D19">
    <cfRule type="expression" dxfId="151" priority="10">
      <formula>D16=""</formula>
    </cfRule>
  </conditionalFormatting>
  <conditionalFormatting sqref="D16:D19">
    <cfRule type="expression" dxfId="150" priority="7">
      <formula>AND(D16&lt;&gt;"",D16&lt;&gt;"")</formula>
    </cfRule>
  </conditionalFormatting>
  <conditionalFormatting sqref="D17">
    <cfRule type="expression" dxfId="149" priority="8">
      <formula>AND(AND($D$16&lt;&gt;"",D16&lt;&gt;"geen"),$D$17="")</formula>
    </cfRule>
  </conditionalFormatting>
  <conditionalFormatting sqref="D20">
    <cfRule type="expression" dxfId="148" priority="13">
      <formula>$F$20&lt;&gt;""</formula>
    </cfRule>
  </conditionalFormatting>
  <conditionalFormatting sqref="D37">
    <cfRule type="expression" dxfId="147" priority="11">
      <formula>AND(D37&lt;&gt;"",D37&lt;&gt;"")</formula>
    </cfRule>
    <cfRule type="expression" dxfId="146" priority="12">
      <formula>D37=""</formula>
    </cfRule>
  </conditionalFormatting>
  <conditionalFormatting sqref="D40">
    <cfRule type="expression" dxfId="145" priority="1">
      <formula>AND(D40&lt;&gt;"",D40&lt;&gt;"")</formula>
    </cfRule>
    <cfRule type="expression" dxfId="144" priority="2">
      <formula>D40=""</formula>
    </cfRule>
  </conditionalFormatting>
  <conditionalFormatting sqref="F29:F31 F34">
    <cfRule type="expression" dxfId="143" priority="3">
      <formula>F29&lt;&gt;""</formula>
    </cfRule>
  </conditionalFormatting>
  <dataValidations count="5">
    <dataValidation type="list" allowBlank="1" showInputMessage="1" showErrorMessage="1" sqref="D40" xr:uid="{3DD3D003-6A76-486B-9BCB-4C34548CD8F5}">
      <formula1>dropdown2</formula1>
    </dataValidation>
    <dataValidation type="list" allowBlank="1" showInputMessage="1" showErrorMessage="1" sqref="D37" xr:uid="{ED512AC4-0D93-4D47-9A54-7B25AEC26CE1}">
      <formula1>dropdown</formula1>
    </dataValidation>
    <dataValidation type="list" allowBlank="1" showInputMessage="1" showErrorMessage="1" sqref="D9" xr:uid="{ACB16BD0-C714-4077-8D18-68FFAE55DBE2}">
      <formula1>type</formula1>
    </dataValidation>
    <dataValidation type="list" allowBlank="1" showInputMessage="1" showErrorMessage="1" sqref="D16" xr:uid="{6D11527A-27B0-4DD4-8D17-A0BA9D1BDBFC}">
      <formula1>nacht</formula1>
    </dataValidation>
    <dataValidation type="list" allowBlank="1" showInputMessage="1" showErrorMessage="1" sqref="D10 D17" xr:uid="{4A979927-2C96-4CA6-AC83-F52B4939D511}">
      <formula1>cap</formula1>
    </dataValidation>
  </dataValidations>
  <pageMargins left="0.7" right="0.7" top="0.75" bottom="0.75" header="0.3" footer="0.3"/>
  <pageSetup paperSize="9" scale="86"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2:Y2127"/>
  <sheetViews>
    <sheetView showGridLines="0" topLeftCell="I1" workbookViewId="0">
      <selection activeCell="D7" sqref="D7"/>
    </sheetView>
  </sheetViews>
  <sheetFormatPr defaultRowHeight="14.4" x14ac:dyDescent="0.55000000000000004"/>
  <cols>
    <col min="1" max="1" width="8.7890625" customWidth="1"/>
    <col min="2" max="2" width="39.62890625" customWidth="1"/>
    <col min="3" max="3" width="22.62890625" customWidth="1"/>
    <col min="4" max="4" width="10.15625" customWidth="1"/>
    <col min="5" max="5" width="8.15625" customWidth="1"/>
    <col min="6" max="6" width="9.89453125" customWidth="1"/>
    <col min="7" max="7" width="11.15625" bestFit="1" customWidth="1"/>
    <col min="8" max="8" width="10.1015625" customWidth="1"/>
    <col min="9" max="9" width="25.1015625" customWidth="1"/>
    <col min="10" max="10" width="14.26171875" customWidth="1"/>
    <col min="11" max="11" width="10.5234375" customWidth="1"/>
    <col min="12" max="12" width="13.62890625" customWidth="1"/>
    <col min="13" max="14" width="12.62890625" customWidth="1"/>
    <col min="17" max="17" width="8.7890625" style="4"/>
    <col min="18" max="18" width="14.1015625" bestFit="1" customWidth="1"/>
    <col min="22" max="22" width="11.5234375" customWidth="1"/>
    <col min="23" max="23" width="17.7890625" bestFit="1" customWidth="1"/>
  </cols>
  <sheetData>
    <row r="2" spans="1:25" x14ac:dyDescent="0.55000000000000004">
      <c r="B2" s="55" t="s">
        <v>30</v>
      </c>
      <c r="C2" s="55" t="s">
        <v>89</v>
      </c>
      <c r="D2" s="61" t="s">
        <v>67</v>
      </c>
      <c r="E2" s="55" t="s">
        <v>67</v>
      </c>
      <c r="F2" s="45"/>
      <c r="G2" s="49" t="s">
        <v>68</v>
      </c>
      <c r="H2" s="49" t="s">
        <v>67</v>
      </c>
      <c r="I2" s="55" t="s">
        <v>133</v>
      </c>
      <c r="J2" s="2"/>
      <c r="K2" s="55" t="s">
        <v>5</v>
      </c>
      <c r="L2" s="55" t="s">
        <v>6</v>
      </c>
      <c r="M2" s="49" t="s">
        <v>166</v>
      </c>
      <c r="T2" s="45" t="s">
        <v>29</v>
      </c>
      <c r="U2" s="45" t="s">
        <v>75</v>
      </c>
      <c r="V2" s="45" t="s">
        <v>74</v>
      </c>
    </row>
    <row r="3" spans="1:25" ht="14.4" customHeight="1" x14ac:dyDescent="0.55000000000000004">
      <c r="A3" t="s">
        <v>252</v>
      </c>
      <c r="B3" s="2" t="s">
        <v>190</v>
      </c>
      <c r="C3" s="2" t="s">
        <v>85</v>
      </c>
      <c r="D3" s="59">
        <f t="shared" ref="D3:D4" si="0">IF(C3&lt;&gt;"",INDEX(H:I,MATCH(C3,I:I,1),1),"")</f>
        <v>3.5</v>
      </c>
      <c r="E3" s="60">
        <v>0.9</v>
      </c>
      <c r="F3" s="54"/>
      <c r="G3" s="50">
        <v>0.1</v>
      </c>
      <c r="H3" s="50">
        <f t="shared" ref="H3:H10" si="1">H4-0.5</f>
        <v>1</v>
      </c>
      <c r="I3" s="2" t="s">
        <v>80</v>
      </c>
      <c r="J3" s="51" t="str">
        <f>TEXT(G3,"0,0")&amp;" tot "&amp;TEXT(H3,"0,0")</f>
        <v>0,1 tot 1,0</v>
      </c>
      <c r="K3" s="52">
        <f t="shared" ref="K3" si="2">H3-G3</f>
        <v>0.9</v>
      </c>
      <c r="L3" s="52">
        <f t="shared" ref="L3" si="3">(G3+H3)/2</f>
        <v>0.55000000000000004</v>
      </c>
      <c r="M3" s="101">
        <v>138.38391850174153</v>
      </c>
      <c r="O3" t="s">
        <v>1</v>
      </c>
      <c r="P3">
        <v>1</v>
      </c>
      <c r="Q3" s="4">
        <v>0.1</v>
      </c>
      <c r="R3" t="s">
        <v>7</v>
      </c>
      <c r="T3" s="10">
        <v>0.55000000000000004</v>
      </c>
      <c r="U3">
        <v>1</v>
      </c>
      <c r="V3">
        <v>2</v>
      </c>
      <c r="W3" s="111">
        <v>0.55000000000000004</v>
      </c>
      <c r="Y3" t="s">
        <v>143</v>
      </c>
    </row>
    <row r="4" spans="1:25" x14ac:dyDescent="0.55000000000000004">
      <c r="A4" t="s">
        <v>253</v>
      </c>
      <c r="B4" s="2" t="s">
        <v>148</v>
      </c>
      <c r="C4" s="2" t="s">
        <v>86</v>
      </c>
      <c r="D4" s="59">
        <f t="shared" si="0"/>
        <v>4</v>
      </c>
      <c r="E4" s="60">
        <v>0.9</v>
      </c>
      <c r="F4" s="54"/>
      <c r="G4" s="50">
        <f t="shared" ref="G4:G10" si="4">G5-0.5</f>
        <v>1</v>
      </c>
      <c r="H4" s="50">
        <f t="shared" si="1"/>
        <v>1.5</v>
      </c>
      <c r="I4" s="2" t="s">
        <v>81</v>
      </c>
      <c r="J4" s="51" t="str">
        <f t="shared" ref="J4:J26" si="5">TEXT(G4,"0,0")&amp;" tot "&amp;TEXT(H4,"0,0")</f>
        <v>1,0 tot 1,5</v>
      </c>
      <c r="K4" s="52">
        <f t="shared" ref="K4:K17" si="6">H4-G4</f>
        <v>0.5</v>
      </c>
      <c r="L4" s="52">
        <f t="shared" ref="L4:L17" si="7">(G4+H4)/2</f>
        <v>1.25</v>
      </c>
      <c r="M4" s="101">
        <v>192.50355342011346</v>
      </c>
      <c r="O4" t="s">
        <v>61</v>
      </c>
      <c r="P4">
        <v>2</v>
      </c>
      <c r="Q4" s="4">
        <v>0.2</v>
      </c>
      <c r="R4" t="s">
        <v>8</v>
      </c>
      <c r="T4" s="10">
        <v>0.56000000000000005</v>
      </c>
      <c r="U4">
        <v>2</v>
      </c>
      <c r="V4">
        <v>2</v>
      </c>
      <c r="W4" s="111">
        <v>0.55000000000000004</v>
      </c>
      <c r="Y4" t="s">
        <v>185</v>
      </c>
    </row>
    <row r="5" spans="1:25" hidden="1" x14ac:dyDescent="0.55000000000000004">
      <c r="B5" s="2" t="s">
        <v>189</v>
      </c>
      <c r="C5" s="2" t="s">
        <v>85</v>
      </c>
      <c r="D5" s="59">
        <f t="shared" ref="D5:D13" si="8">IF(C5&lt;&gt;"",INDEX(H:I,MATCH(C5,I:I,1),1),"")</f>
        <v>3.5</v>
      </c>
      <c r="E5" s="60">
        <v>0.9</v>
      </c>
      <c r="F5" s="10"/>
      <c r="G5" s="50">
        <f t="shared" si="4"/>
        <v>1.5</v>
      </c>
      <c r="H5" s="50">
        <f t="shared" si="1"/>
        <v>2</v>
      </c>
      <c r="I5" s="2" t="s">
        <v>82</v>
      </c>
      <c r="J5" s="51" t="str">
        <f t="shared" si="5"/>
        <v>1,5 tot 2,0</v>
      </c>
      <c r="K5" s="52">
        <f t="shared" si="6"/>
        <v>0.5</v>
      </c>
      <c r="L5" s="52">
        <f t="shared" si="7"/>
        <v>1.75</v>
      </c>
      <c r="M5" s="101">
        <v>214.43452427849383</v>
      </c>
      <c r="O5" t="s">
        <v>38</v>
      </c>
      <c r="P5">
        <v>3</v>
      </c>
      <c r="Q5" s="4">
        <v>0.3</v>
      </c>
      <c r="R5" t="s">
        <v>9</v>
      </c>
      <c r="T5" s="10">
        <v>0.56999999999999995</v>
      </c>
      <c r="U5">
        <v>3</v>
      </c>
      <c r="V5">
        <v>2</v>
      </c>
      <c r="W5" s="111">
        <v>0.55000000000000004</v>
      </c>
    </row>
    <row r="6" spans="1:25" hidden="1" x14ac:dyDescent="0.55000000000000004">
      <c r="B6" s="2" t="s">
        <v>187</v>
      </c>
      <c r="C6" s="2" t="s">
        <v>86</v>
      </c>
      <c r="D6" s="59">
        <v>4</v>
      </c>
      <c r="E6" s="60">
        <v>0.9</v>
      </c>
      <c r="F6" s="10"/>
      <c r="G6" s="50">
        <f t="shared" si="4"/>
        <v>2</v>
      </c>
      <c r="H6" s="50">
        <f t="shared" si="1"/>
        <v>2.5</v>
      </c>
      <c r="I6" s="2" t="s">
        <v>83</v>
      </c>
      <c r="J6" s="51" t="str">
        <f t="shared" si="5"/>
        <v>2,0 tot 2,5</v>
      </c>
      <c r="K6" s="52">
        <f t="shared" si="6"/>
        <v>0.5</v>
      </c>
      <c r="L6" s="52">
        <f t="shared" si="7"/>
        <v>2.25</v>
      </c>
      <c r="M6" s="101">
        <v>247.33207486263572</v>
      </c>
      <c r="O6" t="s">
        <v>4</v>
      </c>
      <c r="P6">
        <v>4</v>
      </c>
      <c r="Q6" s="4">
        <v>0.4</v>
      </c>
      <c r="R6" t="s">
        <v>10</v>
      </c>
      <c r="T6" s="10">
        <v>0.57999999999999996</v>
      </c>
      <c r="U6">
        <v>4</v>
      </c>
      <c r="V6">
        <v>2</v>
      </c>
      <c r="W6" s="111">
        <v>0.55000000000000004</v>
      </c>
    </row>
    <row r="7" spans="1:25" x14ac:dyDescent="0.55000000000000004">
      <c r="A7" t="s">
        <v>254</v>
      </c>
      <c r="B7" s="2" t="s">
        <v>151</v>
      </c>
      <c r="C7" s="2" t="s">
        <v>50</v>
      </c>
      <c r="D7" s="59">
        <f t="shared" si="8"/>
        <v>6</v>
      </c>
      <c r="E7" s="60">
        <v>0.9</v>
      </c>
      <c r="F7" s="10"/>
      <c r="G7" s="50">
        <f t="shared" si="4"/>
        <v>2.5</v>
      </c>
      <c r="H7" s="50">
        <f t="shared" si="1"/>
        <v>3</v>
      </c>
      <c r="I7" s="2" t="s">
        <v>84</v>
      </c>
      <c r="J7" s="51" t="str">
        <f t="shared" si="5"/>
        <v>2,5 tot 3,0</v>
      </c>
      <c r="K7" s="52">
        <f t="shared" si="6"/>
        <v>0.5</v>
      </c>
      <c r="L7" s="52">
        <f t="shared" si="7"/>
        <v>2.75</v>
      </c>
      <c r="M7" s="101">
        <v>302.39730965930022</v>
      </c>
      <c r="P7">
        <v>5</v>
      </c>
      <c r="Q7" s="4">
        <v>0.5</v>
      </c>
      <c r="R7" t="s">
        <v>11</v>
      </c>
      <c r="T7" s="10">
        <v>0.59</v>
      </c>
      <c r="U7">
        <v>5</v>
      </c>
      <c r="V7">
        <v>2</v>
      </c>
      <c r="W7" s="111">
        <v>0.55000000000000004</v>
      </c>
    </row>
    <row r="8" spans="1:25" x14ac:dyDescent="0.55000000000000004">
      <c r="A8" t="s">
        <v>255</v>
      </c>
      <c r="B8" s="2" t="s">
        <v>152</v>
      </c>
      <c r="C8" s="2" t="s">
        <v>87</v>
      </c>
      <c r="D8" s="59">
        <f t="shared" si="8"/>
        <v>4.5</v>
      </c>
      <c r="E8" s="60" t="s">
        <v>103</v>
      </c>
      <c r="F8" s="10"/>
      <c r="G8" s="50">
        <f t="shared" si="4"/>
        <v>3</v>
      </c>
      <c r="H8" s="50">
        <f t="shared" si="1"/>
        <v>3.5</v>
      </c>
      <c r="I8" s="2" t="s">
        <v>85</v>
      </c>
      <c r="J8" s="51" t="str">
        <f t="shared" si="5"/>
        <v>3,0 tot 3,5</v>
      </c>
      <c r="K8" s="52">
        <f t="shared" si="6"/>
        <v>0.5</v>
      </c>
      <c r="L8" s="52">
        <f t="shared" si="7"/>
        <v>3.25</v>
      </c>
      <c r="M8" s="101">
        <v>358.23641897820835</v>
      </c>
      <c r="P8">
        <v>6</v>
      </c>
      <c r="Q8" s="4">
        <v>0.6</v>
      </c>
      <c r="R8" t="s">
        <v>12</v>
      </c>
      <c r="T8" s="10">
        <v>0.6</v>
      </c>
      <c r="U8">
        <v>6</v>
      </c>
      <c r="V8">
        <v>2</v>
      </c>
      <c r="W8" s="111">
        <v>0.55000000000000004</v>
      </c>
    </row>
    <row r="9" spans="1:25" x14ac:dyDescent="0.55000000000000004">
      <c r="A9" t="s">
        <v>256</v>
      </c>
      <c r="B9" s="2" t="s">
        <v>154</v>
      </c>
      <c r="C9" s="2" t="s">
        <v>51</v>
      </c>
      <c r="D9" s="59">
        <f t="shared" si="8"/>
        <v>6.5</v>
      </c>
      <c r="E9" s="60">
        <v>0.9</v>
      </c>
      <c r="F9" s="10"/>
      <c r="G9" s="50">
        <f t="shared" si="4"/>
        <v>3.5</v>
      </c>
      <c r="H9" s="50">
        <f t="shared" si="1"/>
        <v>4</v>
      </c>
      <c r="I9" s="2" t="s">
        <v>86</v>
      </c>
      <c r="J9" s="51" t="str">
        <f t="shared" si="5"/>
        <v>3,5 tot 4,0</v>
      </c>
      <c r="K9" s="52">
        <f t="shared" si="6"/>
        <v>0.5</v>
      </c>
      <c r="L9" s="52">
        <f t="shared" si="7"/>
        <v>3.75</v>
      </c>
      <c r="M9" s="101">
        <v>408.65766995365766</v>
      </c>
      <c r="N9" s="108"/>
      <c r="P9">
        <v>7</v>
      </c>
      <c r="Q9" s="4">
        <v>0.7</v>
      </c>
      <c r="R9" t="s">
        <v>13</v>
      </c>
      <c r="T9" s="10">
        <v>0.61</v>
      </c>
      <c r="U9">
        <v>7</v>
      </c>
      <c r="V9">
        <v>2</v>
      </c>
      <c r="W9" s="111">
        <v>0.55000000000000004</v>
      </c>
    </row>
    <row r="10" spans="1:25" x14ac:dyDescent="0.55000000000000004">
      <c r="A10" t="s">
        <v>257</v>
      </c>
      <c r="B10" s="2" t="s">
        <v>153</v>
      </c>
      <c r="C10" t="s">
        <v>32</v>
      </c>
      <c r="D10" s="59">
        <f t="shared" si="8"/>
        <v>5</v>
      </c>
      <c r="E10" s="60" t="s">
        <v>103</v>
      </c>
      <c r="F10" s="10"/>
      <c r="G10" s="50">
        <f t="shared" si="4"/>
        <v>4</v>
      </c>
      <c r="H10" s="50">
        <f t="shared" si="1"/>
        <v>4.5</v>
      </c>
      <c r="I10" s="2" t="s">
        <v>87</v>
      </c>
      <c r="J10" s="51" t="str">
        <f t="shared" si="5"/>
        <v>4,0 tot 4,5</v>
      </c>
      <c r="K10" s="52">
        <f t="shared" si="6"/>
        <v>0.5</v>
      </c>
      <c r="L10" s="52">
        <f t="shared" si="7"/>
        <v>4.25</v>
      </c>
      <c r="M10" s="101">
        <v>454.24494499501458</v>
      </c>
      <c r="P10">
        <v>8</v>
      </c>
      <c r="Q10" s="4">
        <v>0.8</v>
      </c>
      <c r="R10" t="s">
        <v>14</v>
      </c>
      <c r="T10" s="10">
        <v>0.62</v>
      </c>
      <c r="U10">
        <v>8</v>
      </c>
      <c r="V10">
        <v>2</v>
      </c>
      <c r="W10" s="111">
        <v>0.56000000000000005</v>
      </c>
    </row>
    <row r="11" spans="1:25" x14ac:dyDescent="0.55000000000000004">
      <c r="A11" t="s">
        <v>258</v>
      </c>
      <c r="B11" s="2" t="s">
        <v>101</v>
      </c>
      <c r="C11" s="2" t="s">
        <v>156</v>
      </c>
      <c r="D11" s="59">
        <f t="shared" si="8"/>
        <v>2.5</v>
      </c>
      <c r="E11" s="60" t="s">
        <v>103</v>
      </c>
      <c r="F11" s="10"/>
      <c r="G11" s="50">
        <f>G12-0.5</f>
        <v>4.5</v>
      </c>
      <c r="H11" s="50">
        <f>H12-0.5</f>
        <v>5</v>
      </c>
      <c r="I11" s="2" t="s">
        <v>32</v>
      </c>
      <c r="J11" s="51" t="str">
        <f t="shared" si="5"/>
        <v>4,5 tot 5,0</v>
      </c>
      <c r="K11" s="52">
        <f t="shared" si="6"/>
        <v>0.5</v>
      </c>
      <c r="L11" s="52">
        <f t="shared" si="7"/>
        <v>4.75</v>
      </c>
      <c r="M11" s="101">
        <v>503.18758841897147</v>
      </c>
      <c r="N11" s="58"/>
      <c r="P11">
        <v>9</v>
      </c>
      <c r="Q11" s="4">
        <v>0.9</v>
      </c>
      <c r="R11" t="s">
        <v>15</v>
      </c>
      <c r="T11" s="10">
        <v>0.63</v>
      </c>
      <c r="U11">
        <v>9</v>
      </c>
      <c r="V11">
        <v>2</v>
      </c>
      <c r="W11" s="111">
        <v>0.56000000000000005</v>
      </c>
    </row>
    <row r="12" spans="1:25" x14ac:dyDescent="0.55000000000000004">
      <c r="A12" t="s">
        <v>259</v>
      </c>
      <c r="B12" s="2" t="s">
        <v>149</v>
      </c>
      <c r="C12" s="2" t="s">
        <v>157</v>
      </c>
      <c r="D12" s="59">
        <f t="shared" si="8"/>
        <v>3.5</v>
      </c>
      <c r="E12" s="60" t="s">
        <v>103</v>
      </c>
      <c r="F12" s="10"/>
      <c r="G12" s="50">
        <v>5</v>
      </c>
      <c r="H12" s="50">
        <v>5.5</v>
      </c>
      <c r="I12" s="2" t="s">
        <v>49</v>
      </c>
      <c r="J12" s="51" t="str">
        <f t="shared" si="5"/>
        <v>5,0 tot 5,5</v>
      </c>
      <c r="K12" s="52">
        <f t="shared" si="6"/>
        <v>0.5</v>
      </c>
      <c r="L12" s="52">
        <f t="shared" si="7"/>
        <v>5.25</v>
      </c>
      <c r="M12" s="101">
        <v>561.87651031534847</v>
      </c>
      <c r="N12" s="108"/>
      <c r="P12">
        <v>10</v>
      </c>
      <c r="Q12" s="4">
        <v>1</v>
      </c>
      <c r="R12" t="s">
        <v>16</v>
      </c>
      <c r="T12" s="10">
        <v>0.64</v>
      </c>
      <c r="U12">
        <v>10</v>
      </c>
      <c r="V12">
        <v>2</v>
      </c>
      <c r="W12" s="111">
        <v>0.56999999999999995</v>
      </c>
    </row>
    <row r="13" spans="1:25" x14ac:dyDescent="0.55000000000000004">
      <c r="A13" t="s">
        <v>260</v>
      </c>
      <c r="B13" s="2" t="s">
        <v>150</v>
      </c>
      <c r="C13" s="2" t="s">
        <v>84</v>
      </c>
      <c r="D13" s="59">
        <f t="shared" si="8"/>
        <v>3</v>
      </c>
      <c r="E13" s="60" t="s">
        <v>103</v>
      </c>
      <c r="F13" s="10"/>
      <c r="G13" s="50">
        <v>5.5</v>
      </c>
      <c r="H13" s="50">
        <v>6</v>
      </c>
      <c r="I13" s="2" t="s">
        <v>50</v>
      </c>
      <c r="J13" s="51" t="str">
        <f t="shared" si="5"/>
        <v>5,5 tot 6,0</v>
      </c>
      <c r="K13" s="52">
        <f t="shared" si="6"/>
        <v>0.5</v>
      </c>
      <c r="L13" s="52">
        <f t="shared" si="7"/>
        <v>5.75</v>
      </c>
      <c r="M13" s="101">
        <v>614.44261204168845</v>
      </c>
      <c r="P13">
        <v>11</v>
      </c>
      <c r="Q13" s="4">
        <v>1.1000000000000001</v>
      </c>
      <c r="R13" t="s">
        <v>17</v>
      </c>
      <c r="T13" s="10">
        <v>0.65</v>
      </c>
      <c r="U13">
        <v>11</v>
      </c>
      <c r="V13">
        <v>3</v>
      </c>
      <c r="W13" s="111">
        <v>0.56999999999999995</v>
      </c>
    </row>
    <row r="14" spans="1:25" x14ac:dyDescent="0.55000000000000004">
      <c r="G14" s="50">
        <v>6</v>
      </c>
      <c r="H14" s="50">
        <v>6.5</v>
      </c>
      <c r="I14" s="2" t="s">
        <v>51</v>
      </c>
      <c r="J14" s="51" t="str">
        <f t="shared" si="5"/>
        <v>6,0 tot 6,5</v>
      </c>
      <c r="K14" s="52">
        <f t="shared" si="6"/>
        <v>0.5</v>
      </c>
      <c r="L14" s="52">
        <f t="shared" si="7"/>
        <v>6.25</v>
      </c>
      <c r="M14" s="101">
        <v>659.68549580594129</v>
      </c>
      <c r="P14">
        <v>12</v>
      </c>
      <c r="Q14" s="4">
        <v>1.2</v>
      </c>
      <c r="R14" t="s">
        <v>18</v>
      </c>
      <c r="T14" s="10">
        <v>0.66</v>
      </c>
      <c r="U14">
        <v>12</v>
      </c>
      <c r="V14">
        <v>3</v>
      </c>
      <c r="W14" s="111">
        <v>0.57999999999999996</v>
      </c>
    </row>
    <row r="15" spans="1:25" x14ac:dyDescent="0.55000000000000004">
      <c r="G15" s="50">
        <v>6.5</v>
      </c>
      <c r="H15" s="50">
        <v>7</v>
      </c>
      <c r="I15" s="2" t="s">
        <v>52</v>
      </c>
      <c r="J15" s="51" t="str">
        <f t="shared" si="5"/>
        <v>6,5 tot 7,0</v>
      </c>
      <c r="K15" s="52">
        <f t="shared" si="6"/>
        <v>0.5</v>
      </c>
      <c r="L15" s="52">
        <f t="shared" si="7"/>
        <v>6.75</v>
      </c>
      <c r="M15" s="101">
        <v>704.95282962958311</v>
      </c>
      <c r="P15">
        <v>13</v>
      </c>
      <c r="Q15" s="4">
        <v>1.3</v>
      </c>
      <c r="R15" t="s">
        <v>19</v>
      </c>
      <c r="T15" s="10">
        <v>0.67</v>
      </c>
      <c r="U15">
        <v>13</v>
      </c>
      <c r="V15">
        <v>3</v>
      </c>
      <c r="W15" s="111">
        <v>0.57999999999999996</v>
      </c>
    </row>
    <row r="16" spans="1:25" x14ac:dyDescent="0.55000000000000004">
      <c r="C16" s="122" t="s">
        <v>134</v>
      </c>
      <c r="D16" t="s">
        <v>135</v>
      </c>
      <c r="G16" s="50">
        <v>7</v>
      </c>
      <c r="H16" s="50">
        <v>7.5</v>
      </c>
      <c r="I16" s="2" t="s">
        <v>53</v>
      </c>
      <c r="J16" s="51" t="str">
        <f t="shared" si="5"/>
        <v>7,0 tot 7,5</v>
      </c>
      <c r="K16" s="52">
        <f t="shared" si="6"/>
        <v>0.5</v>
      </c>
      <c r="L16" s="52">
        <f t="shared" si="7"/>
        <v>7.25</v>
      </c>
      <c r="M16" s="101">
        <v>750.24461351261425</v>
      </c>
      <c r="P16">
        <v>14</v>
      </c>
      <c r="Q16" s="4">
        <v>1.4</v>
      </c>
      <c r="R16" t="s">
        <v>20</v>
      </c>
      <c r="T16" s="10">
        <v>0.68</v>
      </c>
      <c r="U16">
        <v>14</v>
      </c>
      <c r="V16">
        <v>4</v>
      </c>
      <c r="W16" s="111">
        <v>0.59</v>
      </c>
    </row>
    <row r="17" spans="3:23" x14ac:dyDescent="0.55000000000000004">
      <c r="C17" s="122"/>
      <c r="D17" t="s">
        <v>136</v>
      </c>
      <c r="G17" s="50">
        <v>7.5</v>
      </c>
      <c r="H17" s="50">
        <v>8</v>
      </c>
      <c r="I17" s="2" t="s">
        <v>54</v>
      </c>
      <c r="J17" s="51" t="str">
        <f t="shared" si="5"/>
        <v>7,5 tot 8,0</v>
      </c>
      <c r="K17" s="52">
        <f t="shared" si="6"/>
        <v>0.5</v>
      </c>
      <c r="L17" s="52">
        <f t="shared" si="7"/>
        <v>7.75</v>
      </c>
      <c r="M17" s="101">
        <v>795.56084745503449</v>
      </c>
      <c r="N17" s="58"/>
      <c r="P17">
        <v>15</v>
      </c>
      <c r="Q17" s="4">
        <v>1.5</v>
      </c>
      <c r="R17" t="s">
        <v>21</v>
      </c>
      <c r="T17" s="10">
        <v>0.69</v>
      </c>
      <c r="U17">
        <v>15</v>
      </c>
      <c r="V17">
        <v>5</v>
      </c>
      <c r="W17" s="111">
        <v>0.59</v>
      </c>
    </row>
    <row r="18" spans="3:23" x14ac:dyDescent="0.55000000000000004">
      <c r="C18" s="122"/>
      <c r="D18" t="s">
        <v>137</v>
      </c>
      <c r="G18" s="50">
        <v>8</v>
      </c>
      <c r="H18" s="50">
        <v>8.5</v>
      </c>
      <c r="I18" s="2" t="s">
        <v>158</v>
      </c>
      <c r="J18" s="51" t="str">
        <f t="shared" si="5"/>
        <v>8,0 tot 8,5</v>
      </c>
      <c r="K18" s="52">
        <f t="shared" ref="K18:K26" si="9">H18-G18</f>
        <v>0.5</v>
      </c>
      <c r="L18" s="52">
        <f t="shared" ref="L18:L26" si="10">(G18+H18)/2</f>
        <v>8.25</v>
      </c>
      <c r="M18" s="101">
        <v>838.82324281910462</v>
      </c>
      <c r="P18">
        <v>16</v>
      </c>
      <c r="Q18" s="4">
        <v>1.6</v>
      </c>
      <c r="R18" t="s">
        <v>22</v>
      </c>
      <c r="T18" s="10">
        <v>0.7</v>
      </c>
      <c r="U18">
        <v>16</v>
      </c>
      <c r="V18">
        <v>6</v>
      </c>
      <c r="W18" s="111">
        <v>0.6</v>
      </c>
    </row>
    <row r="19" spans="3:23" x14ac:dyDescent="0.55000000000000004">
      <c r="C19" s="122"/>
      <c r="D19" t="s">
        <v>138</v>
      </c>
      <c r="G19" s="50">
        <v>8.5</v>
      </c>
      <c r="H19" s="50">
        <v>9</v>
      </c>
      <c r="I19" s="2" t="s">
        <v>159</v>
      </c>
      <c r="J19" s="51" t="str">
        <f t="shared" si="5"/>
        <v>8,5 tot 9,0</v>
      </c>
      <c r="K19" s="52">
        <f t="shared" si="9"/>
        <v>0.5</v>
      </c>
      <c r="L19" s="52">
        <f t="shared" si="10"/>
        <v>8.75</v>
      </c>
      <c r="M19" s="101">
        <v>884.18729031906526</v>
      </c>
      <c r="P19">
        <v>17</v>
      </c>
      <c r="Q19" s="4">
        <v>1.7</v>
      </c>
      <c r="R19" t="s">
        <v>23</v>
      </c>
      <c r="T19" s="10">
        <v>0.71</v>
      </c>
      <c r="U19">
        <v>17</v>
      </c>
      <c r="V19">
        <v>7</v>
      </c>
      <c r="W19" s="111">
        <v>0.6</v>
      </c>
    </row>
    <row r="20" spans="3:23" ht="14.4" customHeight="1" x14ac:dyDescent="0.55000000000000004">
      <c r="G20" s="50">
        <v>9</v>
      </c>
      <c r="H20" s="50">
        <v>9.5</v>
      </c>
      <c r="I20" s="2" t="s">
        <v>160</v>
      </c>
      <c r="J20" s="51" t="str">
        <f t="shared" si="5"/>
        <v>9,0 tot 9,5</v>
      </c>
      <c r="K20" s="52">
        <f t="shared" si="9"/>
        <v>0.5</v>
      </c>
      <c r="L20" s="52">
        <f t="shared" si="10"/>
        <v>9.25</v>
      </c>
      <c r="M20" s="101">
        <v>954.8685223213588</v>
      </c>
      <c r="P20">
        <v>18</v>
      </c>
      <c r="Q20" s="4">
        <v>1.8</v>
      </c>
      <c r="R20" t="s">
        <v>24</v>
      </c>
      <c r="T20" s="10">
        <v>0.72</v>
      </c>
      <c r="U20">
        <v>18</v>
      </c>
      <c r="V20">
        <v>7</v>
      </c>
      <c r="W20" s="111">
        <f>(365-365/U20*_xlfn.XLOOKUP(U20,Lijsten!U:U,Lijsten!V:V))/365</f>
        <v>0.61111111111111105</v>
      </c>
    </row>
    <row r="21" spans="3:23" ht="14.4" customHeight="1" x14ac:dyDescent="0.55000000000000004">
      <c r="G21" s="50">
        <v>9.5</v>
      </c>
      <c r="H21" s="50">
        <v>10</v>
      </c>
      <c r="I21" s="2" t="s">
        <v>155</v>
      </c>
      <c r="J21" s="51" t="str">
        <f t="shared" si="5"/>
        <v>9,5 tot 10,0</v>
      </c>
      <c r="K21" s="52">
        <f t="shared" si="9"/>
        <v>0.5</v>
      </c>
      <c r="L21" s="52">
        <f t="shared" si="10"/>
        <v>9.75</v>
      </c>
      <c r="M21" s="101">
        <v>1001.7398715962385</v>
      </c>
      <c r="N21" s="121"/>
      <c r="O21" s="121"/>
      <c r="P21">
        <v>19</v>
      </c>
      <c r="Q21" s="4">
        <v>1.9</v>
      </c>
      <c r="R21" t="s">
        <v>25</v>
      </c>
      <c r="T21" s="10">
        <v>0.73</v>
      </c>
      <c r="U21">
        <v>19</v>
      </c>
      <c r="V21">
        <v>7</v>
      </c>
      <c r="W21" s="111">
        <v>0.62</v>
      </c>
    </row>
    <row r="22" spans="3:23" x14ac:dyDescent="0.55000000000000004">
      <c r="G22" s="50">
        <v>10</v>
      </c>
      <c r="H22" s="50">
        <v>10.5</v>
      </c>
      <c r="I22" s="2" t="s">
        <v>161</v>
      </c>
      <c r="J22" s="51" t="str">
        <f t="shared" si="5"/>
        <v>10,0 tot 10,5</v>
      </c>
      <c r="K22" s="52">
        <f t="shared" si="9"/>
        <v>0.5</v>
      </c>
      <c r="L22" s="52">
        <f t="shared" si="10"/>
        <v>10.25</v>
      </c>
      <c r="M22" s="101">
        <v>1046.4770048493838</v>
      </c>
      <c r="N22" s="121"/>
      <c r="O22" s="121"/>
      <c r="P22">
        <v>20</v>
      </c>
      <c r="Q22" s="4">
        <v>2</v>
      </c>
      <c r="R22" t="s">
        <v>26</v>
      </c>
      <c r="T22" s="10">
        <v>0.73999999999999899</v>
      </c>
      <c r="U22">
        <v>20</v>
      </c>
      <c r="V22">
        <v>8</v>
      </c>
      <c r="W22" s="111">
        <v>0.62</v>
      </c>
    </row>
    <row r="23" spans="3:23" ht="15.7" customHeight="1" x14ac:dyDescent="0.55000000000000004">
      <c r="G23" s="50">
        <v>10.5</v>
      </c>
      <c r="H23" s="50">
        <v>11</v>
      </c>
      <c r="I23" s="2" t="s">
        <v>162</v>
      </c>
      <c r="J23" s="51" t="str">
        <f t="shared" si="5"/>
        <v>10,5 tot 11,0</v>
      </c>
      <c r="K23" s="52">
        <f t="shared" si="9"/>
        <v>0.5</v>
      </c>
      <c r="L23" s="52">
        <f t="shared" si="10"/>
        <v>10.75</v>
      </c>
      <c r="M23" s="101">
        <v>1093.3983194692639</v>
      </c>
      <c r="N23" s="121"/>
      <c r="O23" s="121"/>
      <c r="P23">
        <v>21</v>
      </c>
      <c r="Q23" s="4">
        <v>2.1</v>
      </c>
      <c r="T23" s="10">
        <v>0.749999999999999</v>
      </c>
      <c r="U23">
        <v>21</v>
      </c>
      <c r="V23">
        <v>8</v>
      </c>
      <c r="W23" s="111">
        <v>0.63</v>
      </c>
    </row>
    <row r="24" spans="3:23" x14ac:dyDescent="0.55000000000000004">
      <c r="G24" s="50">
        <v>11</v>
      </c>
      <c r="H24" s="50">
        <v>11.5</v>
      </c>
      <c r="I24" s="2" t="s">
        <v>163</v>
      </c>
      <c r="J24" s="51" t="str">
        <f t="shared" si="5"/>
        <v>11,0 tot 11,5</v>
      </c>
      <c r="K24" s="52">
        <f t="shared" si="9"/>
        <v>0.5</v>
      </c>
      <c r="L24" s="52">
        <f t="shared" si="10"/>
        <v>11.25</v>
      </c>
      <c r="M24" s="101">
        <v>1138.1831921678136</v>
      </c>
      <c r="N24" s="121"/>
      <c r="O24" s="121"/>
      <c r="P24">
        <v>22</v>
      </c>
      <c r="Q24" s="4">
        <v>2.2000000000000002</v>
      </c>
      <c r="T24" s="10">
        <v>0.75999999999999901</v>
      </c>
      <c r="U24">
        <v>22</v>
      </c>
      <c r="V24">
        <v>8</v>
      </c>
      <c r="W24" s="111">
        <v>0.63</v>
      </c>
    </row>
    <row r="25" spans="3:23" ht="15.7" customHeight="1" x14ac:dyDescent="0.55000000000000004">
      <c r="G25" s="50">
        <v>11.5</v>
      </c>
      <c r="H25" s="50">
        <v>12</v>
      </c>
      <c r="I25" s="2" t="s">
        <v>164</v>
      </c>
      <c r="J25" s="51" t="str">
        <f t="shared" si="5"/>
        <v>11,5 tot 12,0</v>
      </c>
      <c r="K25" s="52">
        <f t="shared" si="9"/>
        <v>0.5</v>
      </c>
      <c r="L25" s="52">
        <f t="shared" si="10"/>
        <v>11.75</v>
      </c>
      <c r="M25" s="101">
        <v>1185.1544721326943</v>
      </c>
      <c r="P25">
        <v>23</v>
      </c>
      <c r="Q25" s="4">
        <v>2.2999999999999998</v>
      </c>
      <c r="T25" s="10">
        <v>0.76999999999999902</v>
      </c>
      <c r="U25">
        <v>23</v>
      </c>
      <c r="V25">
        <v>8</v>
      </c>
      <c r="W25" s="111">
        <v>0.64</v>
      </c>
    </row>
    <row r="26" spans="3:23" x14ac:dyDescent="0.55000000000000004">
      <c r="G26" s="50">
        <v>12</v>
      </c>
      <c r="H26" s="50">
        <v>12.5</v>
      </c>
      <c r="I26" s="2" t="s">
        <v>165</v>
      </c>
      <c r="J26" s="51" t="str">
        <f t="shared" si="5"/>
        <v>12,0 tot 12,5</v>
      </c>
      <c r="K26" s="52">
        <f t="shared" si="9"/>
        <v>0.5</v>
      </c>
      <c r="L26" s="52">
        <f t="shared" si="10"/>
        <v>12.25</v>
      </c>
      <c r="M26" s="101">
        <v>1229.9870842766481</v>
      </c>
      <c r="P26">
        <v>24</v>
      </c>
      <c r="Q26" s="4">
        <v>2.4</v>
      </c>
      <c r="T26" s="10">
        <v>0.77999999999999903</v>
      </c>
      <c r="U26">
        <v>24</v>
      </c>
      <c r="V26">
        <v>9</v>
      </c>
      <c r="W26" s="111">
        <v>0.64</v>
      </c>
    </row>
    <row r="27" spans="3:23" x14ac:dyDescent="0.55000000000000004">
      <c r="P27">
        <v>25</v>
      </c>
      <c r="Q27" s="4">
        <v>2.5</v>
      </c>
      <c r="T27" s="10">
        <v>0.79</v>
      </c>
      <c r="U27">
        <v>25</v>
      </c>
      <c r="V27">
        <v>9</v>
      </c>
      <c r="W27" s="111">
        <v>0.65</v>
      </c>
    </row>
    <row r="28" spans="3:23" x14ac:dyDescent="0.55000000000000004">
      <c r="P28">
        <v>26</v>
      </c>
      <c r="Q28" s="4">
        <v>2.6</v>
      </c>
      <c r="T28" s="10">
        <v>0.8</v>
      </c>
      <c r="U28">
        <v>26</v>
      </c>
      <c r="V28">
        <v>9.5</v>
      </c>
      <c r="W28" s="111">
        <v>0.65</v>
      </c>
    </row>
    <row r="29" spans="3:23" ht="15.7" customHeight="1" x14ac:dyDescent="0.55000000000000004">
      <c r="P29">
        <v>27</v>
      </c>
      <c r="Q29" s="4">
        <v>2.7</v>
      </c>
      <c r="T29" s="10">
        <v>0.81</v>
      </c>
      <c r="U29">
        <v>27</v>
      </c>
      <c r="V29">
        <v>10</v>
      </c>
      <c r="W29" s="111">
        <v>0.66</v>
      </c>
    </row>
    <row r="30" spans="3:23" x14ac:dyDescent="0.55000000000000004">
      <c r="P30">
        <v>28</v>
      </c>
      <c r="Q30" s="4">
        <v>2.8</v>
      </c>
      <c r="T30" s="10">
        <v>0.82</v>
      </c>
      <c r="U30">
        <v>28</v>
      </c>
      <c r="V30">
        <v>10</v>
      </c>
      <c r="W30" s="111">
        <v>0.66</v>
      </c>
    </row>
    <row r="31" spans="3:23" ht="15.7" customHeight="1" x14ac:dyDescent="0.55000000000000004">
      <c r="P31">
        <v>29</v>
      </c>
      <c r="Q31" s="4">
        <v>2.9</v>
      </c>
      <c r="T31" s="10">
        <v>0.83</v>
      </c>
      <c r="U31">
        <v>29</v>
      </c>
      <c r="V31">
        <v>10</v>
      </c>
      <c r="W31" s="111">
        <v>0.67</v>
      </c>
    </row>
    <row r="32" spans="3:23" x14ac:dyDescent="0.55000000000000004">
      <c r="P32">
        <v>30</v>
      </c>
      <c r="Q32" s="4">
        <v>3</v>
      </c>
      <c r="T32" s="10">
        <v>0.84</v>
      </c>
      <c r="U32">
        <v>30</v>
      </c>
      <c r="V32">
        <v>10</v>
      </c>
      <c r="W32" s="111">
        <f>(365-365/U32*_xlfn.XLOOKUP(U32,Lijsten!U:U,Lijsten!V:V))/365</f>
        <v>0.66666666666666674</v>
      </c>
    </row>
    <row r="33" spans="16:23" ht="15.7" customHeight="1" x14ac:dyDescent="0.55000000000000004">
      <c r="P33">
        <v>31</v>
      </c>
      <c r="Q33" s="4">
        <v>3.1</v>
      </c>
      <c r="T33" s="10">
        <v>0.85</v>
      </c>
      <c r="U33">
        <v>31</v>
      </c>
      <c r="V33">
        <v>10</v>
      </c>
      <c r="W33" s="111">
        <f>(365-365/U33*_xlfn.XLOOKUP(U33,Lijsten!U:U,Lijsten!V:V))/365</f>
        <v>0.67741935483870963</v>
      </c>
    </row>
    <row r="34" spans="16:23" x14ac:dyDescent="0.55000000000000004">
      <c r="P34">
        <v>32</v>
      </c>
      <c r="Q34" s="4">
        <v>3.2</v>
      </c>
      <c r="T34" s="10">
        <v>0.86</v>
      </c>
      <c r="U34">
        <v>32</v>
      </c>
      <c r="V34">
        <v>10</v>
      </c>
      <c r="W34" s="111">
        <f>(365-365/U34*_xlfn.XLOOKUP(U34,Lijsten!U:U,Lijsten!V:V))/365</f>
        <v>0.6875</v>
      </c>
    </row>
    <row r="35" spans="16:23" ht="15.7" customHeight="1" x14ac:dyDescent="0.55000000000000004">
      <c r="P35">
        <v>33</v>
      </c>
      <c r="Q35" s="4">
        <v>3.3</v>
      </c>
      <c r="T35" s="10">
        <v>0.87</v>
      </c>
      <c r="U35">
        <v>33</v>
      </c>
      <c r="V35">
        <v>11</v>
      </c>
      <c r="W35" s="111">
        <f>(365-365/U35*_xlfn.XLOOKUP(U35,Lijsten!U:U,Lijsten!V:V))/365</f>
        <v>0.66666666666666663</v>
      </c>
    </row>
    <row r="36" spans="16:23" ht="14.8" customHeight="1" x14ac:dyDescent="0.55000000000000004">
      <c r="P36">
        <v>34</v>
      </c>
      <c r="Q36" s="4">
        <v>3.4</v>
      </c>
      <c r="T36" s="10">
        <v>0.88</v>
      </c>
      <c r="U36">
        <v>34</v>
      </c>
      <c r="V36">
        <v>11</v>
      </c>
      <c r="W36" s="111">
        <f>(365-365/U36*_xlfn.XLOOKUP(U36,Lijsten!U:U,Lijsten!V:V))/365</f>
        <v>0.67647058823529416</v>
      </c>
    </row>
    <row r="37" spans="16:23" ht="15.7" customHeight="1" x14ac:dyDescent="0.55000000000000004">
      <c r="P37">
        <v>35</v>
      </c>
      <c r="Q37" s="4">
        <v>3.5</v>
      </c>
      <c r="T37" s="10">
        <v>0.89</v>
      </c>
      <c r="U37">
        <v>35</v>
      </c>
      <c r="V37">
        <v>12</v>
      </c>
      <c r="W37" s="111">
        <f>(365-365/U37*_xlfn.XLOOKUP(U37,Lijsten!U:U,Lijsten!V:V))/365</f>
        <v>0.65714285714285714</v>
      </c>
    </row>
    <row r="38" spans="16:23" x14ac:dyDescent="0.55000000000000004">
      <c r="P38">
        <v>36</v>
      </c>
      <c r="Q38" s="4">
        <v>3.6</v>
      </c>
      <c r="T38" s="10">
        <v>0.9</v>
      </c>
      <c r="U38">
        <v>36</v>
      </c>
      <c r="V38">
        <v>12</v>
      </c>
      <c r="W38" s="111">
        <f>(365-365/U38*_xlfn.XLOOKUP(U38,Lijsten!U:U,Lijsten!V:V))/365</f>
        <v>0.66666666666666663</v>
      </c>
    </row>
    <row r="39" spans="16:23" ht="15.7" customHeight="1" x14ac:dyDescent="0.55000000000000004">
      <c r="P39">
        <v>37</v>
      </c>
      <c r="Q39" s="4">
        <v>3.7</v>
      </c>
      <c r="T39" s="10">
        <v>0.91</v>
      </c>
      <c r="U39">
        <v>37</v>
      </c>
      <c r="V39">
        <v>12</v>
      </c>
      <c r="W39" s="111">
        <f>(365-365/U39*_xlfn.XLOOKUP(U39,Lijsten!U:U,Lijsten!V:V))/365</f>
        <v>0.67567567567567566</v>
      </c>
    </row>
    <row r="40" spans="16:23" ht="14.8" customHeight="1" x14ac:dyDescent="0.55000000000000004">
      <c r="P40">
        <v>38</v>
      </c>
      <c r="Q40" s="4">
        <v>3.8</v>
      </c>
      <c r="T40" s="10">
        <v>0.92</v>
      </c>
      <c r="U40">
        <v>38</v>
      </c>
      <c r="V40">
        <v>12</v>
      </c>
      <c r="W40" s="111">
        <f>(365-365/U40*_xlfn.XLOOKUP(U40,Lijsten!U:U,Lijsten!V:V))/365</f>
        <v>0.68421052631578949</v>
      </c>
    </row>
    <row r="41" spans="16:23" x14ac:dyDescent="0.55000000000000004">
      <c r="P41">
        <v>39</v>
      </c>
      <c r="Q41" s="4">
        <v>3.9</v>
      </c>
      <c r="T41" s="10">
        <v>0.93</v>
      </c>
      <c r="U41">
        <v>39</v>
      </c>
      <c r="V41">
        <v>12</v>
      </c>
      <c r="W41" s="111">
        <f>(365-365/U41*_xlfn.XLOOKUP(U41,Lijsten!U:U,Lijsten!V:V))/365</f>
        <v>0.69230769230769229</v>
      </c>
    </row>
    <row r="42" spans="16:23" x14ac:dyDescent="0.55000000000000004">
      <c r="P42">
        <v>40</v>
      </c>
      <c r="Q42" s="4">
        <v>4</v>
      </c>
      <c r="T42" s="10">
        <v>0.94</v>
      </c>
      <c r="U42">
        <v>40</v>
      </c>
      <c r="V42">
        <v>12</v>
      </c>
      <c r="W42" s="111">
        <f>(365-365/U42*_xlfn.XLOOKUP(U42,Lijsten!U:U,Lijsten!V:V))/365</f>
        <v>0.7</v>
      </c>
    </row>
    <row r="43" spans="16:23" x14ac:dyDescent="0.55000000000000004">
      <c r="P43">
        <v>41</v>
      </c>
      <c r="Q43" s="4">
        <v>4.0999999999999996</v>
      </c>
      <c r="T43" s="10">
        <v>0.95</v>
      </c>
      <c r="U43">
        <v>41</v>
      </c>
      <c r="V43">
        <v>12</v>
      </c>
      <c r="W43" s="111">
        <f>(365-365/U43*_xlfn.XLOOKUP(U43,Lijsten!U:U,Lijsten!V:V))/365</f>
        <v>0.70731707317073178</v>
      </c>
    </row>
    <row r="44" spans="16:23" x14ac:dyDescent="0.55000000000000004">
      <c r="P44">
        <v>42</v>
      </c>
      <c r="Q44" s="4">
        <v>4.2</v>
      </c>
      <c r="T44" s="10">
        <v>0.96</v>
      </c>
      <c r="U44">
        <v>42</v>
      </c>
      <c r="V44">
        <v>13</v>
      </c>
      <c r="W44" s="111">
        <f>(365-365/U44*_xlfn.XLOOKUP(U44,Lijsten!U:U,Lijsten!V:V))/365</f>
        <v>0.69047619047619047</v>
      </c>
    </row>
    <row r="45" spans="16:23" x14ac:dyDescent="0.55000000000000004">
      <c r="P45">
        <v>43</v>
      </c>
      <c r="Q45" s="4">
        <v>4.3</v>
      </c>
      <c r="T45" s="10">
        <v>0.97</v>
      </c>
      <c r="U45">
        <v>43</v>
      </c>
      <c r="V45">
        <v>13</v>
      </c>
      <c r="W45" s="111">
        <f>(365-365/U45*_xlfn.XLOOKUP(U45,Lijsten!U:U,Lijsten!V:V))/365</f>
        <v>0.69767441860465118</v>
      </c>
    </row>
    <row r="46" spans="16:23" x14ac:dyDescent="0.55000000000000004">
      <c r="P46">
        <v>44</v>
      </c>
      <c r="Q46" s="4">
        <v>4.4000000000000004</v>
      </c>
      <c r="T46" s="10">
        <v>0.98</v>
      </c>
      <c r="U46">
        <v>44</v>
      </c>
      <c r="V46">
        <v>13</v>
      </c>
      <c r="W46" s="111">
        <f>(365-365/U46*_xlfn.XLOOKUP(U46,Lijsten!U:U,Lijsten!V:V))/365</f>
        <v>0.70454545454545459</v>
      </c>
    </row>
    <row r="47" spans="16:23" x14ac:dyDescent="0.55000000000000004">
      <c r="P47">
        <v>45</v>
      </c>
      <c r="Q47" s="4">
        <v>4.5</v>
      </c>
      <c r="T47" s="10">
        <v>0.99</v>
      </c>
      <c r="U47">
        <v>45</v>
      </c>
      <c r="V47">
        <v>13</v>
      </c>
      <c r="W47" s="111">
        <f>(365-365/U47*_xlfn.XLOOKUP(U47,Lijsten!U:U,Lijsten!V:V))/365</f>
        <v>0.71111111111111103</v>
      </c>
    </row>
    <row r="48" spans="16:23" x14ac:dyDescent="0.55000000000000004">
      <c r="P48">
        <v>46</v>
      </c>
      <c r="Q48" s="4">
        <v>4.5999999999999996</v>
      </c>
      <c r="T48" s="10">
        <v>1</v>
      </c>
      <c r="U48">
        <v>46</v>
      </c>
      <c r="V48">
        <v>13</v>
      </c>
      <c r="W48" s="111">
        <f>(365-365/U48*_xlfn.XLOOKUP(U48,Lijsten!U:U,Lijsten!V:V))/365</f>
        <v>0.71739130434782605</v>
      </c>
    </row>
    <row r="49" spans="16:23" ht="14.8" customHeight="1" x14ac:dyDescent="0.55000000000000004">
      <c r="P49">
        <v>47</v>
      </c>
      <c r="Q49" s="4">
        <v>4.7</v>
      </c>
      <c r="U49">
        <v>47</v>
      </c>
      <c r="V49">
        <v>13</v>
      </c>
      <c r="W49" s="111">
        <f>(365-365/U49*_xlfn.XLOOKUP(U49,Lijsten!U:U,Lijsten!V:V))/365</f>
        <v>0.72340425531914887</v>
      </c>
    </row>
    <row r="50" spans="16:23" x14ac:dyDescent="0.55000000000000004">
      <c r="P50">
        <v>48</v>
      </c>
      <c r="Q50" s="4">
        <v>4.8</v>
      </c>
      <c r="U50">
        <v>48</v>
      </c>
      <c r="V50">
        <v>13</v>
      </c>
      <c r="W50" s="111">
        <f>(365-365/U50*_xlfn.XLOOKUP(U50,Lijsten!U:U,Lijsten!V:V))/365</f>
        <v>0.72916666666666663</v>
      </c>
    </row>
    <row r="51" spans="16:23" x14ac:dyDescent="0.55000000000000004">
      <c r="P51">
        <v>49</v>
      </c>
      <c r="Q51" s="4">
        <v>4.9000000000000004</v>
      </c>
      <c r="U51">
        <v>49</v>
      </c>
      <c r="V51">
        <v>13</v>
      </c>
      <c r="W51" s="111">
        <f>(365-365/U51*_xlfn.XLOOKUP(U51,Lijsten!U:U,Lijsten!V:V))/365</f>
        <v>0.73469387755102045</v>
      </c>
    </row>
    <row r="52" spans="16:23" x14ac:dyDescent="0.55000000000000004">
      <c r="P52">
        <v>50</v>
      </c>
      <c r="Q52" s="4">
        <v>5</v>
      </c>
      <c r="U52">
        <v>50</v>
      </c>
      <c r="V52">
        <v>13</v>
      </c>
      <c r="W52" s="111">
        <f>(365-365/U52*_xlfn.XLOOKUP(U52,Lijsten!U:U,Lijsten!V:V))/365</f>
        <v>0.7400000000000001</v>
      </c>
    </row>
    <row r="53" spans="16:23" x14ac:dyDescent="0.55000000000000004">
      <c r="P53">
        <v>51</v>
      </c>
      <c r="Q53" s="4">
        <v>5.0999999999999996</v>
      </c>
      <c r="U53">
        <v>51</v>
      </c>
      <c r="V53">
        <v>13</v>
      </c>
      <c r="W53" s="111">
        <f>(365-365/U53*_xlfn.XLOOKUP(U53,Lijsten!U:U,Lijsten!V:V))/365</f>
        <v>0.74509803921568618</v>
      </c>
    </row>
    <row r="54" spans="16:23" x14ac:dyDescent="0.55000000000000004">
      <c r="P54">
        <v>52</v>
      </c>
      <c r="Q54" s="4">
        <v>5.2</v>
      </c>
      <c r="U54">
        <v>52</v>
      </c>
      <c r="V54">
        <v>13</v>
      </c>
      <c r="W54" s="111">
        <f>(365-365/U54*_xlfn.XLOOKUP(U54,Lijsten!U:U,Lijsten!V:V))/365</f>
        <v>0.75</v>
      </c>
    </row>
    <row r="55" spans="16:23" x14ac:dyDescent="0.55000000000000004">
      <c r="P55">
        <v>53</v>
      </c>
      <c r="Q55" s="4">
        <v>5.3</v>
      </c>
      <c r="U55">
        <v>53</v>
      </c>
      <c r="V55">
        <v>13</v>
      </c>
      <c r="W55" s="111">
        <f>(365-365/U55*_xlfn.XLOOKUP(U55,Lijsten!U:U,Lijsten!V:V))/365</f>
        <v>0.75471698113207542</v>
      </c>
    </row>
    <row r="56" spans="16:23" x14ac:dyDescent="0.55000000000000004">
      <c r="P56">
        <v>54</v>
      </c>
      <c r="Q56" s="4">
        <v>5.4</v>
      </c>
      <c r="U56">
        <v>54</v>
      </c>
      <c r="V56">
        <v>13</v>
      </c>
      <c r="W56" s="111">
        <f>(365-365/U56*_xlfn.XLOOKUP(U56,Lijsten!U:U,Lijsten!V:V))/365</f>
        <v>0.75925925925925919</v>
      </c>
    </row>
    <row r="57" spans="16:23" x14ac:dyDescent="0.55000000000000004">
      <c r="P57">
        <v>55</v>
      </c>
      <c r="Q57" s="4">
        <v>5.5</v>
      </c>
      <c r="U57">
        <v>55</v>
      </c>
      <c r="V57">
        <v>13</v>
      </c>
      <c r="W57" s="111">
        <f>(365-365/U57*_xlfn.XLOOKUP(U57,Lijsten!U:U,Lijsten!V:V))/365</f>
        <v>0.76363636363636367</v>
      </c>
    </row>
    <row r="58" spans="16:23" x14ac:dyDescent="0.55000000000000004">
      <c r="P58">
        <v>56</v>
      </c>
      <c r="Q58" s="4">
        <v>5.6</v>
      </c>
      <c r="U58">
        <v>56</v>
      </c>
      <c r="V58">
        <v>13</v>
      </c>
      <c r="W58" s="111">
        <f>(365-365/U58*_xlfn.XLOOKUP(U58,Lijsten!U:U,Lijsten!V:V))/365</f>
        <v>0.76785714285714279</v>
      </c>
    </row>
    <row r="59" spans="16:23" x14ac:dyDescent="0.55000000000000004">
      <c r="P59">
        <v>57</v>
      </c>
      <c r="Q59" s="4">
        <v>5.7</v>
      </c>
      <c r="U59">
        <v>57</v>
      </c>
      <c r="V59">
        <v>13</v>
      </c>
      <c r="W59" s="111">
        <f>(365-365/U59*_xlfn.XLOOKUP(U59,Lijsten!U:U,Lijsten!V:V))/365</f>
        <v>0.77192982456140347</v>
      </c>
    </row>
    <row r="60" spans="16:23" x14ac:dyDescent="0.55000000000000004">
      <c r="P60">
        <v>58</v>
      </c>
      <c r="Q60" s="4">
        <v>5.8</v>
      </c>
      <c r="U60">
        <v>58</v>
      </c>
      <c r="V60">
        <v>13</v>
      </c>
      <c r="W60" s="111">
        <f>(365-365/U60*_xlfn.XLOOKUP(U60,Lijsten!U:U,Lijsten!V:V))/365</f>
        <v>0.77586206896551724</v>
      </c>
    </row>
    <row r="61" spans="16:23" x14ac:dyDescent="0.55000000000000004">
      <c r="P61">
        <v>59</v>
      </c>
      <c r="Q61" s="4">
        <v>5.9</v>
      </c>
      <c r="U61">
        <v>59</v>
      </c>
      <c r="V61">
        <v>13</v>
      </c>
      <c r="W61" s="111">
        <f>(365-365/U61*_xlfn.XLOOKUP(U61,Lijsten!U:U,Lijsten!V:V))/365</f>
        <v>0.77966101694915257</v>
      </c>
    </row>
    <row r="62" spans="16:23" x14ac:dyDescent="0.55000000000000004">
      <c r="P62">
        <v>60</v>
      </c>
      <c r="Q62" s="4">
        <v>6</v>
      </c>
      <c r="U62">
        <v>60</v>
      </c>
      <c r="V62">
        <v>13</v>
      </c>
      <c r="W62" s="111">
        <f>(365-365/U62*_xlfn.XLOOKUP(U62,Lijsten!U:U,Lijsten!V:V))/365</f>
        <v>0.78333333333333344</v>
      </c>
    </row>
    <row r="63" spans="16:23" x14ac:dyDescent="0.55000000000000004">
      <c r="P63">
        <v>61</v>
      </c>
      <c r="Q63" s="4">
        <v>6.1</v>
      </c>
      <c r="U63">
        <v>61</v>
      </c>
      <c r="V63">
        <v>13</v>
      </c>
      <c r="W63" s="111">
        <f>(365-365/U63*_xlfn.XLOOKUP(U63,Lijsten!U:U,Lijsten!V:V))/365</f>
        <v>0.78688524590163933</v>
      </c>
    </row>
    <row r="64" spans="16:23" x14ac:dyDescent="0.55000000000000004">
      <c r="P64">
        <v>62</v>
      </c>
      <c r="Q64" s="4">
        <v>6.2</v>
      </c>
      <c r="U64">
        <v>62</v>
      </c>
      <c r="V64">
        <v>13</v>
      </c>
      <c r="W64" s="111">
        <f>(365-365/U64*_xlfn.XLOOKUP(U64,Lijsten!U:U,Lijsten!V:V))/365</f>
        <v>0.79032258064516137</v>
      </c>
    </row>
    <row r="65" spans="16:23" x14ac:dyDescent="0.55000000000000004">
      <c r="P65">
        <v>63</v>
      </c>
      <c r="Q65" s="4">
        <v>6.3</v>
      </c>
      <c r="U65">
        <v>63</v>
      </c>
      <c r="V65">
        <v>14</v>
      </c>
      <c r="W65" s="111">
        <f>(365-365/U65*_xlfn.XLOOKUP(U65,Lijsten!U:U,Lijsten!V:V))/365</f>
        <v>0.7777777777777779</v>
      </c>
    </row>
    <row r="66" spans="16:23" x14ac:dyDescent="0.55000000000000004">
      <c r="P66">
        <v>64</v>
      </c>
      <c r="Q66" s="4">
        <v>6.4</v>
      </c>
      <c r="U66">
        <v>64</v>
      </c>
      <c r="V66">
        <v>14</v>
      </c>
      <c r="W66" s="111">
        <f>(365-365/U66*_xlfn.XLOOKUP(U66,Lijsten!U:U,Lijsten!V:V))/365</f>
        <v>0.78125</v>
      </c>
    </row>
    <row r="67" spans="16:23" x14ac:dyDescent="0.55000000000000004">
      <c r="P67">
        <v>65</v>
      </c>
      <c r="Q67" s="4">
        <v>6.5</v>
      </c>
      <c r="U67">
        <v>65</v>
      </c>
      <c r="V67">
        <v>14</v>
      </c>
      <c r="W67" s="111">
        <f>(365-365/U67*_xlfn.XLOOKUP(U67,Lijsten!U:U,Lijsten!V:V))/365</f>
        <v>0.78461538461538449</v>
      </c>
    </row>
    <row r="68" spans="16:23" x14ac:dyDescent="0.55000000000000004">
      <c r="P68">
        <v>66</v>
      </c>
      <c r="Q68" s="4">
        <v>6.6</v>
      </c>
      <c r="U68">
        <v>66</v>
      </c>
      <c r="V68">
        <v>14</v>
      </c>
      <c r="W68" s="111">
        <f>(365-365/U68*_xlfn.XLOOKUP(U68,Lijsten!U:U,Lijsten!V:V))/365</f>
        <v>0.78787878787878785</v>
      </c>
    </row>
    <row r="69" spans="16:23" x14ac:dyDescent="0.55000000000000004">
      <c r="P69">
        <v>67</v>
      </c>
      <c r="Q69" s="4">
        <v>6.7</v>
      </c>
      <c r="U69">
        <v>67</v>
      </c>
      <c r="V69">
        <v>14</v>
      </c>
      <c r="W69" s="111">
        <f>(365-365/U69*_xlfn.XLOOKUP(U69,Lijsten!U:U,Lijsten!V:V))/365</f>
        <v>0.79104477611940294</v>
      </c>
    </row>
    <row r="70" spans="16:23" x14ac:dyDescent="0.55000000000000004">
      <c r="P70">
        <v>68</v>
      </c>
      <c r="Q70" s="4">
        <v>6.8</v>
      </c>
      <c r="U70">
        <v>68</v>
      </c>
      <c r="V70">
        <v>14</v>
      </c>
      <c r="W70" s="111">
        <f>(365-365/U70*_xlfn.XLOOKUP(U70,Lijsten!U:U,Lijsten!V:V))/365</f>
        <v>0.79411764705882359</v>
      </c>
    </row>
    <row r="71" spans="16:23" x14ac:dyDescent="0.55000000000000004">
      <c r="P71">
        <v>69</v>
      </c>
      <c r="Q71" s="4">
        <v>6.9</v>
      </c>
      <c r="U71">
        <v>69</v>
      </c>
      <c r="V71">
        <v>14</v>
      </c>
      <c r="W71" s="111">
        <f>(365-365/U71*_xlfn.XLOOKUP(U71,Lijsten!U:U,Lijsten!V:V))/365</f>
        <v>0.79710144927536231</v>
      </c>
    </row>
    <row r="72" spans="16:23" x14ac:dyDescent="0.55000000000000004">
      <c r="P72">
        <v>70</v>
      </c>
      <c r="Q72" s="4">
        <v>7</v>
      </c>
      <c r="U72">
        <v>70</v>
      </c>
      <c r="V72">
        <v>14</v>
      </c>
      <c r="W72" s="111">
        <f>(365-365/U72*_xlfn.XLOOKUP(U72,Lijsten!U:U,Lijsten!V:V))/365</f>
        <v>0.8</v>
      </c>
    </row>
    <row r="73" spans="16:23" x14ac:dyDescent="0.55000000000000004">
      <c r="P73">
        <v>71</v>
      </c>
      <c r="Q73" s="4">
        <v>7.1</v>
      </c>
      <c r="U73">
        <v>71</v>
      </c>
      <c r="V73">
        <v>14</v>
      </c>
      <c r="W73" s="111">
        <f>(365-365/U73*_xlfn.XLOOKUP(U73,Lijsten!U:U,Lijsten!V:V))/365</f>
        <v>0.80281690140845063</v>
      </c>
    </row>
    <row r="74" spans="16:23" x14ac:dyDescent="0.55000000000000004">
      <c r="P74">
        <v>72</v>
      </c>
      <c r="Q74" s="4">
        <v>7.2</v>
      </c>
      <c r="U74">
        <v>72</v>
      </c>
      <c r="V74">
        <v>14</v>
      </c>
      <c r="W74" s="111">
        <f>(365-365/U74*_xlfn.XLOOKUP(U74,Lijsten!U:U,Lijsten!V:V))/365</f>
        <v>0.80555555555555558</v>
      </c>
    </row>
    <row r="75" spans="16:23" x14ac:dyDescent="0.55000000000000004">
      <c r="P75">
        <v>73</v>
      </c>
      <c r="Q75" s="4">
        <v>7.3</v>
      </c>
      <c r="U75">
        <v>73</v>
      </c>
      <c r="V75">
        <v>14</v>
      </c>
      <c r="W75" s="111">
        <f>(365-365/U75*_xlfn.XLOOKUP(U75,Lijsten!U:U,Lijsten!V:V))/365</f>
        <v>0.80821917808219179</v>
      </c>
    </row>
    <row r="76" spans="16:23" x14ac:dyDescent="0.55000000000000004">
      <c r="P76">
        <v>74</v>
      </c>
      <c r="Q76" s="4">
        <v>7.4</v>
      </c>
      <c r="U76">
        <v>74</v>
      </c>
      <c r="V76">
        <v>14</v>
      </c>
      <c r="W76" s="111">
        <f>(365-365/U76*_xlfn.XLOOKUP(U76,Lijsten!U:U,Lijsten!V:V))/365</f>
        <v>0.81081081081081074</v>
      </c>
    </row>
    <row r="77" spans="16:23" x14ac:dyDescent="0.55000000000000004">
      <c r="P77">
        <v>75</v>
      </c>
      <c r="Q77" s="4">
        <v>7.5</v>
      </c>
      <c r="U77">
        <v>75</v>
      </c>
      <c r="V77">
        <v>14</v>
      </c>
      <c r="W77" s="111">
        <f>(365-365/U77*_xlfn.XLOOKUP(U77,Lijsten!U:U,Lijsten!V:V))/365</f>
        <v>0.81333333333333335</v>
      </c>
    </row>
    <row r="78" spans="16:23" x14ac:dyDescent="0.55000000000000004">
      <c r="P78">
        <v>76</v>
      </c>
      <c r="Q78" s="4">
        <v>7.6</v>
      </c>
      <c r="U78">
        <v>76</v>
      </c>
      <c r="V78">
        <v>14</v>
      </c>
      <c r="W78" s="111">
        <f>(365-365/U78*_xlfn.XLOOKUP(U78,Lijsten!U:U,Lijsten!V:V))/365</f>
        <v>0.81578947368421062</v>
      </c>
    </row>
    <row r="79" spans="16:23" x14ac:dyDescent="0.55000000000000004">
      <c r="P79">
        <v>77</v>
      </c>
      <c r="Q79" s="4">
        <v>7.7</v>
      </c>
      <c r="U79">
        <v>77</v>
      </c>
      <c r="V79">
        <v>14</v>
      </c>
      <c r="W79" s="111">
        <f>(365-365/U79*_xlfn.XLOOKUP(U79,Lijsten!U:U,Lijsten!V:V))/365</f>
        <v>0.81818181818181812</v>
      </c>
    </row>
    <row r="80" spans="16:23" x14ac:dyDescent="0.55000000000000004">
      <c r="P80">
        <v>78</v>
      </c>
      <c r="Q80" s="4">
        <v>7.8</v>
      </c>
      <c r="U80">
        <v>78</v>
      </c>
      <c r="V80">
        <v>14</v>
      </c>
      <c r="W80" s="111">
        <f>(365-365/U80*_xlfn.XLOOKUP(U80,Lijsten!U:U,Lijsten!V:V))/365</f>
        <v>0.8205128205128206</v>
      </c>
    </row>
    <row r="81" spans="16:23" x14ac:dyDescent="0.55000000000000004">
      <c r="P81">
        <v>79</v>
      </c>
      <c r="Q81" s="4">
        <v>7.9</v>
      </c>
      <c r="U81">
        <v>79</v>
      </c>
      <c r="V81">
        <v>14</v>
      </c>
      <c r="W81" s="111">
        <f>(365-365/U81*_xlfn.XLOOKUP(U81,Lijsten!U:U,Lijsten!V:V))/365</f>
        <v>0.82278481012658222</v>
      </c>
    </row>
    <row r="82" spans="16:23" x14ac:dyDescent="0.55000000000000004">
      <c r="P82">
        <v>80</v>
      </c>
      <c r="Q82" s="4">
        <v>8</v>
      </c>
      <c r="U82">
        <v>80</v>
      </c>
      <c r="V82">
        <v>14</v>
      </c>
      <c r="W82" s="111">
        <f>(365-365/U82*_xlfn.XLOOKUP(U82,Lijsten!U:U,Lijsten!V:V))/365</f>
        <v>0.82499999999999996</v>
      </c>
    </row>
    <row r="83" spans="16:23" x14ac:dyDescent="0.55000000000000004">
      <c r="P83">
        <v>81</v>
      </c>
      <c r="Q83" s="4">
        <v>8.1</v>
      </c>
      <c r="U83">
        <v>81</v>
      </c>
      <c r="V83">
        <v>14</v>
      </c>
      <c r="W83" s="111">
        <f>(365-365/U83*_xlfn.XLOOKUP(U83,Lijsten!U:U,Lijsten!V:V))/365</f>
        <v>0.8271604938271605</v>
      </c>
    </row>
    <row r="84" spans="16:23" x14ac:dyDescent="0.55000000000000004">
      <c r="P84">
        <v>82</v>
      </c>
      <c r="Q84" s="4">
        <v>8.1999999999999993</v>
      </c>
      <c r="U84">
        <v>82</v>
      </c>
      <c r="V84">
        <v>14</v>
      </c>
      <c r="W84" s="111">
        <f>(365-365/U84*_xlfn.XLOOKUP(U84,Lijsten!U:U,Lijsten!V:V))/365</f>
        <v>0.82926829268292679</v>
      </c>
    </row>
    <row r="85" spans="16:23" x14ac:dyDescent="0.55000000000000004">
      <c r="P85">
        <v>83</v>
      </c>
      <c r="Q85" s="4">
        <v>8.3000000000000007</v>
      </c>
      <c r="U85">
        <v>83</v>
      </c>
      <c r="V85">
        <v>14</v>
      </c>
      <c r="W85" s="111">
        <f>(365-365/U85*_xlfn.XLOOKUP(U85,Lijsten!U:U,Lijsten!V:V))/365</f>
        <v>0.8313253012048194</v>
      </c>
    </row>
    <row r="86" spans="16:23" x14ac:dyDescent="0.55000000000000004">
      <c r="P86">
        <v>84</v>
      </c>
      <c r="Q86" s="4">
        <v>8.4</v>
      </c>
      <c r="U86">
        <v>84</v>
      </c>
      <c r="V86">
        <v>16</v>
      </c>
      <c r="W86" s="111">
        <f>(365-365/U86*_xlfn.XLOOKUP(U86,Lijsten!U:U,Lijsten!V:V))/365</f>
        <v>0.80952380952380953</v>
      </c>
    </row>
    <row r="87" spans="16:23" x14ac:dyDescent="0.55000000000000004">
      <c r="P87">
        <v>85</v>
      </c>
      <c r="Q87" s="4">
        <v>8.5</v>
      </c>
      <c r="U87">
        <v>85</v>
      </c>
      <c r="V87">
        <v>16</v>
      </c>
      <c r="W87" s="111">
        <f>(365-365/U87*_xlfn.XLOOKUP(U87,Lijsten!U:U,Lijsten!V:V))/365</f>
        <v>0.81176470588235294</v>
      </c>
    </row>
    <row r="88" spans="16:23" x14ac:dyDescent="0.55000000000000004">
      <c r="P88">
        <v>86</v>
      </c>
      <c r="Q88" s="4">
        <v>8.6</v>
      </c>
      <c r="U88">
        <v>86</v>
      </c>
      <c r="V88">
        <v>16</v>
      </c>
      <c r="W88" s="111">
        <f>(365-365/U88*_xlfn.XLOOKUP(U88,Lijsten!U:U,Lijsten!V:V))/365</f>
        <v>0.81395348837209291</v>
      </c>
    </row>
    <row r="89" spans="16:23" x14ac:dyDescent="0.55000000000000004">
      <c r="P89">
        <v>87</v>
      </c>
      <c r="Q89" s="4">
        <v>8.6999999999999993</v>
      </c>
      <c r="U89">
        <v>87</v>
      </c>
      <c r="V89">
        <v>16</v>
      </c>
      <c r="W89" s="111">
        <f>(365-365/U89*_xlfn.XLOOKUP(U89,Lijsten!U:U,Lijsten!V:V))/365</f>
        <v>0.81609195402298851</v>
      </c>
    </row>
    <row r="90" spans="16:23" x14ac:dyDescent="0.55000000000000004">
      <c r="P90">
        <v>88</v>
      </c>
      <c r="Q90" s="4">
        <v>8.8000000000000007</v>
      </c>
      <c r="U90">
        <v>88</v>
      </c>
      <c r="V90">
        <v>16</v>
      </c>
      <c r="W90" s="111">
        <f>(365-365/U90*_xlfn.XLOOKUP(U90,Lijsten!U:U,Lijsten!V:V))/365</f>
        <v>0.81818181818181812</v>
      </c>
    </row>
    <row r="91" spans="16:23" x14ac:dyDescent="0.55000000000000004">
      <c r="P91">
        <v>89</v>
      </c>
      <c r="Q91" s="4">
        <v>8.9</v>
      </c>
      <c r="U91">
        <v>89</v>
      </c>
      <c r="V91">
        <v>16</v>
      </c>
      <c r="W91" s="111">
        <f>(365-365/U91*_xlfn.XLOOKUP(U91,Lijsten!U:U,Lijsten!V:V))/365</f>
        <v>0.82022471910112349</v>
      </c>
    </row>
    <row r="92" spans="16:23" x14ac:dyDescent="0.55000000000000004">
      <c r="P92">
        <v>90</v>
      </c>
      <c r="Q92" s="4">
        <v>9</v>
      </c>
      <c r="U92">
        <v>90</v>
      </c>
      <c r="V92">
        <v>16</v>
      </c>
      <c r="W92" s="111">
        <f>(365-365/U92*_xlfn.XLOOKUP(U92,Lijsten!U:U,Lijsten!V:V))/365</f>
        <v>0.82222222222222219</v>
      </c>
    </row>
    <row r="93" spans="16:23" x14ac:dyDescent="0.55000000000000004">
      <c r="P93">
        <v>91</v>
      </c>
      <c r="Q93" s="4">
        <v>9.1</v>
      </c>
      <c r="U93">
        <v>91</v>
      </c>
      <c r="V93">
        <v>16</v>
      </c>
      <c r="W93" s="111">
        <f>(365-365/U93*_xlfn.XLOOKUP(U93,Lijsten!U:U,Lijsten!V:V))/365</f>
        <v>0.82417582417582413</v>
      </c>
    </row>
    <row r="94" spans="16:23" x14ac:dyDescent="0.55000000000000004">
      <c r="P94">
        <v>92</v>
      </c>
      <c r="Q94" s="4">
        <v>9.1999999999999993</v>
      </c>
      <c r="U94">
        <v>92</v>
      </c>
      <c r="V94">
        <v>16</v>
      </c>
      <c r="W94" s="111">
        <f>(365-365/U94*_xlfn.XLOOKUP(U94,Lijsten!U:U,Lijsten!V:V))/365</f>
        <v>0.82608695652173902</v>
      </c>
    </row>
    <row r="95" spans="16:23" x14ac:dyDescent="0.55000000000000004">
      <c r="P95">
        <v>93</v>
      </c>
      <c r="Q95" s="4">
        <v>9.3000000000000007</v>
      </c>
      <c r="U95">
        <v>93</v>
      </c>
      <c r="V95">
        <v>16</v>
      </c>
      <c r="W95" s="111">
        <f>(365-365/U95*_xlfn.XLOOKUP(U95,Lijsten!U:U,Lijsten!V:V))/365</f>
        <v>0.82795698924731176</v>
      </c>
    </row>
    <row r="96" spans="16:23" x14ac:dyDescent="0.55000000000000004">
      <c r="P96">
        <v>94</v>
      </c>
      <c r="Q96" s="4">
        <v>9.4</v>
      </c>
      <c r="U96">
        <v>94</v>
      </c>
      <c r="V96">
        <v>16</v>
      </c>
      <c r="W96" s="111">
        <f>(365-365/U96*_xlfn.XLOOKUP(U96,Lijsten!U:U,Lijsten!V:V))/365</f>
        <v>0.82978723404255317</v>
      </c>
    </row>
    <row r="97" spans="16:23" x14ac:dyDescent="0.55000000000000004">
      <c r="P97">
        <v>95</v>
      </c>
      <c r="Q97" s="4">
        <v>9.5</v>
      </c>
      <c r="U97">
        <v>95</v>
      </c>
      <c r="V97">
        <v>16</v>
      </c>
      <c r="W97" s="111">
        <f>(365-365/U97*_xlfn.XLOOKUP(U97,Lijsten!U:U,Lijsten!V:V))/365</f>
        <v>0.83157894736842108</v>
      </c>
    </row>
    <row r="98" spans="16:23" x14ac:dyDescent="0.55000000000000004">
      <c r="P98">
        <v>96</v>
      </c>
      <c r="Q98" s="4">
        <v>9.6</v>
      </c>
      <c r="U98">
        <v>96</v>
      </c>
      <c r="V98">
        <v>16</v>
      </c>
      <c r="W98" s="111">
        <f>(365-365/U98*_xlfn.XLOOKUP(U98,Lijsten!U:U,Lijsten!V:V))/365</f>
        <v>0.83333333333333337</v>
      </c>
    </row>
    <row r="99" spans="16:23" x14ac:dyDescent="0.55000000000000004">
      <c r="P99">
        <v>97</v>
      </c>
      <c r="Q99" s="4">
        <v>9.6999999999999993</v>
      </c>
      <c r="U99">
        <v>97</v>
      </c>
      <c r="V99">
        <v>16</v>
      </c>
      <c r="W99" s="111">
        <f>(365-365/U99*_xlfn.XLOOKUP(U99,Lijsten!U:U,Lijsten!V:V))/365</f>
        <v>0.8350515463917525</v>
      </c>
    </row>
    <row r="100" spans="16:23" x14ac:dyDescent="0.55000000000000004">
      <c r="P100">
        <v>98</v>
      </c>
      <c r="Q100" s="4">
        <v>9.8000000000000007</v>
      </c>
      <c r="U100">
        <v>98</v>
      </c>
      <c r="V100">
        <v>16</v>
      </c>
      <c r="W100" s="111">
        <f>(365-365/U100*_xlfn.XLOOKUP(U100,Lijsten!U:U,Lijsten!V:V))/365</f>
        <v>0.83673469387755106</v>
      </c>
    </row>
    <row r="101" spans="16:23" x14ac:dyDescent="0.55000000000000004">
      <c r="P101">
        <v>99</v>
      </c>
      <c r="Q101" s="4">
        <v>9.9</v>
      </c>
      <c r="U101">
        <v>99</v>
      </c>
      <c r="V101">
        <v>16</v>
      </c>
      <c r="W101" s="111">
        <f>(365-365/U101*_xlfn.XLOOKUP(U101,Lijsten!U:U,Lijsten!V:V))/365</f>
        <v>0.83838383838383845</v>
      </c>
    </row>
    <row r="102" spans="16:23" x14ac:dyDescent="0.55000000000000004">
      <c r="P102">
        <v>100</v>
      </c>
      <c r="Q102" s="4">
        <v>10</v>
      </c>
      <c r="U102">
        <v>100</v>
      </c>
      <c r="V102">
        <v>16</v>
      </c>
      <c r="W102" s="111">
        <f>(365-365/U102*_xlfn.XLOOKUP(U102,Lijsten!U:U,Lijsten!V:V))/365</f>
        <v>0.84000000000000008</v>
      </c>
    </row>
    <row r="103" spans="16:23" x14ac:dyDescent="0.55000000000000004">
      <c r="Q103" s="4">
        <v>10.1</v>
      </c>
      <c r="U103">
        <v>101</v>
      </c>
      <c r="V103">
        <v>16</v>
      </c>
      <c r="W103" s="111">
        <f>(365-365/U103*_xlfn.XLOOKUP(U103,Lijsten!U:U,Lijsten!V:V))/365</f>
        <v>0.84158415841584167</v>
      </c>
    </row>
    <row r="104" spans="16:23" x14ac:dyDescent="0.55000000000000004">
      <c r="Q104" s="4">
        <v>10.199999999999999</v>
      </c>
      <c r="U104">
        <v>102</v>
      </c>
      <c r="V104">
        <v>16</v>
      </c>
      <c r="W104" s="111">
        <f>(365-365/U104*_xlfn.XLOOKUP(U104,Lijsten!U:U,Lijsten!V:V))/365</f>
        <v>0.84313725490196079</v>
      </c>
    </row>
    <row r="105" spans="16:23" x14ac:dyDescent="0.55000000000000004">
      <c r="Q105" s="4">
        <v>10.3</v>
      </c>
      <c r="U105">
        <v>103</v>
      </c>
      <c r="V105">
        <v>16</v>
      </c>
      <c r="W105" s="111">
        <f>(365-365/U105*_xlfn.XLOOKUP(U105,Lijsten!U:U,Lijsten!V:V))/365</f>
        <v>0.84466019417475724</v>
      </c>
    </row>
    <row r="106" spans="16:23" x14ac:dyDescent="0.55000000000000004">
      <c r="Q106" s="4">
        <v>10.4</v>
      </c>
      <c r="U106">
        <v>104</v>
      </c>
      <c r="V106">
        <v>16</v>
      </c>
      <c r="W106" s="111">
        <f>(365-365/U106*_xlfn.XLOOKUP(U106,Lijsten!U:U,Lijsten!V:V))/365</f>
        <v>0.84615384615384626</v>
      </c>
    </row>
    <row r="107" spans="16:23" x14ac:dyDescent="0.55000000000000004">
      <c r="Q107" s="4">
        <v>10.5</v>
      </c>
      <c r="U107">
        <v>105</v>
      </c>
      <c r="V107">
        <v>18.399999999999999</v>
      </c>
      <c r="W107" s="111">
        <f>(365-365/U107*_xlfn.XLOOKUP(U107,Lijsten!U:U,Lijsten!V:V))/365</f>
        <v>0.82476190476190481</v>
      </c>
    </row>
    <row r="108" spans="16:23" x14ac:dyDescent="0.55000000000000004">
      <c r="Q108" s="4">
        <v>10.6</v>
      </c>
      <c r="U108">
        <v>106</v>
      </c>
      <c r="V108">
        <v>18.399999999999999</v>
      </c>
      <c r="W108" s="111">
        <f>(365-365/U108*_xlfn.XLOOKUP(U108,Lijsten!U:U,Lijsten!V:V))/365</f>
        <v>0.82641509433962257</v>
      </c>
    </row>
    <row r="109" spans="16:23" x14ac:dyDescent="0.55000000000000004">
      <c r="Q109" s="4">
        <v>10.7</v>
      </c>
      <c r="U109">
        <v>107</v>
      </c>
      <c r="V109">
        <v>18.399999999999999</v>
      </c>
      <c r="W109" s="111">
        <f>(365-365/U109*_xlfn.XLOOKUP(U109,Lijsten!U:U,Lijsten!V:V))/365</f>
        <v>0.82803738317757003</v>
      </c>
    </row>
    <row r="110" spans="16:23" x14ac:dyDescent="0.55000000000000004">
      <c r="Q110" s="4">
        <v>10.8</v>
      </c>
      <c r="U110">
        <v>108</v>
      </c>
      <c r="V110">
        <v>18.399999999999999</v>
      </c>
      <c r="W110" s="111">
        <f>(365-365/U110*_xlfn.XLOOKUP(U110,Lijsten!U:U,Lijsten!V:V))/365</f>
        <v>0.82962962962962972</v>
      </c>
    </row>
    <row r="111" spans="16:23" x14ac:dyDescent="0.55000000000000004">
      <c r="Q111" s="4">
        <v>10.9</v>
      </c>
      <c r="U111">
        <v>109</v>
      </c>
      <c r="V111">
        <v>18.399999999999999</v>
      </c>
      <c r="W111" s="111">
        <f>(365-365/U111*_xlfn.XLOOKUP(U111,Lijsten!U:U,Lijsten!V:V))/365</f>
        <v>0.83119266055045882</v>
      </c>
    </row>
    <row r="112" spans="16:23" x14ac:dyDescent="0.55000000000000004">
      <c r="Q112" s="4">
        <v>11</v>
      </c>
      <c r="U112">
        <v>110</v>
      </c>
      <c r="V112">
        <v>18.399999999999999</v>
      </c>
      <c r="W112" s="111">
        <f>(365-365/U112*_xlfn.XLOOKUP(U112,Lijsten!U:U,Lijsten!V:V))/365</f>
        <v>0.83272727272727276</v>
      </c>
    </row>
    <row r="113" spans="17:23" x14ac:dyDescent="0.55000000000000004">
      <c r="Q113" s="4">
        <v>11.1</v>
      </c>
      <c r="U113">
        <v>111</v>
      </c>
      <c r="V113">
        <v>18.399999999999999</v>
      </c>
      <c r="W113" s="111">
        <f>(365-365/U113*_xlfn.XLOOKUP(U113,Lijsten!U:U,Lijsten!V:V))/365</f>
        <v>0.83423423423423426</v>
      </c>
    </row>
    <row r="114" spans="17:23" x14ac:dyDescent="0.55000000000000004">
      <c r="Q114" s="4">
        <v>11.2</v>
      </c>
      <c r="U114">
        <v>112</v>
      </c>
      <c r="V114">
        <v>18.399999999999999</v>
      </c>
      <c r="W114" s="111">
        <f>(365-365/U114*_xlfn.XLOOKUP(U114,Lijsten!U:U,Lijsten!V:V))/365</f>
        <v>0.83571428571428574</v>
      </c>
    </row>
    <row r="115" spans="17:23" x14ac:dyDescent="0.55000000000000004">
      <c r="Q115" s="4">
        <v>11.3</v>
      </c>
      <c r="U115">
        <v>113</v>
      </c>
      <c r="V115">
        <v>18.399999999999999</v>
      </c>
      <c r="W115" s="111">
        <f>(365-365/U115*_xlfn.XLOOKUP(U115,Lijsten!U:U,Lijsten!V:V))/365</f>
        <v>0.83716814159292041</v>
      </c>
    </row>
    <row r="116" spans="17:23" x14ac:dyDescent="0.55000000000000004">
      <c r="Q116" s="4">
        <v>11.4</v>
      </c>
      <c r="U116">
        <v>114</v>
      </c>
      <c r="V116">
        <v>18.399999999999999</v>
      </c>
      <c r="W116" s="111">
        <f>(365-365/U116*_xlfn.XLOOKUP(U116,Lijsten!U:U,Lijsten!V:V))/365</f>
        <v>0.83859649122807012</v>
      </c>
    </row>
    <row r="117" spans="17:23" x14ac:dyDescent="0.55000000000000004">
      <c r="Q117" s="4">
        <v>11.5</v>
      </c>
      <c r="U117">
        <v>115</v>
      </c>
      <c r="V117">
        <v>18.399999999999999</v>
      </c>
      <c r="W117" s="111">
        <f>(365-365/U117*_xlfn.XLOOKUP(U117,Lijsten!U:U,Lijsten!V:V))/365</f>
        <v>0.84000000000000008</v>
      </c>
    </row>
    <row r="118" spans="17:23" x14ac:dyDescent="0.55000000000000004">
      <c r="Q118" s="4">
        <v>11.6</v>
      </c>
      <c r="U118">
        <v>116</v>
      </c>
      <c r="V118">
        <v>18.399999999999999</v>
      </c>
      <c r="W118" s="111">
        <f>(365-365/U118*_xlfn.XLOOKUP(U118,Lijsten!U:U,Lijsten!V:V))/365</f>
        <v>0.8413793103448276</v>
      </c>
    </row>
    <row r="119" spans="17:23" x14ac:dyDescent="0.55000000000000004">
      <c r="Q119" s="4">
        <v>11.7</v>
      </c>
      <c r="U119">
        <v>117</v>
      </c>
      <c r="V119">
        <v>18.399999999999999</v>
      </c>
      <c r="W119" s="111">
        <f>(365-365/U119*_xlfn.XLOOKUP(U119,Lijsten!U:U,Lijsten!V:V))/365</f>
        <v>0.84273504273504274</v>
      </c>
    </row>
    <row r="120" spans="17:23" x14ac:dyDescent="0.55000000000000004">
      <c r="Q120" s="4">
        <v>11.8</v>
      </c>
      <c r="U120">
        <v>118</v>
      </c>
      <c r="V120">
        <v>18.399999999999999</v>
      </c>
      <c r="W120" s="111">
        <f>(365-365/U120*_xlfn.XLOOKUP(U120,Lijsten!U:U,Lijsten!V:V))/365</f>
        <v>0.84406779661016951</v>
      </c>
    </row>
    <row r="121" spans="17:23" x14ac:dyDescent="0.55000000000000004">
      <c r="Q121" s="4">
        <v>11.9</v>
      </c>
      <c r="U121">
        <v>119</v>
      </c>
      <c r="V121">
        <v>18.399999999999999</v>
      </c>
      <c r="W121" s="111">
        <f>(365-365/U121*_xlfn.XLOOKUP(U121,Lijsten!U:U,Lijsten!V:V))/365</f>
        <v>0.8453781512605042</v>
      </c>
    </row>
    <row r="122" spans="17:23" x14ac:dyDescent="0.55000000000000004">
      <c r="Q122" s="4">
        <v>12</v>
      </c>
      <c r="U122">
        <v>120</v>
      </c>
      <c r="V122">
        <v>18.399999999999999</v>
      </c>
      <c r="W122" s="111">
        <f>(365-365/U122*_xlfn.XLOOKUP(U122,Lijsten!U:U,Lijsten!V:V))/365</f>
        <v>0.84666666666666679</v>
      </c>
    </row>
    <row r="123" spans="17:23" x14ac:dyDescent="0.55000000000000004">
      <c r="Q123" s="4">
        <v>12.1</v>
      </c>
      <c r="U123">
        <v>121</v>
      </c>
      <c r="V123">
        <v>18.399999999999999</v>
      </c>
      <c r="W123" s="111">
        <f>(365-365/U123*_xlfn.XLOOKUP(U123,Lijsten!U:U,Lijsten!V:V))/365</f>
        <v>0.8479338842975207</v>
      </c>
    </row>
    <row r="124" spans="17:23" x14ac:dyDescent="0.55000000000000004">
      <c r="Q124" s="4">
        <v>12.2</v>
      </c>
      <c r="U124">
        <v>122</v>
      </c>
      <c r="V124">
        <v>18.399999999999999</v>
      </c>
      <c r="W124" s="111">
        <f>(365-365/U124*_xlfn.XLOOKUP(U124,Lijsten!U:U,Lijsten!V:V))/365</f>
        <v>0.84918032786885245</v>
      </c>
    </row>
    <row r="125" spans="17:23" x14ac:dyDescent="0.55000000000000004">
      <c r="Q125" s="4">
        <v>12.3</v>
      </c>
      <c r="U125">
        <v>123</v>
      </c>
      <c r="V125">
        <v>18.399999999999999</v>
      </c>
      <c r="W125" s="111">
        <f>(365-365/U125*_xlfn.XLOOKUP(U125,Lijsten!U:U,Lijsten!V:V))/365</f>
        <v>0.85040650406504059</v>
      </c>
    </row>
    <row r="126" spans="17:23" x14ac:dyDescent="0.55000000000000004">
      <c r="Q126" s="4">
        <v>12.4</v>
      </c>
      <c r="U126">
        <v>124</v>
      </c>
      <c r="V126">
        <v>18.399999999999999</v>
      </c>
      <c r="W126" s="111">
        <f>(365-365/U126*_xlfn.XLOOKUP(U126,Lijsten!U:U,Lijsten!V:V))/365</f>
        <v>0.85161290322580652</v>
      </c>
    </row>
    <row r="127" spans="17:23" x14ac:dyDescent="0.55000000000000004">
      <c r="Q127" s="4">
        <v>12.5</v>
      </c>
      <c r="U127">
        <v>125</v>
      </c>
      <c r="V127">
        <v>18.399999999999999</v>
      </c>
      <c r="W127" s="111">
        <f>(365-365/U127*_xlfn.XLOOKUP(U127,Lijsten!U:U,Lijsten!V:V))/365</f>
        <v>0.8528</v>
      </c>
    </row>
    <row r="128" spans="17:23" x14ac:dyDescent="0.55000000000000004">
      <c r="Q128" s="4">
        <v>12.6</v>
      </c>
      <c r="U128">
        <v>126</v>
      </c>
      <c r="V128">
        <v>18.399999999999999</v>
      </c>
      <c r="W128" s="111">
        <f>(365-365/U128*_xlfn.XLOOKUP(U128,Lijsten!U:U,Lijsten!V:V))/365</f>
        <v>0.85396825396825404</v>
      </c>
    </row>
    <row r="129" spans="17:23" x14ac:dyDescent="0.55000000000000004">
      <c r="Q129" s="4">
        <v>12.7</v>
      </c>
      <c r="U129">
        <v>127</v>
      </c>
      <c r="V129">
        <v>18.399999999999999</v>
      </c>
      <c r="W129" s="111">
        <f>(365-365/U129*_xlfn.XLOOKUP(U129,Lijsten!U:U,Lijsten!V:V))/365</f>
        <v>0.85511811023622053</v>
      </c>
    </row>
    <row r="130" spans="17:23" x14ac:dyDescent="0.55000000000000004">
      <c r="Q130" s="4">
        <v>12.8</v>
      </c>
      <c r="U130">
        <v>128</v>
      </c>
      <c r="V130">
        <v>18.399999999999999</v>
      </c>
      <c r="W130" s="111">
        <f>(365-365/U130*_xlfn.XLOOKUP(U130,Lijsten!U:U,Lijsten!V:V))/365</f>
        <v>0.85624999999999996</v>
      </c>
    </row>
    <row r="131" spans="17:23" x14ac:dyDescent="0.55000000000000004">
      <c r="Q131" s="4">
        <v>12.9</v>
      </c>
      <c r="U131">
        <v>129</v>
      </c>
      <c r="V131">
        <v>18.399999999999999</v>
      </c>
      <c r="W131" s="111">
        <f>(365-365/U131*_xlfn.XLOOKUP(U131,Lijsten!U:U,Lijsten!V:V))/365</f>
        <v>0.85736434108527138</v>
      </c>
    </row>
    <row r="132" spans="17:23" x14ac:dyDescent="0.55000000000000004">
      <c r="Q132" s="4">
        <v>13</v>
      </c>
      <c r="U132">
        <v>130</v>
      </c>
      <c r="V132">
        <v>18.399999999999999</v>
      </c>
      <c r="W132" s="111">
        <f>(365-365/U132*_xlfn.XLOOKUP(U132,Lijsten!U:U,Lijsten!V:V))/365</f>
        <v>0.8584615384615385</v>
      </c>
    </row>
    <row r="133" spans="17:23" x14ac:dyDescent="0.55000000000000004">
      <c r="Q133" s="4">
        <v>13.1</v>
      </c>
      <c r="U133">
        <v>131</v>
      </c>
      <c r="V133">
        <v>18.399999999999999</v>
      </c>
      <c r="W133" s="111">
        <f>(365-365/U133*_xlfn.XLOOKUP(U133,Lijsten!U:U,Lijsten!V:V))/365</f>
        <v>0.85954198473282439</v>
      </c>
    </row>
    <row r="134" spans="17:23" x14ac:dyDescent="0.55000000000000004">
      <c r="Q134" s="4">
        <v>13.2</v>
      </c>
      <c r="U134">
        <v>132</v>
      </c>
      <c r="V134">
        <v>18.399999999999999</v>
      </c>
      <c r="W134" s="111">
        <f>(365-365/U134*_xlfn.XLOOKUP(U134,Lijsten!U:U,Lijsten!V:V))/365</f>
        <v>0.8606060606060606</v>
      </c>
    </row>
    <row r="135" spans="17:23" x14ac:dyDescent="0.55000000000000004">
      <c r="Q135" s="4">
        <v>13.3</v>
      </c>
      <c r="U135">
        <v>133</v>
      </c>
      <c r="V135">
        <v>18.399999999999999</v>
      </c>
      <c r="W135" s="111">
        <f>(365-365/U135*_xlfn.XLOOKUP(U135,Lijsten!U:U,Lijsten!V:V))/365</f>
        <v>0.86165413533834589</v>
      </c>
    </row>
    <row r="136" spans="17:23" x14ac:dyDescent="0.55000000000000004">
      <c r="Q136" s="4">
        <v>13.4</v>
      </c>
      <c r="U136">
        <v>134</v>
      </c>
      <c r="V136">
        <v>18.399999999999999</v>
      </c>
      <c r="W136" s="111">
        <f>(365-365/U136*_xlfn.XLOOKUP(U136,Lijsten!U:U,Lijsten!V:V))/365</f>
        <v>0.86268656716417913</v>
      </c>
    </row>
    <row r="137" spans="17:23" x14ac:dyDescent="0.55000000000000004">
      <c r="Q137" s="4">
        <v>13.5</v>
      </c>
      <c r="U137">
        <v>135</v>
      </c>
      <c r="V137">
        <v>18.399999999999999</v>
      </c>
      <c r="W137" s="111">
        <f>(365-365/U137*_xlfn.XLOOKUP(U137,Lijsten!U:U,Lijsten!V:V))/365</f>
        <v>0.86370370370370364</v>
      </c>
    </row>
    <row r="138" spans="17:23" x14ac:dyDescent="0.55000000000000004">
      <c r="Q138" s="4">
        <v>13.6</v>
      </c>
      <c r="U138">
        <v>136</v>
      </c>
      <c r="V138">
        <v>18.399999999999999</v>
      </c>
      <c r="W138" s="111">
        <f>(365-365/U138*_xlfn.XLOOKUP(U138,Lijsten!U:U,Lijsten!V:V))/365</f>
        <v>0.86470588235294121</v>
      </c>
    </row>
    <row r="139" spans="17:23" x14ac:dyDescent="0.55000000000000004">
      <c r="Q139" s="4">
        <v>13.7</v>
      </c>
      <c r="U139">
        <v>137</v>
      </c>
      <c r="V139">
        <v>18.399999999999999</v>
      </c>
      <c r="W139" s="111">
        <f>(365-365/U139*_xlfn.XLOOKUP(U139,Lijsten!U:U,Lijsten!V:V))/365</f>
        <v>0.86569343065693427</v>
      </c>
    </row>
    <row r="140" spans="17:23" x14ac:dyDescent="0.55000000000000004">
      <c r="Q140" s="4">
        <v>13.8</v>
      </c>
      <c r="U140">
        <v>138</v>
      </c>
      <c r="V140">
        <v>18.399999999999999</v>
      </c>
      <c r="W140" s="111">
        <f>(365-365/U140*_xlfn.XLOOKUP(U140,Lijsten!U:U,Lijsten!V:V))/365</f>
        <v>0.86666666666666659</v>
      </c>
    </row>
    <row r="141" spans="17:23" x14ac:dyDescent="0.55000000000000004">
      <c r="Q141" s="4">
        <v>13.9</v>
      </c>
      <c r="U141">
        <v>139</v>
      </c>
      <c r="V141">
        <v>18.399999999999999</v>
      </c>
      <c r="W141" s="111">
        <f>(365-365/U141*_xlfn.XLOOKUP(U141,Lijsten!U:U,Lijsten!V:V))/365</f>
        <v>0.86762589928057543</v>
      </c>
    </row>
    <row r="142" spans="17:23" x14ac:dyDescent="0.55000000000000004">
      <c r="Q142" s="4">
        <v>14</v>
      </c>
      <c r="U142">
        <v>140</v>
      </c>
      <c r="V142">
        <v>18.399999999999999</v>
      </c>
      <c r="W142" s="111">
        <f>(365-365/U142*_xlfn.XLOOKUP(U142,Lijsten!U:U,Lijsten!V:V))/365</f>
        <v>0.86857142857142855</v>
      </c>
    </row>
    <row r="143" spans="17:23" x14ac:dyDescent="0.55000000000000004">
      <c r="Q143" s="4">
        <v>14.1</v>
      </c>
      <c r="U143">
        <v>141</v>
      </c>
      <c r="V143">
        <v>18.399999999999999</v>
      </c>
      <c r="W143" s="111">
        <f>(365-365/U143*_xlfn.XLOOKUP(U143,Lijsten!U:U,Lijsten!V:V))/365</f>
        <v>0.86950354609929081</v>
      </c>
    </row>
    <row r="144" spans="17:23" x14ac:dyDescent="0.55000000000000004">
      <c r="Q144" s="4">
        <v>14.2</v>
      </c>
      <c r="U144">
        <v>142</v>
      </c>
      <c r="V144">
        <v>18.399999999999999</v>
      </c>
      <c r="W144" s="111">
        <f>(365-365/U144*_xlfn.XLOOKUP(U144,Lijsten!U:U,Lijsten!V:V))/365</f>
        <v>0.87042253521126767</v>
      </c>
    </row>
    <row r="145" spans="17:23" x14ac:dyDescent="0.55000000000000004">
      <c r="Q145" s="4">
        <v>14.3</v>
      </c>
      <c r="U145">
        <v>143</v>
      </c>
      <c r="V145">
        <v>18.399999999999999</v>
      </c>
      <c r="W145" s="111">
        <f>(365-365/U145*_xlfn.XLOOKUP(U145,Lijsten!U:U,Lijsten!V:V))/365</f>
        <v>0.87132867132867131</v>
      </c>
    </row>
    <row r="146" spans="17:23" x14ac:dyDescent="0.55000000000000004">
      <c r="Q146" s="4">
        <v>14.4</v>
      </c>
      <c r="U146">
        <v>144</v>
      </c>
      <c r="V146">
        <v>18.399999999999999</v>
      </c>
      <c r="W146" s="111">
        <f>(365-365/U146*_xlfn.XLOOKUP(U146,Lijsten!U:U,Lijsten!V:V))/365</f>
        <v>0.87222222222222212</v>
      </c>
    </row>
    <row r="147" spans="17:23" x14ac:dyDescent="0.55000000000000004">
      <c r="Q147" s="4">
        <v>14.5</v>
      </c>
      <c r="U147">
        <v>145</v>
      </c>
      <c r="V147">
        <v>18.399999999999999</v>
      </c>
      <c r="W147" s="111">
        <f>(365-365/U147*_xlfn.XLOOKUP(U147,Lijsten!U:U,Lijsten!V:V))/365</f>
        <v>0.87310344827586206</v>
      </c>
    </row>
    <row r="148" spans="17:23" x14ac:dyDescent="0.55000000000000004">
      <c r="Q148" s="4">
        <v>14.6</v>
      </c>
      <c r="U148">
        <v>146</v>
      </c>
      <c r="V148">
        <v>18.399999999999999</v>
      </c>
      <c r="W148" s="111">
        <f>(365-365/U148*_xlfn.XLOOKUP(U148,Lijsten!U:U,Lijsten!V:V))/365</f>
        <v>0.87397260273972599</v>
      </c>
    </row>
    <row r="149" spans="17:23" x14ac:dyDescent="0.55000000000000004">
      <c r="Q149" s="4">
        <v>14.7</v>
      </c>
      <c r="U149">
        <v>147</v>
      </c>
      <c r="V149">
        <v>18.399999999999999</v>
      </c>
      <c r="W149" s="111">
        <f>(365-365/U149*_xlfn.XLOOKUP(U149,Lijsten!U:U,Lijsten!V:V))/365</f>
        <v>0.87482993197278902</v>
      </c>
    </row>
    <row r="150" spans="17:23" x14ac:dyDescent="0.55000000000000004">
      <c r="Q150" s="4">
        <v>14.8</v>
      </c>
      <c r="U150">
        <v>148</v>
      </c>
      <c r="V150">
        <v>18.399999999999999</v>
      </c>
      <c r="W150" s="111">
        <f>(365-365/U150*_xlfn.XLOOKUP(U150,Lijsten!U:U,Lijsten!V:V))/365</f>
        <v>0.87567567567567561</v>
      </c>
    </row>
    <row r="151" spans="17:23" x14ac:dyDescent="0.55000000000000004">
      <c r="Q151" s="4">
        <v>14.9</v>
      </c>
      <c r="U151">
        <v>149</v>
      </c>
      <c r="V151">
        <v>18.399999999999999</v>
      </c>
      <c r="W151" s="111">
        <f>(365-365/U151*_xlfn.XLOOKUP(U151,Lijsten!U:U,Lijsten!V:V))/365</f>
        <v>0.87651006711409396</v>
      </c>
    </row>
    <row r="152" spans="17:23" x14ac:dyDescent="0.55000000000000004">
      <c r="Q152" s="4">
        <v>15</v>
      </c>
      <c r="U152">
        <v>150</v>
      </c>
      <c r="V152">
        <v>18.399999999999999</v>
      </c>
      <c r="W152" s="111">
        <f>(365-365/U152*_xlfn.XLOOKUP(U152,Lijsten!U:U,Lijsten!V:V))/365</f>
        <v>0.87733333333333341</v>
      </c>
    </row>
    <row r="153" spans="17:23" x14ac:dyDescent="0.55000000000000004">
      <c r="Q153" s="4">
        <v>15.1</v>
      </c>
      <c r="U153">
        <v>151</v>
      </c>
      <c r="V153">
        <v>18.399999999999999</v>
      </c>
      <c r="W153" s="111">
        <f>(365-365/U153*_xlfn.XLOOKUP(U153,Lijsten!U:U,Lijsten!V:V))/365</f>
        <v>0.87814569536423848</v>
      </c>
    </row>
    <row r="154" spans="17:23" x14ac:dyDescent="0.55000000000000004">
      <c r="Q154" s="4">
        <v>15.2</v>
      </c>
      <c r="U154">
        <v>152</v>
      </c>
      <c r="V154">
        <v>18.399999999999999</v>
      </c>
      <c r="W154" s="111">
        <f>(365-365/U154*_xlfn.XLOOKUP(U154,Lijsten!U:U,Lijsten!V:V))/365</f>
        <v>0.8789473684210527</v>
      </c>
    </row>
    <row r="155" spans="17:23" x14ac:dyDescent="0.55000000000000004">
      <c r="Q155" s="4">
        <v>15.3</v>
      </c>
      <c r="U155">
        <v>153</v>
      </c>
      <c r="V155">
        <v>18.399999999999999</v>
      </c>
      <c r="W155" s="111">
        <f>(365-365/U155*_xlfn.XLOOKUP(U155,Lijsten!U:U,Lijsten!V:V))/365</f>
        <v>0.87973856209150325</v>
      </c>
    </row>
    <row r="156" spans="17:23" x14ac:dyDescent="0.55000000000000004">
      <c r="Q156" s="4">
        <v>15.4</v>
      </c>
      <c r="U156">
        <v>154</v>
      </c>
      <c r="V156">
        <v>18.399999999999999</v>
      </c>
      <c r="W156" s="111">
        <f>(365-365/U156*_xlfn.XLOOKUP(U156,Lijsten!U:U,Lijsten!V:V))/365</f>
        <v>0.88051948051948048</v>
      </c>
    </row>
    <row r="157" spans="17:23" x14ac:dyDescent="0.55000000000000004">
      <c r="Q157" s="4">
        <v>15.5</v>
      </c>
      <c r="U157">
        <v>155</v>
      </c>
      <c r="V157">
        <v>18.399999999999999</v>
      </c>
      <c r="W157" s="111">
        <f>(365-365/U157*_xlfn.XLOOKUP(U157,Lijsten!U:U,Lijsten!V:V))/365</f>
        <v>0.88129032258064521</v>
      </c>
    </row>
    <row r="158" spans="17:23" x14ac:dyDescent="0.55000000000000004">
      <c r="Q158" s="4">
        <v>15.6</v>
      </c>
      <c r="U158">
        <v>156</v>
      </c>
      <c r="V158">
        <v>18.399999999999999</v>
      </c>
      <c r="W158" s="111">
        <f>(365-365/U158*_xlfn.XLOOKUP(U158,Lijsten!U:U,Lijsten!V:V))/365</f>
        <v>0.88205128205128203</v>
      </c>
    </row>
    <row r="159" spans="17:23" x14ac:dyDescent="0.55000000000000004">
      <c r="Q159" s="4">
        <v>15.7</v>
      </c>
      <c r="U159">
        <v>157</v>
      </c>
      <c r="V159">
        <v>18.399999999999999</v>
      </c>
      <c r="W159" s="111">
        <f>(365-365/U159*_xlfn.XLOOKUP(U159,Lijsten!U:U,Lijsten!V:V))/365</f>
        <v>0.88280254777070055</v>
      </c>
    </row>
    <row r="160" spans="17:23" x14ac:dyDescent="0.55000000000000004">
      <c r="Q160" s="4">
        <v>15.8</v>
      </c>
      <c r="U160">
        <v>158</v>
      </c>
      <c r="V160">
        <v>18.399999999999999</v>
      </c>
      <c r="W160" s="111">
        <f>(365-365/U160*_xlfn.XLOOKUP(U160,Lijsten!U:U,Lijsten!V:V))/365</f>
        <v>0.8835443037974684</v>
      </c>
    </row>
    <row r="161" spans="17:23" x14ac:dyDescent="0.55000000000000004">
      <c r="Q161" s="4">
        <v>15.9</v>
      </c>
      <c r="U161">
        <v>159</v>
      </c>
      <c r="V161">
        <v>18.399999999999999</v>
      </c>
      <c r="W161" s="111">
        <f>(365-365/U161*_xlfn.XLOOKUP(U161,Lijsten!U:U,Lijsten!V:V))/365</f>
        <v>0.88427672955974845</v>
      </c>
    </row>
    <row r="162" spans="17:23" x14ac:dyDescent="0.55000000000000004">
      <c r="Q162" s="4">
        <v>16</v>
      </c>
      <c r="U162">
        <v>160</v>
      </c>
      <c r="V162">
        <v>18.399999999999999</v>
      </c>
      <c r="W162" s="111">
        <f>(365-365/U162*_xlfn.XLOOKUP(U162,Lijsten!U:U,Lijsten!V:V))/365</f>
        <v>0.8849999999999999</v>
      </c>
    </row>
    <row r="163" spans="17:23" x14ac:dyDescent="0.55000000000000004">
      <c r="Q163" s="4">
        <v>16.100000000000001</v>
      </c>
      <c r="U163">
        <v>161</v>
      </c>
      <c r="V163">
        <v>18.399999999999999</v>
      </c>
      <c r="W163" s="111">
        <f>(365-365/U163*_xlfn.XLOOKUP(U163,Lijsten!U:U,Lijsten!V:V))/365</f>
        <v>0.88571428571428568</v>
      </c>
    </row>
    <row r="164" spans="17:23" x14ac:dyDescent="0.55000000000000004">
      <c r="Q164" s="4">
        <v>16.2</v>
      </c>
      <c r="U164">
        <v>162</v>
      </c>
      <c r="V164">
        <v>18.399999999999999</v>
      </c>
      <c r="W164" s="111">
        <f>(365-365/U164*_xlfn.XLOOKUP(U164,Lijsten!U:U,Lijsten!V:V))/365</f>
        <v>0.88641975308641974</v>
      </c>
    </row>
    <row r="165" spans="17:23" x14ac:dyDescent="0.55000000000000004">
      <c r="Q165" s="4">
        <v>16.3</v>
      </c>
      <c r="U165">
        <v>163</v>
      </c>
      <c r="V165">
        <v>18.399999999999999</v>
      </c>
      <c r="W165" s="111">
        <f>(365-365/U165*_xlfn.XLOOKUP(U165,Lijsten!U:U,Lijsten!V:V))/365</f>
        <v>0.8871165644171779</v>
      </c>
    </row>
    <row r="166" spans="17:23" x14ac:dyDescent="0.55000000000000004">
      <c r="Q166" s="4">
        <v>16.399999999999999</v>
      </c>
      <c r="U166">
        <v>164</v>
      </c>
      <c r="V166">
        <v>18.399999999999999</v>
      </c>
      <c r="W166" s="111">
        <f>(365-365/U166*_xlfn.XLOOKUP(U166,Lijsten!U:U,Lijsten!V:V))/365</f>
        <v>0.8878048780487805</v>
      </c>
    </row>
    <row r="167" spans="17:23" x14ac:dyDescent="0.55000000000000004">
      <c r="Q167" s="4">
        <v>16.5</v>
      </c>
      <c r="U167">
        <v>165</v>
      </c>
      <c r="V167">
        <v>18.399999999999999</v>
      </c>
      <c r="W167" s="111">
        <f>(365-365/U167*_xlfn.XLOOKUP(U167,Lijsten!U:U,Lijsten!V:V))/365</f>
        <v>0.88848484848484854</v>
      </c>
    </row>
    <row r="168" spans="17:23" x14ac:dyDescent="0.55000000000000004">
      <c r="Q168" s="4">
        <v>16.600000000000001</v>
      </c>
      <c r="U168">
        <v>166</v>
      </c>
      <c r="V168">
        <v>18.399999999999999</v>
      </c>
      <c r="W168" s="111">
        <f>(365-365/U168*_xlfn.XLOOKUP(U168,Lijsten!U:U,Lijsten!V:V))/365</f>
        <v>0.88915662650602412</v>
      </c>
    </row>
    <row r="169" spans="17:23" x14ac:dyDescent="0.55000000000000004">
      <c r="Q169" s="4">
        <v>16.7</v>
      </c>
      <c r="U169">
        <v>167</v>
      </c>
      <c r="V169">
        <v>18.399999999999999</v>
      </c>
      <c r="W169" s="111">
        <f>(365-365/U169*_xlfn.XLOOKUP(U169,Lijsten!U:U,Lijsten!V:V))/365</f>
        <v>0.8898203592814371</v>
      </c>
    </row>
    <row r="170" spans="17:23" x14ac:dyDescent="0.55000000000000004">
      <c r="Q170" s="4">
        <v>16.8</v>
      </c>
      <c r="U170">
        <v>168</v>
      </c>
      <c r="V170">
        <v>18.399999999999999</v>
      </c>
      <c r="W170" s="111">
        <f>(365-365/U170*_xlfn.XLOOKUP(U170,Lijsten!U:U,Lijsten!V:V))/365</f>
        <v>0.89047619047619042</v>
      </c>
    </row>
    <row r="171" spans="17:23" x14ac:dyDescent="0.55000000000000004">
      <c r="Q171" s="4">
        <v>16.899999999999999</v>
      </c>
      <c r="U171">
        <v>169</v>
      </c>
      <c r="V171">
        <v>18.399999999999999</v>
      </c>
      <c r="W171" s="111">
        <f>(365-365/U171*_xlfn.XLOOKUP(U171,Lijsten!U:U,Lijsten!V:V))/365</f>
        <v>0.89112426035502956</v>
      </c>
    </row>
    <row r="172" spans="17:23" x14ac:dyDescent="0.55000000000000004">
      <c r="Q172" s="4">
        <v>17</v>
      </c>
      <c r="U172">
        <v>170</v>
      </c>
      <c r="V172">
        <v>18.399999999999999</v>
      </c>
      <c r="W172" s="111">
        <f>(365-365/U172*_xlfn.XLOOKUP(U172,Lijsten!U:U,Lijsten!V:V))/365</f>
        <v>0.8917647058823529</v>
      </c>
    </row>
    <row r="173" spans="17:23" x14ac:dyDescent="0.55000000000000004">
      <c r="Q173" s="4">
        <v>17.100000000000001</v>
      </c>
      <c r="U173">
        <v>171</v>
      </c>
      <c r="V173">
        <v>18.399999999999999</v>
      </c>
      <c r="W173" s="111">
        <f>(365-365/U173*_xlfn.XLOOKUP(U173,Lijsten!U:U,Lijsten!V:V))/365</f>
        <v>0.89239766081871352</v>
      </c>
    </row>
    <row r="174" spans="17:23" x14ac:dyDescent="0.55000000000000004">
      <c r="Q174" s="4">
        <v>17.2</v>
      </c>
      <c r="U174">
        <v>172</v>
      </c>
      <c r="V174">
        <v>18.399999999999999</v>
      </c>
      <c r="W174" s="111">
        <f>(365-365/U174*_xlfn.XLOOKUP(U174,Lijsten!U:U,Lijsten!V:V))/365</f>
        <v>0.89302325581395348</v>
      </c>
    </row>
    <row r="175" spans="17:23" x14ac:dyDescent="0.55000000000000004">
      <c r="Q175" s="4">
        <v>17.3</v>
      </c>
      <c r="U175">
        <v>173</v>
      </c>
      <c r="V175">
        <v>18.399999999999999</v>
      </c>
      <c r="W175" s="111">
        <f>(365-365/U175*_xlfn.XLOOKUP(U175,Lijsten!U:U,Lijsten!V:V))/365</f>
        <v>0.89364161849710988</v>
      </c>
    </row>
    <row r="176" spans="17:23" x14ac:dyDescent="0.55000000000000004">
      <c r="Q176" s="4">
        <v>17.399999999999999</v>
      </c>
      <c r="U176">
        <v>174</v>
      </c>
      <c r="V176">
        <v>18.399999999999999</v>
      </c>
      <c r="W176" s="111">
        <f>(365-365/U176*_xlfn.XLOOKUP(U176,Lijsten!U:U,Lijsten!V:V))/365</f>
        <v>0.89425287356321836</v>
      </c>
    </row>
    <row r="177" spans="17:23" x14ac:dyDescent="0.55000000000000004">
      <c r="Q177" s="4">
        <v>17.5</v>
      </c>
      <c r="U177">
        <v>175</v>
      </c>
      <c r="V177">
        <v>18.399999999999999</v>
      </c>
      <c r="W177" s="111">
        <f>(365-365/U177*_xlfn.XLOOKUP(U177,Lijsten!U:U,Lijsten!V:V))/365</f>
        <v>0.8948571428571428</v>
      </c>
    </row>
    <row r="178" spans="17:23" x14ac:dyDescent="0.55000000000000004">
      <c r="Q178" s="4">
        <v>17.600000000000001</v>
      </c>
      <c r="U178">
        <v>176</v>
      </c>
      <c r="V178">
        <v>18.399999999999999</v>
      </c>
      <c r="W178" s="111">
        <f>(365-365/U178*_xlfn.XLOOKUP(U178,Lijsten!U:U,Lijsten!V:V))/365</f>
        <v>0.8954545454545455</v>
      </c>
    </row>
    <row r="179" spans="17:23" x14ac:dyDescent="0.55000000000000004">
      <c r="Q179" s="4">
        <v>17.7</v>
      </c>
      <c r="U179">
        <v>177</v>
      </c>
      <c r="V179">
        <v>18.399999999999999</v>
      </c>
      <c r="W179" s="111">
        <f>(365-365/U179*_xlfn.XLOOKUP(U179,Lijsten!U:U,Lijsten!V:V))/365</f>
        <v>0.89604519774011304</v>
      </c>
    </row>
    <row r="180" spans="17:23" x14ac:dyDescent="0.55000000000000004">
      <c r="Q180" s="4">
        <v>17.8</v>
      </c>
      <c r="U180">
        <v>178</v>
      </c>
      <c r="V180">
        <v>18.399999999999999</v>
      </c>
      <c r="W180" s="111">
        <f>(365-365/U180*_xlfn.XLOOKUP(U180,Lijsten!U:U,Lijsten!V:V))/365</f>
        <v>0.89662921348314606</v>
      </c>
    </row>
    <row r="181" spans="17:23" x14ac:dyDescent="0.55000000000000004">
      <c r="Q181" s="4">
        <v>17.899999999999999</v>
      </c>
      <c r="U181">
        <v>179</v>
      </c>
      <c r="V181">
        <v>18.399999999999999</v>
      </c>
      <c r="W181" s="111">
        <f>(365-365/U181*_xlfn.XLOOKUP(U181,Lijsten!U:U,Lijsten!V:V))/365</f>
        <v>0.89720670391061452</v>
      </c>
    </row>
    <row r="182" spans="17:23" x14ac:dyDescent="0.55000000000000004">
      <c r="Q182" s="4">
        <v>18</v>
      </c>
      <c r="U182">
        <v>180</v>
      </c>
      <c r="V182">
        <v>18.399999999999999</v>
      </c>
      <c r="W182" s="111">
        <f>(365-365/U182*_xlfn.XLOOKUP(U182,Lijsten!U:U,Lijsten!V:V))/365</f>
        <v>0.89777777777777767</v>
      </c>
    </row>
    <row r="183" spans="17:23" x14ac:dyDescent="0.55000000000000004">
      <c r="Q183" s="4">
        <v>18.100000000000001</v>
      </c>
      <c r="U183">
        <v>181</v>
      </c>
      <c r="V183">
        <v>18.399999999999999</v>
      </c>
      <c r="W183" s="111">
        <f>(365-365/U183*_xlfn.XLOOKUP(U183,Lijsten!U:U,Lijsten!V:V))/365</f>
        <v>0.89834254143646397</v>
      </c>
    </row>
    <row r="184" spans="17:23" x14ac:dyDescent="0.55000000000000004">
      <c r="Q184" s="4">
        <v>18.2</v>
      </c>
      <c r="U184">
        <v>182</v>
      </c>
      <c r="V184">
        <v>18.399999999999999</v>
      </c>
      <c r="W184" s="111">
        <f>(365-365/U184*_xlfn.XLOOKUP(U184,Lijsten!U:U,Lijsten!V:V))/365</f>
        <v>0.89890109890109882</v>
      </c>
    </row>
    <row r="185" spans="17:23" x14ac:dyDescent="0.55000000000000004">
      <c r="Q185" s="4">
        <v>18.3</v>
      </c>
      <c r="U185">
        <v>183</v>
      </c>
      <c r="V185">
        <v>18.399999999999999</v>
      </c>
      <c r="W185" s="111">
        <f>(365-365/U185*_xlfn.XLOOKUP(U185,Lijsten!U:U,Lijsten!V:V))/365</f>
        <v>0.89945355191256837</v>
      </c>
    </row>
    <row r="186" spans="17:23" x14ac:dyDescent="0.55000000000000004">
      <c r="Q186" s="4">
        <v>18.399999999999999</v>
      </c>
      <c r="U186">
        <v>184</v>
      </c>
      <c r="V186">
        <v>18.399999999999999</v>
      </c>
      <c r="W186" s="111">
        <f>(365-365/U186*_xlfn.XLOOKUP(U186,Lijsten!U:U,Lijsten!V:V))/365</f>
        <v>0.9</v>
      </c>
    </row>
    <row r="187" spans="17:23" x14ac:dyDescent="0.55000000000000004">
      <c r="Q187" s="4">
        <v>18.5</v>
      </c>
      <c r="U187">
        <v>185</v>
      </c>
      <c r="V187">
        <v>18.399999999999999</v>
      </c>
      <c r="W187" s="111">
        <f>(365-365/U187*_xlfn.XLOOKUP(U187,Lijsten!U:U,Lijsten!V:V))/365</f>
        <v>0.90054054054054045</v>
      </c>
    </row>
    <row r="188" spans="17:23" x14ac:dyDescent="0.55000000000000004">
      <c r="Q188" s="4">
        <v>18.600000000000001</v>
      </c>
      <c r="U188">
        <v>186</v>
      </c>
      <c r="V188">
        <v>18.399999999999999</v>
      </c>
      <c r="W188" s="111">
        <f>(365-365/U188*_xlfn.XLOOKUP(U188,Lijsten!U:U,Lijsten!V:V))/365</f>
        <v>0.90107526881720423</v>
      </c>
    </row>
    <row r="189" spans="17:23" x14ac:dyDescent="0.55000000000000004">
      <c r="Q189" s="4">
        <v>18.7</v>
      </c>
      <c r="U189">
        <v>187</v>
      </c>
      <c r="V189">
        <v>18.399999999999999</v>
      </c>
      <c r="W189" s="111">
        <f>(365-365/U189*_xlfn.XLOOKUP(U189,Lijsten!U:U,Lijsten!V:V))/365</f>
        <v>0.90160427807486621</v>
      </c>
    </row>
    <row r="190" spans="17:23" x14ac:dyDescent="0.55000000000000004">
      <c r="Q190" s="4">
        <v>18.8</v>
      </c>
      <c r="U190">
        <v>188</v>
      </c>
      <c r="V190">
        <v>18.399999999999999</v>
      </c>
      <c r="W190" s="111">
        <f>(365-365/U190*_xlfn.XLOOKUP(U190,Lijsten!U:U,Lijsten!V:V))/365</f>
        <v>0.90212765957446805</v>
      </c>
    </row>
    <row r="191" spans="17:23" x14ac:dyDescent="0.55000000000000004">
      <c r="Q191" s="4">
        <v>18.899999999999999</v>
      </c>
      <c r="U191">
        <v>189</v>
      </c>
      <c r="V191">
        <v>18.399999999999999</v>
      </c>
      <c r="W191" s="111">
        <f>(365-365/U191*_xlfn.XLOOKUP(U191,Lijsten!U:U,Lijsten!V:V))/365</f>
        <v>0.90264550264550258</v>
      </c>
    </row>
    <row r="192" spans="17:23" x14ac:dyDescent="0.55000000000000004">
      <c r="Q192" s="4">
        <v>19</v>
      </c>
      <c r="U192">
        <v>190</v>
      </c>
      <c r="V192">
        <v>18.399999999999999</v>
      </c>
      <c r="W192" s="111">
        <f>(365-365/U192*_xlfn.XLOOKUP(U192,Lijsten!U:U,Lijsten!V:V))/365</f>
        <v>0.90315789473684205</v>
      </c>
    </row>
    <row r="193" spans="17:23" x14ac:dyDescent="0.55000000000000004">
      <c r="Q193" s="4">
        <v>19.100000000000001</v>
      </c>
      <c r="U193">
        <v>191</v>
      </c>
      <c r="V193">
        <v>18.399999999999999</v>
      </c>
      <c r="W193" s="111">
        <f>(365-365/U193*_xlfn.XLOOKUP(U193,Lijsten!U:U,Lijsten!V:V))/365</f>
        <v>0.90366492146596855</v>
      </c>
    </row>
    <row r="194" spans="17:23" x14ac:dyDescent="0.55000000000000004">
      <c r="Q194" s="4">
        <v>19.2</v>
      </c>
      <c r="U194">
        <v>192</v>
      </c>
      <c r="V194">
        <v>18.399999999999999</v>
      </c>
      <c r="W194" s="111">
        <f>(365-365/U194*_xlfn.XLOOKUP(U194,Lijsten!U:U,Lijsten!V:V))/365</f>
        <v>0.90416666666666656</v>
      </c>
    </row>
    <row r="195" spans="17:23" x14ac:dyDescent="0.55000000000000004">
      <c r="Q195" s="4">
        <v>19.3</v>
      </c>
      <c r="U195">
        <v>193</v>
      </c>
      <c r="V195">
        <v>18.399999999999999</v>
      </c>
      <c r="W195" s="111">
        <f>(365-365/U195*_xlfn.XLOOKUP(U195,Lijsten!U:U,Lijsten!V:V))/365</f>
        <v>0.90466321243523307</v>
      </c>
    </row>
    <row r="196" spans="17:23" x14ac:dyDescent="0.55000000000000004">
      <c r="Q196" s="4">
        <v>19.399999999999999</v>
      </c>
      <c r="U196">
        <v>194</v>
      </c>
      <c r="V196">
        <v>18.399999999999999</v>
      </c>
      <c r="W196" s="111">
        <f>(365-365/U196*_xlfn.XLOOKUP(U196,Lijsten!U:U,Lijsten!V:V))/365</f>
        <v>0.90515463917525774</v>
      </c>
    </row>
    <row r="197" spans="17:23" x14ac:dyDescent="0.55000000000000004">
      <c r="Q197" s="4">
        <v>19.5</v>
      </c>
      <c r="U197">
        <v>195</v>
      </c>
      <c r="V197">
        <v>18.399999999999999</v>
      </c>
      <c r="W197" s="111">
        <f>(365-365/U197*_xlfn.XLOOKUP(U197,Lijsten!U:U,Lijsten!V:V))/365</f>
        <v>0.90564102564102567</v>
      </c>
    </row>
    <row r="198" spans="17:23" x14ac:dyDescent="0.55000000000000004">
      <c r="Q198" s="4">
        <v>19.600000000000001</v>
      </c>
      <c r="U198">
        <v>196</v>
      </c>
      <c r="V198">
        <v>18.399999999999999</v>
      </c>
      <c r="W198" s="111">
        <f>(365-365/U198*_xlfn.XLOOKUP(U198,Lijsten!U:U,Lijsten!V:V))/365</f>
        <v>0.90612244897959182</v>
      </c>
    </row>
    <row r="199" spans="17:23" x14ac:dyDescent="0.55000000000000004">
      <c r="Q199" s="4">
        <v>19.7</v>
      </c>
      <c r="U199">
        <v>197</v>
      </c>
      <c r="V199">
        <v>18.399999999999999</v>
      </c>
      <c r="W199" s="111">
        <f>(365-365/U199*_xlfn.XLOOKUP(U199,Lijsten!U:U,Lijsten!V:V))/365</f>
        <v>0.90659898477157363</v>
      </c>
    </row>
    <row r="200" spans="17:23" x14ac:dyDescent="0.55000000000000004">
      <c r="Q200" s="4">
        <v>19.8</v>
      </c>
      <c r="U200">
        <v>198</v>
      </c>
      <c r="V200">
        <v>18.399999999999999</v>
      </c>
      <c r="W200" s="111">
        <f>(365-365/U200*_xlfn.XLOOKUP(U200,Lijsten!U:U,Lijsten!V:V))/365</f>
        <v>0.90707070707070703</v>
      </c>
    </row>
    <row r="201" spans="17:23" x14ac:dyDescent="0.55000000000000004">
      <c r="Q201" s="4">
        <v>19.899999999999999</v>
      </c>
      <c r="U201">
        <v>199</v>
      </c>
      <c r="V201">
        <v>18.399999999999999</v>
      </c>
      <c r="W201" s="111">
        <f>(365-365/U201*_xlfn.XLOOKUP(U201,Lijsten!U:U,Lijsten!V:V))/365</f>
        <v>0.90753768844221105</v>
      </c>
    </row>
    <row r="202" spans="17:23" x14ac:dyDescent="0.55000000000000004">
      <c r="Q202" s="4">
        <v>20</v>
      </c>
      <c r="U202">
        <v>200</v>
      </c>
      <c r="V202">
        <v>18.399999999999999</v>
      </c>
      <c r="W202" s="111">
        <f>(365-365/U202*_xlfn.XLOOKUP(U202,Lijsten!U:U,Lijsten!V:V))/365</f>
        <v>0.90800000000000003</v>
      </c>
    </row>
    <row r="203" spans="17:23" x14ac:dyDescent="0.55000000000000004">
      <c r="Q203" s="4">
        <v>20.100000000000001</v>
      </c>
      <c r="U203">
        <v>201</v>
      </c>
      <c r="V203">
        <v>18.399999999999999</v>
      </c>
      <c r="W203" s="111">
        <f>(365-365/U203*_xlfn.XLOOKUP(U203,Lijsten!U:U,Lijsten!V:V))/365</f>
        <v>0.90845771144278609</v>
      </c>
    </row>
    <row r="204" spans="17:23" x14ac:dyDescent="0.55000000000000004">
      <c r="Q204" s="4">
        <v>20.2</v>
      </c>
      <c r="U204">
        <v>202</v>
      </c>
      <c r="V204">
        <v>18.399999999999999</v>
      </c>
      <c r="W204" s="111">
        <f>(365-365/U204*_xlfn.XLOOKUP(U204,Lijsten!U:U,Lijsten!V:V))/365</f>
        <v>0.90891089108910905</v>
      </c>
    </row>
    <row r="205" spans="17:23" x14ac:dyDescent="0.55000000000000004">
      <c r="Q205" s="4">
        <v>20.3</v>
      </c>
      <c r="U205">
        <v>203</v>
      </c>
      <c r="V205">
        <v>18.399999999999999</v>
      </c>
      <c r="W205" s="111">
        <f>(365-365/U205*_xlfn.XLOOKUP(U205,Lijsten!U:U,Lijsten!V:V))/365</f>
        <v>0.90935960591133003</v>
      </c>
    </row>
    <row r="206" spans="17:23" x14ac:dyDescent="0.55000000000000004">
      <c r="Q206" s="4">
        <v>20.399999999999999</v>
      </c>
      <c r="U206">
        <v>204</v>
      </c>
      <c r="V206">
        <v>18.399999999999999</v>
      </c>
      <c r="W206" s="111">
        <f>(365-365/U206*_xlfn.XLOOKUP(U206,Lijsten!U:U,Lijsten!V:V))/365</f>
        <v>0.90980392156862744</v>
      </c>
    </row>
    <row r="207" spans="17:23" x14ac:dyDescent="0.55000000000000004">
      <c r="Q207" s="4">
        <v>20.5</v>
      </c>
      <c r="U207">
        <v>205</v>
      </c>
      <c r="V207">
        <v>18.399999999999999</v>
      </c>
      <c r="W207" s="111">
        <f>(365-365/U207*_xlfn.XLOOKUP(U207,Lijsten!U:U,Lijsten!V:V))/365</f>
        <v>0.91024390243902442</v>
      </c>
    </row>
    <row r="208" spans="17:23" x14ac:dyDescent="0.55000000000000004">
      <c r="Q208" s="4">
        <v>20.6</v>
      </c>
      <c r="U208">
        <v>206</v>
      </c>
      <c r="V208">
        <v>18.399999999999999</v>
      </c>
      <c r="W208" s="111">
        <f>(365-365/U208*_xlfn.XLOOKUP(U208,Lijsten!U:U,Lijsten!V:V))/365</f>
        <v>0.91067961165048539</v>
      </c>
    </row>
    <row r="209" spans="17:23" x14ac:dyDescent="0.55000000000000004">
      <c r="Q209" s="4">
        <v>20.7</v>
      </c>
      <c r="U209">
        <v>207</v>
      </c>
      <c r="V209">
        <v>18.399999999999999</v>
      </c>
      <c r="W209" s="111">
        <f>(365-365/U209*_xlfn.XLOOKUP(U209,Lijsten!U:U,Lijsten!V:V))/365</f>
        <v>0.91111111111111109</v>
      </c>
    </row>
    <row r="210" spans="17:23" x14ac:dyDescent="0.55000000000000004">
      <c r="Q210" s="4">
        <v>20.8</v>
      </c>
      <c r="U210">
        <v>208</v>
      </c>
      <c r="V210">
        <v>18.399999999999999</v>
      </c>
      <c r="W210" s="111">
        <f>(365-365/U210*_xlfn.XLOOKUP(U210,Lijsten!U:U,Lijsten!V:V))/365</f>
        <v>0.91153846153846152</v>
      </c>
    </row>
    <row r="211" spans="17:23" x14ac:dyDescent="0.55000000000000004">
      <c r="Q211" s="4">
        <v>20.9</v>
      </c>
      <c r="U211">
        <v>209</v>
      </c>
      <c r="V211">
        <v>18.399999999999999</v>
      </c>
      <c r="W211" s="111">
        <f>(365-365/U211*_xlfn.XLOOKUP(U211,Lijsten!U:U,Lijsten!V:V))/365</f>
        <v>0.91196172248803831</v>
      </c>
    </row>
    <row r="212" spans="17:23" x14ac:dyDescent="0.55000000000000004">
      <c r="Q212" s="4">
        <v>21</v>
      </c>
      <c r="U212">
        <v>210</v>
      </c>
      <c r="V212">
        <v>18.399999999999999</v>
      </c>
      <c r="W212" s="111">
        <f>(365-365/U212*_xlfn.XLOOKUP(U212,Lijsten!U:U,Lijsten!V:V))/365</f>
        <v>0.9123809523809524</v>
      </c>
    </row>
    <row r="213" spans="17:23" x14ac:dyDescent="0.55000000000000004">
      <c r="Q213" s="4">
        <v>21.1</v>
      </c>
      <c r="U213">
        <v>211</v>
      </c>
      <c r="V213">
        <v>18.399999999999999</v>
      </c>
      <c r="W213" s="111">
        <f>(365-365/U213*_xlfn.XLOOKUP(U213,Lijsten!U:U,Lijsten!V:V))/365</f>
        <v>0.91279620853080567</v>
      </c>
    </row>
    <row r="214" spans="17:23" x14ac:dyDescent="0.55000000000000004">
      <c r="Q214" s="4">
        <v>21.2</v>
      </c>
      <c r="U214">
        <v>212</v>
      </c>
      <c r="V214">
        <v>18.399999999999999</v>
      </c>
      <c r="W214" s="111">
        <f>(365-365/U214*_xlfn.XLOOKUP(U214,Lijsten!U:U,Lijsten!V:V))/365</f>
        <v>0.91320754716981134</v>
      </c>
    </row>
    <row r="215" spans="17:23" x14ac:dyDescent="0.55000000000000004">
      <c r="Q215" s="4">
        <v>21.3</v>
      </c>
      <c r="U215">
        <v>213</v>
      </c>
      <c r="V215">
        <v>18.399999999999999</v>
      </c>
      <c r="W215" s="111">
        <f>(365-365/U215*_xlfn.XLOOKUP(U215,Lijsten!U:U,Lijsten!V:V))/365</f>
        <v>0.91361502347417844</v>
      </c>
    </row>
    <row r="216" spans="17:23" x14ac:dyDescent="0.55000000000000004">
      <c r="Q216" s="4">
        <v>21.4</v>
      </c>
      <c r="U216">
        <v>214</v>
      </c>
      <c r="V216">
        <v>18.399999999999999</v>
      </c>
      <c r="W216" s="111">
        <f>(365-365/U216*_xlfn.XLOOKUP(U216,Lijsten!U:U,Lijsten!V:V))/365</f>
        <v>0.91401869158878513</v>
      </c>
    </row>
    <row r="217" spans="17:23" x14ac:dyDescent="0.55000000000000004">
      <c r="Q217" s="4">
        <v>21.5</v>
      </c>
      <c r="U217">
        <v>215</v>
      </c>
      <c r="V217">
        <v>18.399999999999999</v>
      </c>
      <c r="W217" s="111">
        <f>(365-365/U217*_xlfn.XLOOKUP(U217,Lijsten!U:U,Lijsten!V:V))/365</f>
        <v>0.91441860465116276</v>
      </c>
    </row>
    <row r="218" spans="17:23" x14ac:dyDescent="0.55000000000000004">
      <c r="Q218" s="4">
        <v>21.6</v>
      </c>
      <c r="U218">
        <v>216</v>
      </c>
      <c r="V218">
        <v>18.399999999999999</v>
      </c>
      <c r="W218" s="111">
        <f>(365-365/U218*_xlfn.XLOOKUP(U218,Lijsten!U:U,Lijsten!V:V))/365</f>
        <v>0.91481481481481475</v>
      </c>
    </row>
    <row r="219" spans="17:23" x14ac:dyDescent="0.55000000000000004">
      <c r="Q219" s="4">
        <v>21.7</v>
      </c>
      <c r="U219">
        <v>217</v>
      </c>
      <c r="V219">
        <v>18.399999999999999</v>
      </c>
      <c r="W219" s="111">
        <f>(365-365/U219*_xlfn.XLOOKUP(U219,Lijsten!U:U,Lijsten!V:V))/365</f>
        <v>0.9152073732718895</v>
      </c>
    </row>
    <row r="220" spans="17:23" x14ac:dyDescent="0.55000000000000004">
      <c r="Q220" s="4">
        <v>21.8</v>
      </c>
      <c r="U220">
        <v>218</v>
      </c>
      <c r="V220">
        <v>18.399999999999999</v>
      </c>
      <c r="W220" s="111">
        <f>(365-365/U220*_xlfn.XLOOKUP(U220,Lijsten!U:U,Lijsten!V:V))/365</f>
        <v>0.91559633027522935</v>
      </c>
    </row>
    <row r="221" spans="17:23" x14ac:dyDescent="0.55000000000000004">
      <c r="Q221" s="4">
        <v>21.9</v>
      </c>
      <c r="U221">
        <v>219</v>
      </c>
      <c r="V221">
        <v>18.399999999999999</v>
      </c>
      <c r="W221" s="111">
        <f>(365-365/U221*_xlfn.XLOOKUP(U221,Lijsten!U:U,Lijsten!V:V))/365</f>
        <v>0.91598173515981729</v>
      </c>
    </row>
    <row r="222" spans="17:23" x14ac:dyDescent="0.55000000000000004">
      <c r="Q222" s="4">
        <v>22</v>
      </c>
      <c r="U222">
        <v>220</v>
      </c>
      <c r="V222">
        <v>18.399999999999999</v>
      </c>
      <c r="W222" s="111">
        <f>(365-365/U222*_xlfn.XLOOKUP(U222,Lijsten!U:U,Lijsten!V:V))/365</f>
        <v>0.91636363636363638</v>
      </c>
    </row>
    <row r="223" spans="17:23" x14ac:dyDescent="0.55000000000000004">
      <c r="Q223" s="4">
        <v>22.1</v>
      </c>
      <c r="U223">
        <v>221</v>
      </c>
      <c r="V223">
        <v>18.399999999999999</v>
      </c>
      <c r="W223" s="111">
        <f>(365-365/U223*_xlfn.XLOOKUP(U223,Lijsten!U:U,Lijsten!V:V))/365</f>
        <v>0.91674208144796387</v>
      </c>
    </row>
    <row r="224" spans="17:23" x14ac:dyDescent="0.55000000000000004">
      <c r="Q224" s="4">
        <v>22.2</v>
      </c>
      <c r="U224">
        <v>222</v>
      </c>
      <c r="V224">
        <v>18.399999999999999</v>
      </c>
      <c r="W224" s="111">
        <f>(365-365/U224*_xlfn.XLOOKUP(U224,Lijsten!U:U,Lijsten!V:V))/365</f>
        <v>0.91711711711711708</v>
      </c>
    </row>
    <row r="225" spans="17:23" x14ac:dyDescent="0.55000000000000004">
      <c r="Q225" s="4">
        <v>22.3</v>
      </c>
      <c r="U225">
        <v>223</v>
      </c>
      <c r="V225">
        <v>18.399999999999999</v>
      </c>
      <c r="W225" s="111">
        <f>(365-365/U225*_xlfn.XLOOKUP(U225,Lijsten!U:U,Lijsten!V:V))/365</f>
        <v>0.91748878923766819</v>
      </c>
    </row>
    <row r="226" spans="17:23" x14ac:dyDescent="0.55000000000000004">
      <c r="Q226" s="4">
        <v>22.4</v>
      </c>
      <c r="U226">
        <v>224</v>
      </c>
      <c r="V226">
        <v>18.399999999999999</v>
      </c>
      <c r="W226" s="111">
        <f>(365-365/U226*_xlfn.XLOOKUP(U226,Lijsten!U:U,Lijsten!V:V))/365</f>
        <v>0.91785714285714293</v>
      </c>
    </row>
    <row r="227" spans="17:23" x14ac:dyDescent="0.55000000000000004">
      <c r="Q227" s="4">
        <v>22.5</v>
      </c>
      <c r="U227">
        <v>225</v>
      </c>
      <c r="V227">
        <v>18.399999999999999</v>
      </c>
      <c r="W227" s="111">
        <f>(365-365/U227*_xlfn.XLOOKUP(U227,Lijsten!U:U,Lijsten!V:V))/365</f>
        <v>0.91822222222222216</v>
      </c>
    </row>
    <row r="228" spans="17:23" x14ac:dyDescent="0.55000000000000004">
      <c r="Q228" s="4">
        <v>22.6</v>
      </c>
      <c r="U228">
        <v>226</v>
      </c>
      <c r="V228">
        <v>18.399999999999999</v>
      </c>
      <c r="W228" s="111">
        <f>(365-365/U228*_xlfn.XLOOKUP(U228,Lijsten!U:U,Lijsten!V:V))/365</f>
        <v>0.91858407079646021</v>
      </c>
    </row>
    <row r="229" spans="17:23" x14ac:dyDescent="0.55000000000000004">
      <c r="Q229" s="4">
        <v>22.7</v>
      </c>
      <c r="U229">
        <v>227</v>
      </c>
      <c r="V229">
        <v>18.399999999999999</v>
      </c>
      <c r="W229" s="111">
        <f>(365-365/U229*_xlfn.XLOOKUP(U229,Lijsten!U:U,Lijsten!V:V))/365</f>
        <v>0.91894273127753312</v>
      </c>
    </row>
    <row r="230" spans="17:23" x14ac:dyDescent="0.55000000000000004">
      <c r="Q230" s="4">
        <v>22.8</v>
      </c>
      <c r="U230">
        <v>228</v>
      </c>
      <c r="V230">
        <v>18.399999999999999</v>
      </c>
      <c r="W230" s="111">
        <f>(365-365/U230*_xlfn.XLOOKUP(U230,Lijsten!U:U,Lijsten!V:V))/365</f>
        <v>0.91929824561403506</v>
      </c>
    </row>
    <row r="231" spans="17:23" x14ac:dyDescent="0.55000000000000004">
      <c r="Q231" s="4">
        <v>22.9</v>
      </c>
      <c r="U231">
        <v>229</v>
      </c>
      <c r="V231">
        <v>18.399999999999999</v>
      </c>
      <c r="W231" s="111">
        <f>(365-365/U231*_xlfn.XLOOKUP(U231,Lijsten!U:U,Lijsten!V:V))/365</f>
        <v>0.91965065502183407</v>
      </c>
    </row>
    <row r="232" spans="17:23" x14ac:dyDescent="0.55000000000000004">
      <c r="Q232" s="4">
        <v>23</v>
      </c>
      <c r="U232">
        <v>230</v>
      </c>
      <c r="V232">
        <v>18.399999999999999</v>
      </c>
      <c r="W232" s="111">
        <f>(365-365/U232*_xlfn.XLOOKUP(U232,Lijsten!U:U,Lijsten!V:V))/365</f>
        <v>0.92</v>
      </c>
    </row>
    <row r="233" spans="17:23" x14ac:dyDescent="0.55000000000000004">
      <c r="Q233" s="4">
        <v>23.1</v>
      </c>
      <c r="U233">
        <v>231</v>
      </c>
      <c r="V233">
        <v>18.399999999999999</v>
      </c>
      <c r="W233" s="111">
        <f>(365-365/U233*_xlfn.XLOOKUP(U233,Lijsten!U:U,Lijsten!V:V))/365</f>
        <v>0.92034632034632036</v>
      </c>
    </row>
    <row r="234" spans="17:23" x14ac:dyDescent="0.55000000000000004">
      <c r="Q234" s="4">
        <v>23.2</v>
      </c>
      <c r="U234">
        <v>232</v>
      </c>
      <c r="V234">
        <v>18.399999999999999</v>
      </c>
      <c r="W234" s="111">
        <f>(365-365/U234*_xlfn.XLOOKUP(U234,Lijsten!U:U,Lijsten!V:V))/365</f>
        <v>0.92068965517241386</v>
      </c>
    </row>
    <row r="235" spans="17:23" x14ac:dyDescent="0.55000000000000004">
      <c r="Q235" s="4">
        <v>23.3</v>
      </c>
      <c r="U235">
        <v>233</v>
      </c>
      <c r="V235">
        <v>18.399999999999999</v>
      </c>
      <c r="W235" s="111">
        <f>(365-365/U235*_xlfn.XLOOKUP(U235,Lijsten!U:U,Lijsten!V:V))/365</f>
        <v>0.92103004291845492</v>
      </c>
    </row>
    <row r="236" spans="17:23" x14ac:dyDescent="0.55000000000000004">
      <c r="Q236" s="4">
        <v>23.4</v>
      </c>
      <c r="U236">
        <v>234</v>
      </c>
      <c r="V236">
        <v>18.399999999999999</v>
      </c>
      <c r="W236" s="111">
        <f>(365-365/U236*_xlfn.XLOOKUP(U236,Lijsten!U:U,Lijsten!V:V))/365</f>
        <v>0.92136752136752142</v>
      </c>
    </row>
    <row r="237" spans="17:23" x14ac:dyDescent="0.55000000000000004">
      <c r="Q237" s="4">
        <v>23.5</v>
      </c>
      <c r="U237">
        <v>235</v>
      </c>
      <c r="V237">
        <v>18.399999999999999</v>
      </c>
      <c r="W237" s="111">
        <f>(365-365/U237*_xlfn.XLOOKUP(U237,Lijsten!U:U,Lijsten!V:V))/365</f>
        <v>0.92170212765957449</v>
      </c>
    </row>
    <row r="238" spans="17:23" x14ac:dyDescent="0.55000000000000004">
      <c r="Q238" s="4">
        <v>23.6</v>
      </c>
      <c r="U238">
        <v>236</v>
      </c>
      <c r="V238">
        <v>18.399999999999999</v>
      </c>
      <c r="W238" s="111">
        <f>(365-365/U238*_xlfn.XLOOKUP(U238,Lijsten!U:U,Lijsten!V:V))/365</f>
        <v>0.92203389830508486</v>
      </c>
    </row>
    <row r="239" spans="17:23" x14ac:dyDescent="0.55000000000000004">
      <c r="Q239" s="4">
        <v>23.7</v>
      </c>
      <c r="U239">
        <v>237</v>
      </c>
      <c r="V239">
        <v>18.399999999999999</v>
      </c>
      <c r="W239" s="111">
        <f>(365-365/U239*_xlfn.XLOOKUP(U239,Lijsten!U:U,Lijsten!V:V))/365</f>
        <v>0.92236286919831223</v>
      </c>
    </row>
    <row r="240" spans="17:23" x14ac:dyDescent="0.55000000000000004">
      <c r="Q240" s="4">
        <v>23.8</v>
      </c>
      <c r="U240">
        <v>238</v>
      </c>
      <c r="V240">
        <v>18.399999999999999</v>
      </c>
      <c r="W240" s="111">
        <f>(365-365/U240*_xlfn.XLOOKUP(U240,Lijsten!U:U,Lijsten!V:V))/365</f>
        <v>0.92268907563025204</v>
      </c>
    </row>
    <row r="241" spans="17:23" x14ac:dyDescent="0.55000000000000004">
      <c r="Q241" s="4">
        <v>23.9</v>
      </c>
      <c r="U241">
        <v>239</v>
      </c>
      <c r="V241">
        <v>18.399999999999999</v>
      </c>
      <c r="W241" s="111">
        <f>(365-365/U241*_xlfn.XLOOKUP(U241,Lijsten!U:U,Lijsten!V:V))/365</f>
        <v>0.92301255230125534</v>
      </c>
    </row>
    <row r="242" spans="17:23" x14ac:dyDescent="0.55000000000000004">
      <c r="Q242" s="4">
        <v>24</v>
      </c>
      <c r="U242">
        <v>240</v>
      </c>
      <c r="V242">
        <v>18.399999999999999</v>
      </c>
      <c r="W242" s="111">
        <f>(365-365/U242*_xlfn.XLOOKUP(U242,Lijsten!U:U,Lijsten!V:V))/365</f>
        <v>0.92333333333333334</v>
      </c>
    </row>
    <row r="243" spans="17:23" x14ac:dyDescent="0.55000000000000004">
      <c r="Q243" s="4">
        <v>24.1</v>
      </c>
      <c r="U243">
        <v>241</v>
      </c>
      <c r="V243">
        <v>18.399999999999999</v>
      </c>
      <c r="W243" s="111">
        <f>(365-365/U243*_xlfn.XLOOKUP(U243,Lijsten!U:U,Lijsten!V:V))/365</f>
        <v>0.92365145228215773</v>
      </c>
    </row>
    <row r="244" spans="17:23" x14ac:dyDescent="0.55000000000000004">
      <c r="Q244" s="4">
        <v>24.2</v>
      </c>
      <c r="U244">
        <v>242</v>
      </c>
      <c r="V244">
        <v>18.399999999999999</v>
      </c>
      <c r="W244" s="111">
        <f>(365-365/U244*_xlfn.XLOOKUP(U244,Lijsten!U:U,Lijsten!V:V))/365</f>
        <v>0.92396694214876041</v>
      </c>
    </row>
    <row r="245" spans="17:23" x14ac:dyDescent="0.55000000000000004">
      <c r="Q245" s="4">
        <v>24.3</v>
      </c>
      <c r="U245">
        <v>243</v>
      </c>
      <c r="V245">
        <v>18.399999999999999</v>
      </c>
      <c r="W245" s="111">
        <f>(365-365/U245*_xlfn.XLOOKUP(U245,Lijsten!U:U,Lijsten!V:V))/365</f>
        <v>0.92427983539094649</v>
      </c>
    </row>
    <row r="246" spans="17:23" x14ac:dyDescent="0.55000000000000004">
      <c r="Q246" s="4">
        <v>24.4</v>
      </c>
      <c r="U246">
        <v>244</v>
      </c>
      <c r="V246">
        <v>18.399999999999999</v>
      </c>
      <c r="W246" s="111">
        <f>(365-365/U246*_xlfn.XLOOKUP(U246,Lijsten!U:U,Lijsten!V:V))/365</f>
        <v>0.92459016393442628</v>
      </c>
    </row>
    <row r="247" spans="17:23" x14ac:dyDescent="0.55000000000000004">
      <c r="Q247" s="4">
        <v>24.5</v>
      </c>
      <c r="U247">
        <v>245</v>
      </c>
      <c r="V247">
        <v>18.399999999999999</v>
      </c>
      <c r="W247" s="111">
        <f>(365-365/U247*_xlfn.XLOOKUP(U247,Lijsten!U:U,Lijsten!V:V))/365</f>
        <v>0.92489795918367346</v>
      </c>
    </row>
    <row r="248" spans="17:23" x14ac:dyDescent="0.55000000000000004">
      <c r="Q248" s="4">
        <v>24.6</v>
      </c>
      <c r="U248">
        <v>246</v>
      </c>
      <c r="V248">
        <v>18.399999999999999</v>
      </c>
      <c r="W248" s="111">
        <f>(365-365/U248*_xlfn.XLOOKUP(U248,Lijsten!U:U,Lijsten!V:V))/365</f>
        <v>0.9252032520325203</v>
      </c>
    </row>
    <row r="249" spans="17:23" x14ac:dyDescent="0.55000000000000004">
      <c r="Q249" s="4">
        <v>24.7</v>
      </c>
      <c r="U249">
        <v>247</v>
      </c>
      <c r="V249">
        <v>18.399999999999999</v>
      </c>
      <c r="W249" s="111">
        <f>(365-365/U249*_xlfn.XLOOKUP(U249,Lijsten!U:U,Lijsten!V:V))/365</f>
        <v>0.92550607287449393</v>
      </c>
    </row>
    <row r="250" spans="17:23" x14ac:dyDescent="0.55000000000000004">
      <c r="Q250" s="4">
        <v>24.8</v>
      </c>
      <c r="U250">
        <v>248</v>
      </c>
      <c r="V250">
        <v>18.399999999999999</v>
      </c>
      <c r="W250" s="111">
        <f>(365-365/U250*_xlfn.XLOOKUP(U250,Lijsten!U:U,Lijsten!V:V))/365</f>
        <v>0.92580645161290331</v>
      </c>
    </row>
    <row r="251" spans="17:23" x14ac:dyDescent="0.55000000000000004">
      <c r="Q251" s="4">
        <v>24.9</v>
      </c>
      <c r="U251">
        <v>249</v>
      </c>
      <c r="V251">
        <v>18.399999999999999</v>
      </c>
      <c r="W251" s="111">
        <f>(365-365/U251*_xlfn.XLOOKUP(U251,Lijsten!U:U,Lijsten!V:V))/365</f>
        <v>0.92610441767068274</v>
      </c>
    </row>
    <row r="252" spans="17:23" x14ac:dyDescent="0.55000000000000004">
      <c r="Q252" s="4">
        <v>25</v>
      </c>
      <c r="U252">
        <v>250</v>
      </c>
      <c r="V252">
        <v>18.399999999999999</v>
      </c>
      <c r="W252" s="111">
        <f>(365-365/U252*_xlfn.XLOOKUP(U252,Lijsten!U:U,Lijsten!V:V))/365</f>
        <v>0.92640000000000011</v>
      </c>
    </row>
    <row r="253" spans="17:23" x14ac:dyDescent="0.55000000000000004">
      <c r="Q253" s="4">
        <v>25.1</v>
      </c>
      <c r="U253">
        <v>251</v>
      </c>
      <c r="V253">
        <v>18.399999999999999</v>
      </c>
      <c r="W253" s="111">
        <f>(365-365/U253*_xlfn.XLOOKUP(U253,Lijsten!U:U,Lijsten!V:V))/365</f>
        <v>0.92669322709163338</v>
      </c>
    </row>
    <row r="254" spans="17:23" x14ac:dyDescent="0.55000000000000004">
      <c r="Q254" s="4">
        <v>25.2</v>
      </c>
      <c r="U254">
        <v>252</v>
      </c>
      <c r="V254">
        <v>18.399999999999999</v>
      </c>
      <c r="W254" s="111">
        <f>(365-365/U254*_xlfn.XLOOKUP(U254,Lijsten!U:U,Lijsten!V:V))/365</f>
        <v>0.92698412698412691</v>
      </c>
    </row>
    <row r="255" spans="17:23" x14ac:dyDescent="0.55000000000000004">
      <c r="Q255" s="4">
        <v>25.3</v>
      </c>
      <c r="U255">
        <v>253</v>
      </c>
      <c r="V255">
        <v>18.399999999999999</v>
      </c>
      <c r="W255" s="111">
        <f>(365-365/U255*_xlfn.XLOOKUP(U255,Lijsten!U:U,Lijsten!V:V))/365</f>
        <v>0.92727272727272725</v>
      </c>
    </row>
    <row r="256" spans="17:23" x14ac:dyDescent="0.55000000000000004">
      <c r="Q256" s="4">
        <v>25.4</v>
      </c>
      <c r="U256">
        <v>254</v>
      </c>
      <c r="V256">
        <v>18.399999999999999</v>
      </c>
      <c r="W256" s="111">
        <f>(365-365/U256*_xlfn.XLOOKUP(U256,Lijsten!U:U,Lijsten!V:V))/365</f>
        <v>0.92755905511811021</v>
      </c>
    </row>
    <row r="257" spans="17:23" x14ac:dyDescent="0.55000000000000004">
      <c r="Q257" s="4">
        <v>25.5</v>
      </c>
      <c r="U257">
        <v>255</v>
      </c>
      <c r="V257">
        <v>18.399999999999999</v>
      </c>
      <c r="W257" s="111">
        <f>(365-365/U257*_xlfn.XLOOKUP(U257,Lijsten!U:U,Lijsten!V:V))/365</f>
        <v>0.92784313725490197</v>
      </c>
    </row>
    <row r="258" spans="17:23" x14ac:dyDescent="0.55000000000000004">
      <c r="Q258" s="4">
        <v>25.6</v>
      </c>
      <c r="U258">
        <v>256</v>
      </c>
      <c r="V258">
        <v>18.399999999999999</v>
      </c>
      <c r="W258" s="111">
        <f>(365-365/U258*_xlfn.XLOOKUP(U258,Lijsten!U:U,Lijsten!V:V))/365</f>
        <v>0.92812499999999998</v>
      </c>
    </row>
    <row r="259" spans="17:23" x14ac:dyDescent="0.55000000000000004">
      <c r="Q259" s="4">
        <v>25.7</v>
      </c>
      <c r="U259">
        <v>257</v>
      </c>
      <c r="V259">
        <v>18.399999999999999</v>
      </c>
      <c r="W259" s="111">
        <f>(365-365/U259*_xlfn.XLOOKUP(U259,Lijsten!U:U,Lijsten!V:V))/365</f>
        <v>0.92840466926070042</v>
      </c>
    </row>
    <row r="260" spans="17:23" x14ac:dyDescent="0.55000000000000004">
      <c r="Q260" s="4">
        <v>25.8</v>
      </c>
      <c r="U260">
        <v>258</v>
      </c>
      <c r="V260">
        <v>18.399999999999999</v>
      </c>
      <c r="W260" s="111">
        <f>(365-365/U260*_xlfn.XLOOKUP(U260,Lijsten!U:U,Lijsten!V:V))/365</f>
        <v>0.92868217054263569</v>
      </c>
    </row>
    <row r="261" spans="17:23" x14ac:dyDescent="0.55000000000000004">
      <c r="Q261" s="4">
        <v>25.9</v>
      </c>
      <c r="U261">
        <v>259</v>
      </c>
      <c r="V261">
        <v>18.399999999999999</v>
      </c>
      <c r="W261" s="111">
        <f>(365-365/U261*_xlfn.XLOOKUP(U261,Lijsten!U:U,Lijsten!V:V))/365</f>
        <v>0.92895752895752903</v>
      </c>
    </row>
    <row r="262" spans="17:23" x14ac:dyDescent="0.55000000000000004">
      <c r="Q262" s="4">
        <v>26</v>
      </c>
      <c r="U262">
        <v>260</v>
      </c>
      <c r="V262">
        <v>18.399999999999999</v>
      </c>
      <c r="W262" s="111">
        <f>(365-365/U262*_xlfn.XLOOKUP(U262,Lijsten!U:U,Lijsten!V:V))/365</f>
        <v>0.92923076923076919</v>
      </c>
    </row>
    <row r="263" spans="17:23" x14ac:dyDescent="0.55000000000000004">
      <c r="Q263" s="4">
        <v>26.1</v>
      </c>
      <c r="U263">
        <v>261</v>
      </c>
      <c r="V263">
        <v>18.399999999999999</v>
      </c>
      <c r="W263" s="111">
        <f>(365-365/U263*_xlfn.XLOOKUP(U263,Lijsten!U:U,Lijsten!V:V))/365</f>
        <v>0.92950191570881224</v>
      </c>
    </row>
    <row r="264" spans="17:23" x14ac:dyDescent="0.55000000000000004">
      <c r="Q264" s="4">
        <v>26.2</v>
      </c>
      <c r="U264">
        <v>262</v>
      </c>
      <c r="V264">
        <v>18.399999999999999</v>
      </c>
      <c r="W264" s="111">
        <f>(365-365/U264*_xlfn.XLOOKUP(U264,Lijsten!U:U,Lijsten!V:V))/365</f>
        <v>0.92977099236641214</v>
      </c>
    </row>
    <row r="265" spans="17:23" x14ac:dyDescent="0.55000000000000004">
      <c r="Q265" s="4">
        <v>26.3</v>
      </c>
      <c r="U265">
        <v>263</v>
      </c>
      <c r="V265">
        <v>18.399999999999999</v>
      </c>
      <c r="W265" s="111">
        <f>(365-365/U265*_xlfn.XLOOKUP(U265,Lijsten!U:U,Lijsten!V:V))/365</f>
        <v>0.9300380228136883</v>
      </c>
    </row>
    <row r="266" spans="17:23" x14ac:dyDescent="0.55000000000000004">
      <c r="Q266" s="4">
        <v>26.4</v>
      </c>
      <c r="U266">
        <v>264</v>
      </c>
      <c r="V266">
        <v>18.399999999999999</v>
      </c>
      <c r="W266" s="111">
        <f>(365-365/U266*_xlfn.XLOOKUP(U266,Lijsten!U:U,Lijsten!V:V))/365</f>
        <v>0.9303030303030303</v>
      </c>
    </row>
    <row r="267" spans="17:23" x14ac:dyDescent="0.55000000000000004">
      <c r="Q267" s="4">
        <v>26.5</v>
      </c>
      <c r="U267">
        <v>265</v>
      </c>
      <c r="V267">
        <v>18.399999999999999</v>
      </c>
      <c r="W267" s="111">
        <f>(365-365/U267*_xlfn.XLOOKUP(U267,Lijsten!U:U,Lijsten!V:V))/365</f>
        <v>0.93056603773584901</v>
      </c>
    </row>
    <row r="268" spans="17:23" x14ac:dyDescent="0.55000000000000004">
      <c r="Q268" s="4">
        <v>26.6</v>
      </c>
      <c r="U268">
        <v>266</v>
      </c>
      <c r="V268">
        <v>18.399999999999999</v>
      </c>
      <c r="W268" s="111">
        <f>(365-365/U268*_xlfn.XLOOKUP(U268,Lijsten!U:U,Lijsten!V:V))/365</f>
        <v>0.93082706766917289</v>
      </c>
    </row>
    <row r="269" spans="17:23" x14ac:dyDescent="0.55000000000000004">
      <c r="Q269" s="4">
        <v>26.7</v>
      </c>
      <c r="U269">
        <v>267</v>
      </c>
      <c r="V269">
        <v>18.399999999999999</v>
      </c>
      <c r="W269" s="111">
        <f>(365-365/U269*_xlfn.XLOOKUP(U269,Lijsten!U:U,Lijsten!V:V))/365</f>
        <v>0.93108614232209741</v>
      </c>
    </row>
    <row r="270" spans="17:23" x14ac:dyDescent="0.55000000000000004">
      <c r="Q270" s="4">
        <v>26.8</v>
      </c>
      <c r="U270">
        <v>268</v>
      </c>
      <c r="V270">
        <v>18.399999999999999</v>
      </c>
      <c r="W270" s="111">
        <f>(365-365/U270*_xlfn.XLOOKUP(U270,Lijsten!U:U,Lijsten!V:V))/365</f>
        <v>0.93134328358208951</v>
      </c>
    </row>
    <row r="271" spans="17:23" x14ac:dyDescent="0.55000000000000004">
      <c r="Q271" s="4">
        <v>26.9</v>
      </c>
      <c r="U271">
        <v>269</v>
      </c>
      <c r="V271">
        <v>18.399999999999999</v>
      </c>
      <c r="W271" s="111">
        <f>(365-365/U271*_xlfn.XLOOKUP(U271,Lijsten!U:U,Lijsten!V:V))/365</f>
        <v>0.93159851301115237</v>
      </c>
    </row>
    <row r="272" spans="17:23" x14ac:dyDescent="0.55000000000000004">
      <c r="Q272" s="4">
        <v>27</v>
      </c>
      <c r="U272">
        <v>270</v>
      </c>
      <c r="V272">
        <v>18.399999999999999</v>
      </c>
      <c r="W272" s="111">
        <f>(365-365/U272*_xlfn.XLOOKUP(U272,Lijsten!U:U,Lijsten!V:V))/365</f>
        <v>0.93185185185185182</v>
      </c>
    </row>
    <row r="273" spans="17:23" x14ac:dyDescent="0.55000000000000004">
      <c r="Q273" s="4">
        <v>27.1</v>
      </c>
      <c r="U273">
        <v>271</v>
      </c>
      <c r="V273">
        <v>18.399999999999999</v>
      </c>
      <c r="W273" s="111">
        <f>(365-365/U273*_xlfn.XLOOKUP(U273,Lijsten!U:U,Lijsten!V:V))/365</f>
        <v>0.93210332103321036</v>
      </c>
    </row>
    <row r="274" spans="17:23" x14ac:dyDescent="0.55000000000000004">
      <c r="Q274" s="4">
        <v>27.2</v>
      </c>
      <c r="U274">
        <v>272</v>
      </c>
      <c r="V274">
        <v>18.399999999999999</v>
      </c>
      <c r="W274" s="111">
        <f>(365-365/U274*_xlfn.XLOOKUP(U274,Lijsten!U:U,Lijsten!V:V))/365</f>
        <v>0.93235294117647061</v>
      </c>
    </row>
    <row r="275" spans="17:23" x14ac:dyDescent="0.55000000000000004">
      <c r="Q275" s="4">
        <v>27.3</v>
      </c>
      <c r="U275">
        <v>273</v>
      </c>
      <c r="V275">
        <v>18.399999999999999</v>
      </c>
      <c r="W275" s="111">
        <f>(365-365/U275*_xlfn.XLOOKUP(U275,Lijsten!U:U,Lijsten!V:V))/365</f>
        <v>0.93260073260073262</v>
      </c>
    </row>
    <row r="276" spans="17:23" x14ac:dyDescent="0.55000000000000004">
      <c r="Q276" s="4">
        <v>27.4</v>
      </c>
      <c r="U276">
        <v>274</v>
      </c>
      <c r="V276">
        <v>18.399999999999999</v>
      </c>
      <c r="W276" s="111">
        <f>(365-365/U276*_xlfn.XLOOKUP(U276,Lijsten!U:U,Lijsten!V:V))/365</f>
        <v>0.93284671532846708</v>
      </c>
    </row>
    <row r="277" spans="17:23" x14ac:dyDescent="0.55000000000000004">
      <c r="Q277" s="4">
        <v>27.5</v>
      </c>
      <c r="U277">
        <v>275</v>
      </c>
      <c r="V277">
        <v>18.399999999999999</v>
      </c>
      <c r="W277" s="111">
        <f>(365-365/U277*_xlfn.XLOOKUP(U277,Lijsten!U:U,Lijsten!V:V))/365</f>
        <v>0.93309090909090908</v>
      </c>
    </row>
    <row r="278" spans="17:23" x14ac:dyDescent="0.55000000000000004">
      <c r="Q278" s="4">
        <v>27.6</v>
      </c>
      <c r="U278">
        <v>276</v>
      </c>
      <c r="V278">
        <v>18.399999999999999</v>
      </c>
      <c r="W278" s="111">
        <f>(365-365/U278*_xlfn.XLOOKUP(U278,Lijsten!U:U,Lijsten!V:V))/365</f>
        <v>0.93333333333333335</v>
      </c>
    </row>
    <row r="279" spans="17:23" x14ac:dyDescent="0.55000000000000004">
      <c r="Q279" s="4">
        <v>27.7</v>
      </c>
      <c r="U279">
        <v>277</v>
      </c>
      <c r="V279">
        <v>18.399999999999999</v>
      </c>
      <c r="W279" s="111">
        <f>(365-365/U279*_xlfn.XLOOKUP(U279,Lijsten!U:U,Lijsten!V:V))/365</f>
        <v>0.93357400722021655</v>
      </c>
    </row>
    <row r="280" spans="17:23" x14ac:dyDescent="0.55000000000000004">
      <c r="Q280" s="4">
        <v>27.8</v>
      </c>
      <c r="U280">
        <v>278</v>
      </c>
      <c r="V280">
        <v>18.399999999999999</v>
      </c>
      <c r="W280" s="111">
        <f>(365-365/U280*_xlfn.XLOOKUP(U280,Lijsten!U:U,Lijsten!V:V))/365</f>
        <v>0.93381294964028771</v>
      </c>
    </row>
    <row r="281" spans="17:23" x14ac:dyDescent="0.55000000000000004">
      <c r="Q281" s="4">
        <v>27.9</v>
      </c>
      <c r="U281">
        <v>279</v>
      </c>
      <c r="V281">
        <v>18.399999999999999</v>
      </c>
      <c r="W281" s="111">
        <f>(365-365/U281*_xlfn.XLOOKUP(U281,Lijsten!U:U,Lijsten!V:V))/365</f>
        <v>0.9340501792114696</v>
      </c>
    </row>
    <row r="282" spans="17:23" x14ac:dyDescent="0.55000000000000004">
      <c r="Q282" s="4">
        <v>28</v>
      </c>
      <c r="U282">
        <v>280</v>
      </c>
      <c r="V282">
        <v>18.399999999999999</v>
      </c>
      <c r="W282" s="111">
        <f>(365-365/U282*_xlfn.XLOOKUP(U282,Lijsten!U:U,Lijsten!V:V))/365</f>
        <v>0.93428571428571439</v>
      </c>
    </row>
    <row r="283" spans="17:23" x14ac:dyDescent="0.55000000000000004">
      <c r="Q283" s="4">
        <v>28.1</v>
      </c>
      <c r="U283">
        <v>281</v>
      </c>
      <c r="V283">
        <v>18.399999999999999</v>
      </c>
      <c r="W283" s="111">
        <f>(365-365/U283*_xlfn.XLOOKUP(U283,Lijsten!U:U,Lijsten!V:V))/365</f>
        <v>0.93451957295373667</v>
      </c>
    </row>
    <row r="284" spans="17:23" x14ac:dyDescent="0.55000000000000004">
      <c r="Q284" s="4">
        <v>28.2</v>
      </c>
      <c r="U284">
        <v>282</v>
      </c>
      <c r="V284">
        <v>18.399999999999999</v>
      </c>
      <c r="W284" s="111">
        <f>(365-365/U284*_xlfn.XLOOKUP(U284,Lijsten!U:U,Lijsten!V:V))/365</f>
        <v>0.93475177304964541</v>
      </c>
    </row>
    <row r="285" spans="17:23" x14ac:dyDescent="0.55000000000000004">
      <c r="Q285" s="4">
        <v>28.3</v>
      </c>
      <c r="U285">
        <v>283</v>
      </c>
      <c r="V285">
        <v>18.399999999999999</v>
      </c>
      <c r="W285" s="111">
        <f>(365-365/U285*_xlfn.XLOOKUP(U285,Lijsten!U:U,Lijsten!V:V))/365</f>
        <v>0.93498233215547699</v>
      </c>
    </row>
    <row r="286" spans="17:23" x14ac:dyDescent="0.55000000000000004">
      <c r="Q286" s="4">
        <v>28.4</v>
      </c>
      <c r="U286">
        <v>284</v>
      </c>
      <c r="V286">
        <v>18.399999999999999</v>
      </c>
      <c r="W286" s="111">
        <f>(365-365/U286*_xlfn.XLOOKUP(U286,Lijsten!U:U,Lijsten!V:V))/365</f>
        <v>0.93521126760563378</v>
      </c>
    </row>
    <row r="287" spans="17:23" x14ac:dyDescent="0.55000000000000004">
      <c r="Q287" s="4">
        <v>28.5</v>
      </c>
      <c r="U287">
        <v>285</v>
      </c>
      <c r="V287">
        <v>18.399999999999999</v>
      </c>
      <c r="W287" s="111">
        <f>(365-365/U287*_xlfn.XLOOKUP(U287,Lijsten!U:U,Lijsten!V:V))/365</f>
        <v>0.93543859649122796</v>
      </c>
    </row>
    <row r="288" spans="17:23" x14ac:dyDescent="0.55000000000000004">
      <c r="Q288" s="4">
        <v>28.6</v>
      </c>
      <c r="U288">
        <v>286</v>
      </c>
      <c r="V288">
        <v>18.399999999999999</v>
      </c>
      <c r="W288" s="111">
        <f>(365-365/U288*_xlfn.XLOOKUP(U288,Lijsten!U:U,Lijsten!V:V))/365</f>
        <v>0.9356643356643356</v>
      </c>
    </row>
    <row r="289" spans="17:23" x14ac:dyDescent="0.55000000000000004">
      <c r="Q289" s="4">
        <v>28.7</v>
      </c>
      <c r="U289">
        <v>287</v>
      </c>
      <c r="V289">
        <v>18.399999999999999</v>
      </c>
      <c r="W289" s="111">
        <f>(365-365/U289*_xlfn.XLOOKUP(U289,Lijsten!U:U,Lijsten!V:V))/365</f>
        <v>0.93588850174216021</v>
      </c>
    </row>
    <row r="290" spans="17:23" x14ac:dyDescent="0.55000000000000004">
      <c r="Q290" s="4">
        <v>28.8</v>
      </c>
      <c r="U290">
        <v>288</v>
      </c>
      <c r="V290">
        <v>18.399999999999999</v>
      </c>
      <c r="W290" s="111">
        <f>(365-365/U290*_xlfn.XLOOKUP(U290,Lijsten!U:U,Lijsten!V:V))/365</f>
        <v>0.93611111111111112</v>
      </c>
    </row>
    <row r="291" spans="17:23" x14ac:dyDescent="0.55000000000000004">
      <c r="Q291" s="4">
        <v>28.9</v>
      </c>
      <c r="U291">
        <v>289</v>
      </c>
      <c r="V291">
        <v>18.399999999999999</v>
      </c>
      <c r="W291" s="111">
        <f>(365-365/U291*_xlfn.XLOOKUP(U291,Lijsten!U:U,Lijsten!V:V))/365</f>
        <v>0.93633217993079587</v>
      </c>
    </row>
    <row r="292" spans="17:23" x14ac:dyDescent="0.55000000000000004">
      <c r="Q292" s="4">
        <v>29</v>
      </c>
      <c r="U292">
        <v>290</v>
      </c>
      <c r="V292">
        <v>18.399999999999999</v>
      </c>
      <c r="W292" s="111">
        <f>(365-365/U292*_xlfn.XLOOKUP(U292,Lijsten!U:U,Lijsten!V:V))/365</f>
        <v>0.93655172413793109</v>
      </c>
    </row>
    <row r="293" spans="17:23" x14ac:dyDescent="0.55000000000000004">
      <c r="Q293" s="4">
        <v>29.1</v>
      </c>
      <c r="U293">
        <v>291</v>
      </c>
      <c r="V293">
        <v>18.399999999999999</v>
      </c>
      <c r="W293" s="111">
        <f>(365-365/U293*_xlfn.XLOOKUP(U293,Lijsten!U:U,Lijsten!V:V))/365</f>
        <v>0.93676975945017182</v>
      </c>
    </row>
    <row r="294" spans="17:23" x14ac:dyDescent="0.55000000000000004">
      <c r="Q294" s="4">
        <v>29.2</v>
      </c>
      <c r="U294">
        <v>292</v>
      </c>
      <c r="V294">
        <v>18.399999999999999</v>
      </c>
      <c r="W294" s="111">
        <f>(365-365/U294*_xlfn.XLOOKUP(U294,Lijsten!U:U,Lijsten!V:V))/365</f>
        <v>0.93698630136986305</v>
      </c>
    </row>
    <row r="295" spans="17:23" x14ac:dyDescent="0.55000000000000004">
      <c r="Q295" s="4">
        <v>29.3</v>
      </c>
      <c r="U295">
        <v>293</v>
      </c>
      <c r="V295">
        <v>18.399999999999999</v>
      </c>
      <c r="W295" s="111">
        <f>(365-365/U295*_xlfn.XLOOKUP(U295,Lijsten!U:U,Lijsten!V:V))/365</f>
        <v>0.93720136518771324</v>
      </c>
    </row>
    <row r="296" spans="17:23" x14ac:dyDescent="0.55000000000000004">
      <c r="Q296" s="4">
        <v>29.4</v>
      </c>
      <c r="U296">
        <v>294</v>
      </c>
      <c r="V296">
        <v>18.399999999999999</v>
      </c>
      <c r="W296" s="111">
        <f>(365-365/U296*_xlfn.XLOOKUP(U296,Lijsten!U:U,Lijsten!V:V))/365</f>
        <v>0.93741496598639462</v>
      </c>
    </row>
    <row r="297" spans="17:23" x14ac:dyDescent="0.55000000000000004">
      <c r="Q297" s="4">
        <v>29.5</v>
      </c>
      <c r="U297">
        <v>295</v>
      </c>
      <c r="V297">
        <v>18.399999999999999</v>
      </c>
      <c r="W297" s="111">
        <f>(365-365/U297*_xlfn.XLOOKUP(U297,Lijsten!U:U,Lijsten!V:V))/365</f>
        <v>0.93762711864406778</v>
      </c>
    </row>
    <row r="298" spans="17:23" x14ac:dyDescent="0.55000000000000004">
      <c r="Q298" s="4">
        <v>29.6</v>
      </c>
      <c r="U298">
        <v>296</v>
      </c>
      <c r="V298">
        <v>18.399999999999999</v>
      </c>
      <c r="W298" s="111">
        <f>(365-365/U298*_xlfn.XLOOKUP(U298,Lijsten!U:U,Lijsten!V:V))/365</f>
        <v>0.93783783783783792</v>
      </c>
    </row>
    <row r="299" spans="17:23" x14ac:dyDescent="0.55000000000000004">
      <c r="Q299" s="4">
        <v>29.7</v>
      </c>
      <c r="U299">
        <v>297</v>
      </c>
      <c r="V299">
        <v>18.399999999999999</v>
      </c>
      <c r="W299" s="111">
        <f>(365-365/U299*_xlfn.XLOOKUP(U299,Lijsten!U:U,Lijsten!V:V))/365</f>
        <v>0.93804713804713802</v>
      </c>
    </row>
    <row r="300" spans="17:23" x14ac:dyDescent="0.55000000000000004">
      <c r="Q300" s="4">
        <v>29.8</v>
      </c>
      <c r="U300">
        <v>298</v>
      </c>
      <c r="V300">
        <v>18.399999999999999</v>
      </c>
      <c r="W300" s="111">
        <f>(365-365/U300*_xlfn.XLOOKUP(U300,Lijsten!U:U,Lijsten!V:V))/365</f>
        <v>0.93825503355704698</v>
      </c>
    </row>
    <row r="301" spans="17:23" x14ac:dyDescent="0.55000000000000004">
      <c r="Q301" s="4">
        <v>29.9</v>
      </c>
      <c r="U301">
        <v>299</v>
      </c>
      <c r="V301">
        <v>18.399999999999999</v>
      </c>
      <c r="W301" s="111">
        <f>(365-365/U301*_xlfn.XLOOKUP(U301,Lijsten!U:U,Lijsten!V:V))/365</f>
        <v>0.93846153846153846</v>
      </c>
    </row>
    <row r="302" spans="17:23" x14ac:dyDescent="0.55000000000000004">
      <c r="Q302" s="4">
        <v>30</v>
      </c>
      <c r="U302">
        <v>300</v>
      </c>
      <c r="V302">
        <v>18.399999999999999</v>
      </c>
      <c r="W302" s="111">
        <f>(365-365/U302*_xlfn.XLOOKUP(U302,Lijsten!U:U,Lijsten!V:V))/365</f>
        <v>0.93866666666666665</v>
      </c>
    </row>
    <row r="303" spans="17:23" x14ac:dyDescent="0.55000000000000004">
      <c r="Q303" s="4">
        <v>30.1</v>
      </c>
      <c r="U303">
        <v>301</v>
      </c>
      <c r="V303">
        <v>18.399999999999999</v>
      </c>
      <c r="W303" s="111">
        <f>(365-365/U303*_xlfn.XLOOKUP(U303,Lijsten!U:U,Lijsten!V:V))/365</f>
        <v>0.9388704318936878</v>
      </c>
    </row>
    <row r="304" spans="17:23" x14ac:dyDescent="0.55000000000000004">
      <c r="Q304" s="4">
        <v>30.2</v>
      </c>
      <c r="U304">
        <v>302</v>
      </c>
      <c r="V304">
        <v>18.399999999999999</v>
      </c>
      <c r="W304" s="111">
        <f>(365-365/U304*_xlfn.XLOOKUP(U304,Lijsten!U:U,Lijsten!V:V))/365</f>
        <v>0.93907284768211918</v>
      </c>
    </row>
    <row r="305" spans="17:23" x14ac:dyDescent="0.55000000000000004">
      <c r="Q305" s="4">
        <v>30.3</v>
      </c>
      <c r="U305">
        <v>303</v>
      </c>
      <c r="V305">
        <v>18.399999999999999</v>
      </c>
      <c r="W305" s="111">
        <f>(365-365/U305*_xlfn.XLOOKUP(U305,Lijsten!U:U,Lijsten!V:V))/365</f>
        <v>0.93927392739273929</v>
      </c>
    </row>
    <row r="306" spans="17:23" x14ac:dyDescent="0.55000000000000004">
      <c r="Q306" s="4">
        <v>30.4</v>
      </c>
      <c r="U306">
        <v>304</v>
      </c>
      <c r="V306">
        <v>18.399999999999999</v>
      </c>
      <c r="W306" s="111">
        <f>(365-365/U306*_xlfn.XLOOKUP(U306,Lijsten!U:U,Lijsten!V:V))/365</f>
        <v>0.93947368421052624</v>
      </c>
    </row>
    <row r="307" spans="17:23" x14ac:dyDescent="0.55000000000000004">
      <c r="Q307" s="4">
        <v>30.5</v>
      </c>
      <c r="U307">
        <v>305</v>
      </c>
      <c r="V307">
        <v>18.399999999999999</v>
      </c>
      <c r="W307" s="111">
        <f>(365-365/U307*_xlfn.XLOOKUP(U307,Lijsten!U:U,Lijsten!V:V))/365</f>
        <v>0.93967213114754089</v>
      </c>
    </row>
    <row r="308" spans="17:23" x14ac:dyDescent="0.55000000000000004">
      <c r="Q308" s="4">
        <v>30.6</v>
      </c>
      <c r="U308">
        <v>306</v>
      </c>
      <c r="V308">
        <v>18.399999999999999</v>
      </c>
      <c r="W308" s="111">
        <f>(365-365/U308*_xlfn.XLOOKUP(U308,Lijsten!U:U,Lijsten!V:V))/365</f>
        <v>0.93986928104575174</v>
      </c>
    </row>
    <row r="309" spans="17:23" x14ac:dyDescent="0.55000000000000004">
      <c r="Q309" s="4">
        <v>30.7</v>
      </c>
      <c r="U309">
        <v>307</v>
      </c>
      <c r="V309">
        <v>18.399999999999999</v>
      </c>
      <c r="W309" s="111">
        <f>(365-365/U309*_xlfn.XLOOKUP(U309,Lijsten!U:U,Lijsten!V:V))/365</f>
        <v>0.94006514657980444</v>
      </c>
    </row>
    <row r="310" spans="17:23" x14ac:dyDescent="0.55000000000000004">
      <c r="Q310" s="4">
        <v>30.8</v>
      </c>
      <c r="U310">
        <v>308</v>
      </c>
      <c r="V310">
        <v>18.399999999999999</v>
      </c>
      <c r="W310" s="111">
        <f>(365-365/U310*_xlfn.XLOOKUP(U310,Lijsten!U:U,Lijsten!V:V))/365</f>
        <v>0.94025974025974035</v>
      </c>
    </row>
    <row r="311" spans="17:23" x14ac:dyDescent="0.55000000000000004">
      <c r="Q311" s="4">
        <v>30.9</v>
      </c>
      <c r="U311">
        <v>309</v>
      </c>
      <c r="V311">
        <v>18.399999999999999</v>
      </c>
      <c r="W311" s="111">
        <f>(365-365/U311*_xlfn.XLOOKUP(U311,Lijsten!U:U,Lijsten!V:V))/365</f>
        <v>0.940453074433657</v>
      </c>
    </row>
    <row r="312" spans="17:23" x14ac:dyDescent="0.55000000000000004">
      <c r="Q312" s="4">
        <v>31</v>
      </c>
      <c r="U312">
        <v>310</v>
      </c>
      <c r="V312">
        <v>18.399999999999999</v>
      </c>
      <c r="W312" s="111">
        <f>(365-365/U312*_xlfn.XLOOKUP(U312,Lijsten!U:U,Lijsten!V:V))/365</f>
        <v>0.9406451612903225</v>
      </c>
    </row>
    <row r="313" spans="17:23" x14ac:dyDescent="0.55000000000000004">
      <c r="Q313" s="4">
        <v>31.1</v>
      </c>
      <c r="U313">
        <v>311</v>
      </c>
      <c r="V313">
        <v>18.399999999999999</v>
      </c>
      <c r="W313" s="111">
        <f>(365-365/U313*_xlfn.XLOOKUP(U313,Lijsten!U:U,Lijsten!V:V))/365</f>
        <v>0.94083601286173635</v>
      </c>
    </row>
    <row r="314" spans="17:23" x14ac:dyDescent="0.55000000000000004">
      <c r="Q314" s="4">
        <v>31.2</v>
      </c>
      <c r="U314">
        <v>312</v>
      </c>
      <c r="V314">
        <v>18.399999999999999</v>
      </c>
      <c r="W314" s="111">
        <f>(365-365/U314*_xlfn.XLOOKUP(U314,Lijsten!U:U,Lijsten!V:V))/365</f>
        <v>0.94102564102564101</v>
      </c>
    </row>
    <row r="315" spans="17:23" x14ac:dyDescent="0.55000000000000004">
      <c r="Q315" s="4">
        <v>31.3</v>
      </c>
      <c r="U315">
        <v>313</v>
      </c>
      <c r="V315">
        <v>18.399999999999999</v>
      </c>
      <c r="W315" s="111">
        <f>(365-365/U315*_xlfn.XLOOKUP(U315,Lijsten!U:U,Lijsten!V:V))/365</f>
        <v>0.94121405750798726</v>
      </c>
    </row>
    <row r="316" spans="17:23" x14ac:dyDescent="0.55000000000000004">
      <c r="Q316" s="4">
        <v>31.4</v>
      </c>
      <c r="U316">
        <v>314</v>
      </c>
      <c r="V316">
        <v>18.399999999999999</v>
      </c>
      <c r="W316" s="111">
        <f>(365-365/U316*_xlfn.XLOOKUP(U316,Lijsten!U:U,Lijsten!V:V))/365</f>
        <v>0.94140127388535033</v>
      </c>
    </row>
    <row r="317" spans="17:23" x14ac:dyDescent="0.55000000000000004">
      <c r="Q317" s="4">
        <v>31.5</v>
      </c>
      <c r="U317">
        <v>315</v>
      </c>
      <c r="V317">
        <v>18.399999999999999</v>
      </c>
      <c r="W317" s="111">
        <f>(365-365/U317*_xlfn.XLOOKUP(U317,Lijsten!U:U,Lijsten!V:V))/365</f>
        <v>0.94158730158730164</v>
      </c>
    </row>
    <row r="318" spans="17:23" x14ac:dyDescent="0.55000000000000004">
      <c r="Q318" s="4">
        <v>31.6</v>
      </c>
      <c r="U318">
        <v>316</v>
      </c>
      <c r="V318">
        <v>18.399999999999999</v>
      </c>
      <c r="W318" s="111">
        <f>(365-365/U318*_xlfn.XLOOKUP(U318,Lijsten!U:U,Lijsten!V:V))/365</f>
        <v>0.9417721518987342</v>
      </c>
    </row>
    <row r="319" spans="17:23" x14ac:dyDescent="0.55000000000000004">
      <c r="Q319" s="4">
        <v>31.7</v>
      </c>
      <c r="U319">
        <v>317</v>
      </c>
      <c r="V319">
        <v>18.399999999999999</v>
      </c>
      <c r="W319" s="111">
        <f>(365-365/U319*_xlfn.XLOOKUP(U319,Lijsten!U:U,Lijsten!V:V))/365</f>
        <v>0.94195583596214516</v>
      </c>
    </row>
    <row r="320" spans="17:23" x14ac:dyDescent="0.55000000000000004">
      <c r="Q320" s="4">
        <v>31.8</v>
      </c>
      <c r="U320">
        <v>318</v>
      </c>
      <c r="V320">
        <v>18.399999999999999</v>
      </c>
      <c r="W320" s="111">
        <f>(365-365/U320*_xlfn.XLOOKUP(U320,Lijsten!U:U,Lijsten!V:V))/365</f>
        <v>0.94213836477987423</v>
      </c>
    </row>
    <row r="321" spans="17:23" x14ac:dyDescent="0.55000000000000004">
      <c r="Q321" s="4">
        <v>31.9</v>
      </c>
      <c r="U321">
        <v>319</v>
      </c>
      <c r="V321">
        <v>18.399999999999999</v>
      </c>
      <c r="W321" s="111">
        <f>(365-365/U321*_xlfn.XLOOKUP(U321,Lijsten!U:U,Lijsten!V:V))/365</f>
        <v>0.94231974921630091</v>
      </c>
    </row>
    <row r="322" spans="17:23" x14ac:dyDescent="0.55000000000000004">
      <c r="Q322" s="4">
        <v>32</v>
      </c>
      <c r="U322">
        <v>320</v>
      </c>
      <c r="V322">
        <v>18.399999999999999</v>
      </c>
      <c r="W322" s="111">
        <f>(365-365/U322*_xlfn.XLOOKUP(U322,Lijsten!U:U,Lijsten!V:V))/365</f>
        <v>0.9425</v>
      </c>
    </row>
    <row r="323" spans="17:23" x14ac:dyDescent="0.55000000000000004">
      <c r="Q323" s="4">
        <v>32.1</v>
      </c>
      <c r="U323">
        <v>321</v>
      </c>
      <c r="V323">
        <v>18.399999999999999</v>
      </c>
      <c r="W323" s="111">
        <f>(365-365/U323*_xlfn.XLOOKUP(U323,Lijsten!U:U,Lijsten!V:V))/365</f>
        <v>0.9426791277258566</v>
      </c>
    </row>
    <row r="324" spans="17:23" x14ac:dyDescent="0.55000000000000004">
      <c r="Q324" s="4">
        <v>32.200000000000003</v>
      </c>
      <c r="U324">
        <v>322</v>
      </c>
      <c r="V324">
        <v>18.399999999999999</v>
      </c>
      <c r="W324" s="111">
        <f>(365-365/U324*_xlfn.XLOOKUP(U324,Lijsten!U:U,Lijsten!V:V))/365</f>
        <v>0.94285714285714295</v>
      </c>
    </row>
    <row r="325" spans="17:23" x14ac:dyDescent="0.55000000000000004">
      <c r="Q325" s="4">
        <v>32.299999999999997</v>
      </c>
      <c r="U325">
        <v>323</v>
      </c>
      <c r="V325">
        <v>18.399999999999999</v>
      </c>
      <c r="W325" s="111">
        <f>(365-365/U325*_xlfn.XLOOKUP(U325,Lijsten!U:U,Lijsten!V:V))/365</f>
        <v>0.94303405572755417</v>
      </c>
    </row>
    <row r="326" spans="17:23" x14ac:dyDescent="0.55000000000000004">
      <c r="Q326" s="4">
        <v>32.4</v>
      </c>
      <c r="U326">
        <v>324</v>
      </c>
      <c r="V326">
        <v>18.399999999999999</v>
      </c>
      <c r="W326" s="111">
        <f>(365-365/U326*_xlfn.XLOOKUP(U326,Lijsten!U:U,Lijsten!V:V))/365</f>
        <v>0.94320987654320987</v>
      </c>
    </row>
    <row r="327" spans="17:23" x14ac:dyDescent="0.55000000000000004">
      <c r="Q327" s="4">
        <v>32.5</v>
      </c>
      <c r="U327">
        <v>325</v>
      </c>
      <c r="V327">
        <v>18.399999999999999</v>
      </c>
      <c r="W327" s="111">
        <f>(365-365/U327*_xlfn.XLOOKUP(U327,Lijsten!U:U,Lijsten!V:V))/365</f>
        <v>0.94338461538461538</v>
      </c>
    </row>
    <row r="328" spans="17:23" x14ac:dyDescent="0.55000000000000004">
      <c r="Q328" s="4">
        <v>32.6</v>
      </c>
      <c r="U328">
        <v>326</v>
      </c>
      <c r="V328">
        <v>18.399999999999999</v>
      </c>
      <c r="W328" s="111">
        <f>(365-365/U328*_xlfn.XLOOKUP(U328,Lijsten!U:U,Lijsten!V:V))/365</f>
        <v>0.94355828220858884</v>
      </c>
    </row>
    <row r="329" spans="17:23" x14ac:dyDescent="0.55000000000000004">
      <c r="Q329" s="4">
        <v>32.700000000000003</v>
      </c>
      <c r="U329">
        <v>327</v>
      </c>
      <c r="V329">
        <v>18.399999999999999</v>
      </c>
      <c r="W329" s="111">
        <f>(365-365/U329*_xlfn.XLOOKUP(U329,Lijsten!U:U,Lijsten!V:V))/365</f>
        <v>0.94373088685015283</v>
      </c>
    </row>
    <row r="330" spans="17:23" x14ac:dyDescent="0.55000000000000004">
      <c r="Q330" s="4">
        <v>32.799999999999997</v>
      </c>
      <c r="U330">
        <v>328</v>
      </c>
      <c r="V330">
        <v>18.399999999999999</v>
      </c>
      <c r="W330" s="111">
        <f>(365-365/U330*_xlfn.XLOOKUP(U330,Lijsten!U:U,Lijsten!V:V))/365</f>
        <v>0.94390243902439019</v>
      </c>
    </row>
    <row r="331" spans="17:23" x14ac:dyDescent="0.55000000000000004">
      <c r="Q331" s="4">
        <v>32.9</v>
      </c>
      <c r="U331">
        <v>329</v>
      </c>
      <c r="V331">
        <v>18.399999999999999</v>
      </c>
      <c r="W331" s="111">
        <f>(365-365/U331*_xlfn.XLOOKUP(U331,Lijsten!U:U,Lijsten!V:V))/365</f>
        <v>0.94407294832826738</v>
      </c>
    </row>
    <row r="332" spans="17:23" x14ac:dyDescent="0.55000000000000004">
      <c r="Q332" s="4">
        <v>33</v>
      </c>
      <c r="U332">
        <v>330</v>
      </c>
      <c r="V332">
        <v>18.399999999999999</v>
      </c>
      <c r="W332" s="111">
        <f>(365-365/U332*_xlfn.XLOOKUP(U332,Lijsten!U:U,Lijsten!V:V))/365</f>
        <v>0.94424242424242422</v>
      </c>
    </row>
    <row r="333" spans="17:23" x14ac:dyDescent="0.55000000000000004">
      <c r="Q333" s="4">
        <v>33.1</v>
      </c>
      <c r="U333">
        <v>331</v>
      </c>
      <c r="V333">
        <v>18.399999999999999</v>
      </c>
      <c r="W333" s="111">
        <f>(365-365/U333*_xlfn.XLOOKUP(U333,Lijsten!U:U,Lijsten!V:V))/365</f>
        <v>0.94441087613293051</v>
      </c>
    </row>
    <row r="334" spans="17:23" x14ac:dyDescent="0.55000000000000004">
      <c r="Q334" s="4">
        <v>33.200000000000003</v>
      </c>
      <c r="U334">
        <v>332</v>
      </c>
      <c r="V334">
        <v>18.399999999999999</v>
      </c>
      <c r="W334" s="111">
        <f>(365-365/U334*_xlfn.XLOOKUP(U334,Lijsten!U:U,Lijsten!V:V))/365</f>
        <v>0.94457831325301211</v>
      </c>
    </row>
    <row r="335" spans="17:23" x14ac:dyDescent="0.55000000000000004">
      <c r="Q335" s="4">
        <v>33.299999999999997</v>
      </c>
      <c r="U335">
        <v>333</v>
      </c>
      <c r="V335">
        <v>18.399999999999999</v>
      </c>
      <c r="W335" s="111">
        <f>(365-365/U335*_xlfn.XLOOKUP(U335,Lijsten!U:U,Lijsten!V:V))/365</f>
        <v>0.94474474474474479</v>
      </c>
    </row>
    <row r="336" spans="17:23" x14ac:dyDescent="0.55000000000000004">
      <c r="Q336" s="4">
        <v>33.4</v>
      </c>
      <c r="U336">
        <v>334</v>
      </c>
      <c r="V336">
        <v>18.399999999999999</v>
      </c>
      <c r="W336" s="111">
        <f>(365-365/U336*_xlfn.XLOOKUP(U336,Lijsten!U:U,Lijsten!V:V))/365</f>
        <v>0.94491017964071866</v>
      </c>
    </row>
    <row r="337" spans="17:23" x14ac:dyDescent="0.55000000000000004">
      <c r="Q337" s="4">
        <v>33.5</v>
      </c>
      <c r="U337">
        <v>335</v>
      </c>
      <c r="V337">
        <v>18.399999999999999</v>
      </c>
      <c r="W337" s="111">
        <f>(365-365/U337*_xlfn.XLOOKUP(U337,Lijsten!U:U,Lijsten!V:V))/365</f>
        <v>0.94507462686567156</v>
      </c>
    </row>
    <row r="338" spans="17:23" x14ac:dyDescent="0.55000000000000004">
      <c r="Q338" s="4">
        <v>33.6</v>
      </c>
      <c r="U338">
        <v>336</v>
      </c>
      <c r="V338">
        <v>18.399999999999999</v>
      </c>
      <c r="W338" s="111">
        <f>(365-365/U338*_xlfn.XLOOKUP(U338,Lijsten!U:U,Lijsten!V:V))/365</f>
        <v>0.94523809523809521</v>
      </c>
    </row>
    <row r="339" spans="17:23" x14ac:dyDescent="0.55000000000000004">
      <c r="Q339" s="4">
        <v>33.700000000000003</v>
      </c>
      <c r="U339">
        <v>337</v>
      </c>
      <c r="V339">
        <v>18.399999999999999</v>
      </c>
      <c r="W339" s="111">
        <f>(365-365/U339*_xlfn.XLOOKUP(U339,Lijsten!U:U,Lijsten!V:V))/365</f>
        <v>0.94540059347181005</v>
      </c>
    </row>
    <row r="340" spans="17:23" x14ac:dyDescent="0.55000000000000004">
      <c r="Q340" s="4">
        <v>33.799999999999997</v>
      </c>
      <c r="U340">
        <v>338</v>
      </c>
      <c r="V340">
        <v>18.399999999999999</v>
      </c>
      <c r="W340" s="111">
        <f>(365-365/U340*_xlfn.XLOOKUP(U340,Lijsten!U:U,Lijsten!V:V))/365</f>
        <v>0.94556213017751478</v>
      </c>
    </row>
    <row r="341" spans="17:23" x14ac:dyDescent="0.55000000000000004">
      <c r="Q341" s="4">
        <v>33.9</v>
      </c>
      <c r="U341">
        <v>339</v>
      </c>
      <c r="V341">
        <v>18.399999999999999</v>
      </c>
      <c r="W341" s="111">
        <f>(365-365/U341*_xlfn.XLOOKUP(U341,Lijsten!U:U,Lijsten!V:V))/365</f>
        <v>0.94572271386430684</v>
      </c>
    </row>
    <row r="342" spans="17:23" x14ac:dyDescent="0.55000000000000004">
      <c r="Q342" s="4">
        <v>34</v>
      </c>
      <c r="U342">
        <v>340</v>
      </c>
      <c r="V342">
        <v>18.399999999999999</v>
      </c>
      <c r="W342" s="111">
        <f>(365-365/U342*_xlfn.XLOOKUP(U342,Lijsten!U:U,Lijsten!V:V))/365</f>
        <v>0.94588235294117651</v>
      </c>
    </row>
    <row r="343" spans="17:23" x14ac:dyDescent="0.55000000000000004">
      <c r="Q343" s="4">
        <v>34.1</v>
      </c>
      <c r="U343">
        <v>341</v>
      </c>
      <c r="V343">
        <v>18.399999999999999</v>
      </c>
      <c r="W343" s="111">
        <f>(365-365/U343*_xlfn.XLOOKUP(U343,Lijsten!U:U,Lijsten!V:V))/365</f>
        <v>0.94604105571847508</v>
      </c>
    </row>
    <row r="344" spans="17:23" x14ac:dyDescent="0.55000000000000004">
      <c r="Q344" s="4">
        <v>34.200000000000003</v>
      </c>
      <c r="U344">
        <v>342</v>
      </c>
      <c r="V344">
        <v>18.399999999999999</v>
      </c>
      <c r="W344" s="111">
        <f>(365-365/U344*_xlfn.XLOOKUP(U344,Lijsten!U:U,Lijsten!V:V))/365</f>
        <v>0.94619883040935671</v>
      </c>
    </row>
    <row r="345" spans="17:23" x14ac:dyDescent="0.55000000000000004">
      <c r="Q345" s="4">
        <v>34.299999999999997</v>
      </c>
      <c r="U345">
        <v>343</v>
      </c>
      <c r="V345">
        <v>18.399999999999999</v>
      </c>
      <c r="W345" s="111">
        <f>(365-365/U345*_xlfn.XLOOKUP(U345,Lijsten!U:U,Lijsten!V:V))/365</f>
        <v>0.94635568513119528</v>
      </c>
    </row>
    <row r="346" spans="17:23" x14ac:dyDescent="0.55000000000000004">
      <c r="Q346" s="4">
        <v>34.4</v>
      </c>
      <c r="U346">
        <v>344</v>
      </c>
      <c r="V346">
        <v>18.399999999999999</v>
      </c>
      <c r="W346" s="111">
        <f>(365-365/U346*_xlfn.XLOOKUP(U346,Lijsten!U:U,Lijsten!V:V))/365</f>
        <v>0.94651162790697674</v>
      </c>
    </row>
    <row r="347" spans="17:23" x14ac:dyDescent="0.55000000000000004">
      <c r="Q347" s="4">
        <v>34.5</v>
      </c>
      <c r="U347">
        <v>345</v>
      </c>
      <c r="V347">
        <v>18.399999999999999</v>
      </c>
      <c r="W347" s="111">
        <f>(365-365/U347*_xlfn.XLOOKUP(U347,Lijsten!U:U,Lijsten!V:V))/365</f>
        <v>0.94666666666666677</v>
      </c>
    </row>
    <row r="348" spans="17:23" x14ac:dyDescent="0.55000000000000004">
      <c r="Q348" s="4">
        <v>34.6</v>
      </c>
      <c r="U348">
        <v>346</v>
      </c>
      <c r="V348">
        <v>18.399999999999999</v>
      </c>
      <c r="W348" s="111">
        <f>(365-365/U348*_xlfn.XLOOKUP(U348,Lijsten!U:U,Lijsten!V:V))/365</f>
        <v>0.94682080924855483</v>
      </c>
    </row>
    <row r="349" spans="17:23" x14ac:dyDescent="0.55000000000000004">
      <c r="Q349" s="4">
        <v>34.700000000000003</v>
      </c>
      <c r="U349">
        <v>347</v>
      </c>
      <c r="V349">
        <v>18.399999999999999</v>
      </c>
      <c r="W349" s="111">
        <f>(365-365/U349*_xlfn.XLOOKUP(U349,Lijsten!U:U,Lijsten!V:V))/365</f>
        <v>0.94697406340057633</v>
      </c>
    </row>
    <row r="350" spans="17:23" x14ac:dyDescent="0.55000000000000004">
      <c r="Q350" s="4">
        <v>34.799999999999997</v>
      </c>
      <c r="U350">
        <v>348</v>
      </c>
      <c r="V350">
        <v>18.399999999999999</v>
      </c>
      <c r="W350" s="111">
        <f>(365-365/U350*_xlfn.XLOOKUP(U350,Lijsten!U:U,Lijsten!V:V))/365</f>
        <v>0.94712643678160913</v>
      </c>
    </row>
    <row r="351" spans="17:23" x14ac:dyDescent="0.55000000000000004">
      <c r="Q351" s="4">
        <v>34.9</v>
      </c>
      <c r="U351">
        <v>349</v>
      </c>
      <c r="V351">
        <v>18.399999999999999</v>
      </c>
      <c r="W351" s="111">
        <f>(365-365/U351*_xlfn.XLOOKUP(U351,Lijsten!U:U,Lijsten!V:V))/365</f>
        <v>0.94727793696275064</v>
      </c>
    </row>
    <row r="352" spans="17:23" x14ac:dyDescent="0.55000000000000004">
      <c r="Q352" s="4">
        <v>35</v>
      </c>
      <c r="U352">
        <v>350</v>
      </c>
      <c r="V352">
        <v>18.399999999999999</v>
      </c>
      <c r="W352" s="111">
        <f>(365-365/U352*_xlfn.XLOOKUP(U352,Lijsten!U:U,Lijsten!V:V))/365</f>
        <v>0.9474285714285714</v>
      </c>
    </row>
    <row r="353" spans="17:23" x14ac:dyDescent="0.55000000000000004">
      <c r="Q353" s="4">
        <v>35.1</v>
      </c>
      <c r="U353">
        <v>351</v>
      </c>
      <c r="V353">
        <v>18.399999999999999</v>
      </c>
      <c r="W353" s="111">
        <f>(365-365/U353*_xlfn.XLOOKUP(U353,Lijsten!U:U,Lijsten!V:V))/365</f>
        <v>0.94757834757834758</v>
      </c>
    </row>
    <row r="354" spans="17:23" x14ac:dyDescent="0.55000000000000004">
      <c r="Q354" s="4">
        <v>35.200000000000003</v>
      </c>
      <c r="U354">
        <v>352</v>
      </c>
      <c r="V354">
        <v>18.399999999999999</v>
      </c>
      <c r="W354" s="111">
        <f>(365-365/U354*_xlfn.XLOOKUP(U354,Lijsten!U:U,Lijsten!V:V))/365</f>
        <v>0.94772727272727275</v>
      </c>
    </row>
    <row r="355" spans="17:23" x14ac:dyDescent="0.55000000000000004">
      <c r="Q355" s="4">
        <v>35.299999999999997</v>
      </c>
      <c r="U355">
        <v>353</v>
      </c>
      <c r="V355">
        <v>18.399999999999999</v>
      </c>
      <c r="W355" s="111">
        <f>(365-365/U355*_xlfn.XLOOKUP(U355,Lijsten!U:U,Lijsten!V:V))/365</f>
        <v>0.94787535410764867</v>
      </c>
    </row>
    <row r="356" spans="17:23" x14ac:dyDescent="0.55000000000000004">
      <c r="Q356" s="4">
        <v>35.4</v>
      </c>
      <c r="U356">
        <v>354</v>
      </c>
      <c r="V356">
        <v>18.399999999999999</v>
      </c>
      <c r="W356" s="111">
        <f>(365-365/U356*_xlfn.XLOOKUP(U356,Lijsten!U:U,Lijsten!V:V))/365</f>
        <v>0.94802259887005647</v>
      </c>
    </row>
    <row r="357" spans="17:23" x14ac:dyDescent="0.55000000000000004">
      <c r="Q357" s="4">
        <v>35.5</v>
      </c>
      <c r="U357">
        <v>355</v>
      </c>
      <c r="V357">
        <v>18.399999999999999</v>
      </c>
      <c r="W357" s="111">
        <f>(365-365/U357*_xlfn.XLOOKUP(U357,Lijsten!U:U,Lijsten!V:V))/365</f>
        <v>0.94816901408450704</v>
      </c>
    </row>
    <row r="358" spans="17:23" x14ac:dyDescent="0.55000000000000004">
      <c r="Q358" s="4">
        <v>35.6</v>
      </c>
      <c r="U358">
        <v>356</v>
      </c>
      <c r="V358">
        <v>18.399999999999999</v>
      </c>
      <c r="W358" s="111">
        <f>(365-365/U358*_xlfn.XLOOKUP(U358,Lijsten!U:U,Lijsten!V:V))/365</f>
        <v>0.94831460674157297</v>
      </c>
    </row>
    <row r="359" spans="17:23" x14ac:dyDescent="0.55000000000000004">
      <c r="Q359" s="4">
        <v>35.700000000000003</v>
      </c>
      <c r="U359">
        <v>357</v>
      </c>
      <c r="V359">
        <v>18.399999999999999</v>
      </c>
      <c r="W359" s="111">
        <f>(365-365/U359*_xlfn.XLOOKUP(U359,Lijsten!U:U,Lijsten!V:V))/365</f>
        <v>0.94845938375350147</v>
      </c>
    </row>
    <row r="360" spans="17:23" x14ac:dyDescent="0.55000000000000004">
      <c r="Q360" s="4">
        <v>35.799999999999997</v>
      </c>
      <c r="U360">
        <v>358</v>
      </c>
      <c r="V360">
        <v>18.399999999999999</v>
      </c>
      <c r="W360" s="111">
        <f>(365-365/U360*_xlfn.XLOOKUP(U360,Lijsten!U:U,Lijsten!V:V))/365</f>
        <v>0.94860335195530721</v>
      </c>
    </row>
    <row r="361" spans="17:23" x14ac:dyDescent="0.55000000000000004">
      <c r="Q361" s="4">
        <v>35.9</v>
      </c>
      <c r="U361">
        <v>359</v>
      </c>
      <c r="V361">
        <v>18.399999999999999</v>
      </c>
      <c r="W361" s="111">
        <f>(365-365/U361*_xlfn.XLOOKUP(U361,Lijsten!U:U,Lijsten!V:V))/365</f>
        <v>0.94874651810584965</v>
      </c>
    </row>
    <row r="362" spans="17:23" x14ac:dyDescent="0.55000000000000004">
      <c r="Q362" s="4">
        <v>36</v>
      </c>
      <c r="U362">
        <v>360</v>
      </c>
      <c r="V362">
        <v>18.399999999999999</v>
      </c>
      <c r="W362" s="111">
        <f>(365-365/U362*_xlfn.XLOOKUP(U362,Lijsten!U:U,Lijsten!V:V))/365</f>
        <v>0.94888888888888889</v>
      </c>
    </row>
    <row r="363" spans="17:23" x14ac:dyDescent="0.55000000000000004">
      <c r="Q363" s="4">
        <v>36.1</v>
      </c>
      <c r="U363">
        <v>361</v>
      </c>
      <c r="V363">
        <v>18.399999999999999</v>
      </c>
      <c r="W363" s="111">
        <f>(365-365/U363*_xlfn.XLOOKUP(U363,Lijsten!U:U,Lijsten!V:V))/365</f>
        <v>0.9490304709141274</v>
      </c>
    </row>
    <row r="364" spans="17:23" x14ac:dyDescent="0.55000000000000004">
      <c r="Q364" s="4">
        <v>36.200000000000003</v>
      </c>
      <c r="U364">
        <v>362</v>
      </c>
      <c r="V364">
        <v>18.399999999999999</v>
      </c>
      <c r="W364" s="111">
        <f>(365-365/U364*_xlfn.XLOOKUP(U364,Lijsten!U:U,Lijsten!V:V))/365</f>
        <v>0.94917127071823204</v>
      </c>
    </row>
    <row r="365" spans="17:23" x14ac:dyDescent="0.55000000000000004">
      <c r="Q365" s="4">
        <v>36.299999999999997</v>
      </c>
      <c r="U365">
        <v>363</v>
      </c>
      <c r="V365">
        <v>18.399999999999999</v>
      </c>
      <c r="W365" s="111">
        <f>(365-365/U365*_xlfn.XLOOKUP(U365,Lijsten!U:U,Lijsten!V:V))/365</f>
        <v>0.9493112947658402</v>
      </c>
    </row>
    <row r="366" spans="17:23" x14ac:dyDescent="0.55000000000000004">
      <c r="Q366" s="4">
        <v>36.4</v>
      </c>
      <c r="U366">
        <v>364</v>
      </c>
      <c r="V366">
        <v>18.399999999999999</v>
      </c>
      <c r="W366" s="111">
        <f>(365-365/U366*_xlfn.XLOOKUP(U366,Lijsten!U:U,Lijsten!V:V))/365</f>
        <v>0.94945054945054952</v>
      </c>
    </row>
    <row r="367" spans="17:23" x14ac:dyDescent="0.55000000000000004">
      <c r="Q367" s="4">
        <v>36.5</v>
      </c>
      <c r="U367">
        <v>365</v>
      </c>
      <c r="V367">
        <v>18.399999999999999</v>
      </c>
      <c r="W367" s="111">
        <f>(365-365/U367*_xlfn.XLOOKUP(U367,Lijsten!U:U,Lijsten!V:V))/365</f>
        <v>0.94958904109589048</v>
      </c>
    </row>
    <row r="368" spans="17:23" x14ac:dyDescent="0.55000000000000004">
      <c r="Q368" s="4">
        <v>36.6</v>
      </c>
      <c r="U368">
        <v>366</v>
      </c>
      <c r="V368">
        <v>18.399999999999999</v>
      </c>
      <c r="W368" s="111">
        <f>(365-365/U368*_xlfn.XLOOKUP(U368,Lijsten!U:U,Lijsten!V:V))/365</f>
        <v>0.94972677595628407</v>
      </c>
    </row>
    <row r="369" spans="17:23" x14ac:dyDescent="0.55000000000000004">
      <c r="Q369" s="4">
        <v>36.700000000000003</v>
      </c>
      <c r="U369">
        <v>367</v>
      </c>
      <c r="V369">
        <v>18.399999999999999</v>
      </c>
      <c r="W369" s="111">
        <f>(365-365/U369*_xlfn.XLOOKUP(U369,Lijsten!U:U,Lijsten!V:V))/365</f>
        <v>0.94986376021798369</v>
      </c>
    </row>
    <row r="370" spans="17:23" x14ac:dyDescent="0.55000000000000004">
      <c r="Q370" s="4">
        <v>36.799999999999997</v>
      </c>
      <c r="U370">
        <v>368</v>
      </c>
      <c r="V370">
        <v>18.399999999999999</v>
      </c>
      <c r="W370" s="111">
        <f>(365-365/U370*_xlfn.XLOOKUP(U370,Lijsten!U:U,Lijsten!V:V))/365</f>
        <v>0.95</v>
      </c>
    </row>
    <row r="371" spans="17:23" x14ac:dyDescent="0.55000000000000004">
      <c r="Q371" s="4">
        <v>36.9</v>
      </c>
      <c r="U371">
        <v>369</v>
      </c>
      <c r="V371">
        <v>18.399999999999999</v>
      </c>
      <c r="W371" s="111">
        <f>(365-365/U371*_xlfn.XLOOKUP(U371,Lijsten!U:U,Lijsten!V:V))/365</f>
        <v>0.95013550135501357</v>
      </c>
    </row>
    <row r="372" spans="17:23" x14ac:dyDescent="0.55000000000000004">
      <c r="Q372" s="4">
        <v>37</v>
      </c>
      <c r="U372">
        <v>370</v>
      </c>
      <c r="V372">
        <v>18.399999999999999</v>
      </c>
      <c r="W372" s="111">
        <f>(365-365/U372*_xlfn.XLOOKUP(U372,Lijsten!U:U,Lijsten!V:V))/365</f>
        <v>0.95027027027027022</v>
      </c>
    </row>
    <row r="373" spans="17:23" x14ac:dyDescent="0.55000000000000004">
      <c r="Q373" s="4">
        <v>37.1</v>
      </c>
      <c r="U373">
        <v>371</v>
      </c>
      <c r="V373">
        <v>18.399999999999999</v>
      </c>
      <c r="W373" s="111">
        <f>(365-365/U373*_xlfn.XLOOKUP(U373,Lijsten!U:U,Lijsten!V:V))/365</f>
        <v>0.95040431266846359</v>
      </c>
    </row>
    <row r="374" spans="17:23" x14ac:dyDescent="0.55000000000000004">
      <c r="Q374" s="4">
        <v>37.200000000000003</v>
      </c>
      <c r="U374">
        <v>372</v>
      </c>
      <c r="V374">
        <v>18.399999999999999</v>
      </c>
      <c r="W374" s="111">
        <f>(365-365/U374*_xlfn.XLOOKUP(U374,Lijsten!U:U,Lijsten!V:V))/365</f>
        <v>0.95053763440860217</v>
      </c>
    </row>
    <row r="375" spans="17:23" x14ac:dyDescent="0.55000000000000004">
      <c r="Q375" s="4">
        <v>37.299999999999997</v>
      </c>
      <c r="U375">
        <v>373</v>
      </c>
      <c r="V375">
        <v>18.399999999999999</v>
      </c>
      <c r="W375" s="111">
        <f>(365-365/U375*_xlfn.XLOOKUP(U375,Lijsten!U:U,Lijsten!V:V))/365</f>
        <v>0.95067024128686328</v>
      </c>
    </row>
    <row r="376" spans="17:23" x14ac:dyDescent="0.55000000000000004">
      <c r="Q376" s="4">
        <v>37.4</v>
      </c>
      <c r="U376">
        <v>374</v>
      </c>
      <c r="V376">
        <v>18.399999999999999</v>
      </c>
      <c r="W376" s="111">
        <f>(365-365/U376*_xlfn.XLOOKUP(U376,Lijsten!U:U,Lijsten!V:V))/365</f>
        <v>0.95080213903743316</v>
      </c>
    </row>
    <row r="377" spans="17:23" x14ac:dyDescent="0.55000000000000004">
      <c r="Q377" s="4">
        <v>37.5</v>
      </c>
      <c r="U377">
        <v>375</v>
      </c>
      <c r="V377">
        <v>18.399999999999999</v>
      </c>
      <c r="W377" s="111">
        <f>(365-365/U377*_xlfn.XLOOKUP(U377,Lijsten!U:U,Lijsten!V:V))/365</f>
        <v>0.9509333333333333</v>
      </c>
    </row>
    <row r="378" spans="17:23" x14ac:dyDescent="0.55000000000000004">
      <c r="Q378" s="4">
        <v>37.6</v>
      </c>
      <c r="U378">
        <v>376</v>
      </c>
      <c r="V378">
        <v>18.399999999999999</v>
      </c>
      <c r="W378" s="111">
        <f>(365-365/U378*_xlfn.XLOOKUP(U378,Lijsten!U:U,Lijsten!V:V))/365</f>
        <v>0.95106382978723414</v>
      </c>
    </row>
    <row r="379" spans="17:23" x14ac:dyDescent="0.55000000000000004">
      <c r="Q379" s="4">
        <v>37.700000000000003</v>
      </c>
      <c r="U379">
        <v>377</v>
      </c>
      <c r="V379">
        <v>18.399999999999999</v>
      </c>
      <c r="W379" s="111">
        <f>(365-365/U379*_xlfn.XLOOKUP(U379,Lijsten!U:U,Lijsten!V:V))/365</f>
        <v>0.95119363395225465</v>
      </c>
    </row>
    <row r="380" spans="17:23" x14ac:dyDescent="0.55000000000000004">
      <c r="Q380" s="4">
        <v>37.799999999999997</v>
      </c>
      <c r="U380">
        <v>378</v>
      </c>
      <c r="V380">
        <v>18.399999999999999</v>
      </c>
      <c r="W380" s="111">
        <f>(365-365/U380*_xlfn.XLOOKUP(U380,Lijsten!U:U,Lijsten!V:V))/365</f>
        <v>0.95132275132275135</v>
      </c>
    </row>
    <row r="381" spans="17:23" x14ac:dyDescent="0.55000000000000004">
      <c r="Q381" s="4">
        <v>37.9</v>
      </c>
      <c r="U381">
        <v>379</v>
      </c>
      <c r="V381">
        <v>18.399999999999999</v>
      </c>
      <c r="W381" s="111">
        <f>(365-365/U381*_xlfn.XLOOKUP(U381,Lijsten!U:U,Lijsten!V:V))/365</f>
        <v>0.95145118733509226</v>
      </c>
    </row>
    <row r="382" spans="17:23" x14ac:dyDescent="0.55000000000000004">
      <c r="Q382" s="4">
        <v>38</v>
      </c>
      <c r="U382">
        <v>380</v>
      </c>
      <c r="V382">
        <v>18.399999999999999</v>
      </c>
      <c r="W382" s="111">
        <f>(365-365/U382*_xlfn.XLOOKUP(U382,Lijsten!U:U,Lijsten!V:V))/365</f>
        <v>0.95157894736842108</v>
      </c>
    </row>
    <row r="383" spans="17:23" x14ac:dyDescent="0.55000000000000004">
      <c r="Q383" s="4">
        <v>38.1</v>
      </c>
      <c r="U383">
        <v>381</v>
      </c>
      <c r="V383">
        <v>18.399999999999999</v>
      </c>
      <c r="W383" s="111">
        <f>(365-365/U383*_xlfn.XLOOKUP(U383,Lijsten!U:U,Lijsten!V:V))/365</f>
        <v>0.95170603674540688</v>
      </c>
    </row>
    <row r="384" spans="17:23" x14ac:dyDescent="0.55000000000000004">
      <c r="Q384" s="4">
        <v>38.200000000000003</v>
      </c>
      <c r="U384">
        <v>382</v>
      </c>
      <c r="V384">
        <v>18.399999999999999</v>
      </c>
      <c r="W384" s="111">
        <f>(365-365/U384*_xlfn.XLOOKUP(U384,Lijsten!U:U,Lijsten!V:V))/365</f>
        <v>0.95183246073298433</v>
      </c>
    </row>
    <row r="385" spans="17:23" x14ac:dyDescent="0.55000000000000004">
      <c r="Q385" s="4">
        <v>38.299999999999997</v>
      </c>
      <c r="U385">
        <v>383</v>
      </c>
      <c r="V385">
        <v>18.399999999999999</v>
      </c>
      <c r="W385" s="111">
        <f>(365-365/U385*_xlfn.XLOOKUP(U385,Lijsten!U:U,Lijsten!V:V))/365</f>
        <v>0.95195822454308099</v>
      </c>
    </row>
    <row r="386" spans="17:23" x14ac:dyDescent="0.55000000000000004">
      <c r="Q386" s="4">
        <v>38.4</v>
      </c>
      <c r="U386">
        <v>384</v>
      </c>
      <c r="V386">
        <v>18.399999999999999</v>
      </c>
      <c r="W386" s="111">
        <f>(365-365/U386*_xlfn.XLOOKUP(U386,Lijsten!U:U,Lijsten!V:V))/365</f>
        <v>0.95208333333333339</v>
      </c>
    </row>
    <row r="387" spans="17:23" x14ac:dyDescent="0.55000000000000004">
      <c r="Q387" s="4">
        <v>38.5</v>
      </c>
      <c r="U387">
        <v>385</v>
      </c>
      <c r="V387">
        <v>18.399999999999999</v>
      </c>
      <c r="W387" s="111">
        <f>(365-365/U387*_xlfn.XLOOKUP(U387,Lijsten!U:U,Lijsten!V:V))/365</f>
        <v>0.95220779220779228</v>
      </c>
    </row>
    <row r="388" spans="17:23" x14ac:dyDescent="0.55000000000000004">
      <c r="Q388" s="4">
        <v>38.6</v>
      </c>
      <c r="U388">
        <v>386</v>
      </c>
      <c r="V388">
        <v>18.399999999999999</v>
      </c>
      <c r="W388" s="111">
        <f>(365-365/U388*_xlfn.XLOOKUP(U388,Lijsten!U:U,Lijsten!V:V))/365</f>
        <v>0.95233160621761659</v>
      </c>
    </row>
    <row r="389" spans="17:23" x14ac:dyDescent="0.55000000000000004">
      <c r="Q389" s="4">
        <v>38.700000000000003</v>
      </c>
      <c r="U389">
        <v>387</v>
      </c>
      <c r="V389">
        <v>18.399999999999999</v>
      </c>
      <c r="W389" s="111">
        <f>(365-365/U389*_xlfn.XLOOKUP(U389,Lijsten!U:U,Lijsten!V:V))/365</f>
        <v>0.95245478036175713</v>
      </c>
    </row>
    <row r="390" spans="17:23" x14ac:dyDescent="0.55000000000000004">
      <c r="Q390" s="4">
        <v>38.799999999999997</v>
      </c>
      <c r="U390">
        <v>388</v>
      </c>
      <c r="V390">
        <v>18.399999999999999</v>
      </c>
      <c r="W390" s="111">
        <f>(365-365/U390*_xlfn.XLOOKUP(U390,Lijsten!U:U,Lijsten!V:V))/365</f>
        <v>0.95257731958762892</v>
      </c>
    </row>
    <row r="391" spans="17:23" x14ac:dyDescent="0.55000000000000004">
      <c r="Q391" s="4">
        <v>38.9</v>
      </c>
      <c r="U391">
        <v>389</v>
      </c>
      <c r="V391">
        <v>18.399999999999999</v>
      </c>
      <c r="W391" s="111">
        <f>(365-365/U391*_xlfn.XLOOKUP(U391,Lijsten!U:U,Lijsten!V:V))/365</f>
        <v>0.95269922879177382</v>
      </c>
    </row>
    <row r="392" spans="17:23" x14ac:dyDescent="0.55000000000000004">
      <c r="Q392" s="4">
        <v>39</v>
      </c>
      <c r="U392">
        <v>390</v>
      </c>
      <c r="V392">
        <v>18.399999999999999</v>
      </c>
      <c r="W392" s="111">
        <f>(365-365/U392*_xlfn.XLOOKUP(U392,Lijsten!U:U,Lijsten!V:V))/365</f>
        <v>0.95282051282051294</v>
      </c>
    </row>
    <row r="393" spans="17:23" x14ac:dyDescent="0.55000000000000004">
      <c r="Q393" s="4">
        <v>39.1</v>
      </c>
      <c r="U393">
        <v>391</v>
      </c>
      <c r="V393">
        <v>18.399999999999999</v>
      </c>
      <c r="W393" s="111">
        <f>(365-365/U393*_xlfn.XLOOKUP(U393,Lijsten!U:U,Lijsten!V:V))/365</f>
        <v>0.95294117647058818</v>
      </c>
    </row>
    <row r="394" spans="17:23" x14ac:dyDescent="0.55000000000000004">
      <c r="Q394" s="4">
        <v>39.200000000000003</v>
      </c>
      <c r="U394">
        <v>392</v>
      </c>
      <c r="V394">
        <v>18.399999999999999</v>
      </c>
      <c r="W394" s="111">
        <f>(365-365/U394*_xlfn.XLOOKUP(U394,Lijsten!U:U,Lijsten!V:V))/365</f>
        <v>0.95306122448979602</v>
      </c>
    </row>
    <row r="395" spans="17:23" x14ac:dyDescent="0.55000000000000004">
      <c r="Q395" s="4">
        <v>39.299999999999997</v>
      </c>
      <c r="U395">
        <v>393</v>
      </c>
      <c r="V395">
        <v>18.399999999999999</v>
      </c>
      <c r="W395" s="111">
        <f>(365-365/U395*_xlfn.XLOOKUP(U395,Lijsten!U:U,Lijsten!V:V))/365</f>
        <v>0.95318066157760817</v>
      </c>
    </row>
    <row r="396" spans="17:23" x14ac:dyDescent="0.55000000000000004">
      <c r="Q396" s="4">
        <v>39.4</v>
      </c>
      <c r="U396">
        <v>394</v>
      </c>
      <c r="V396">
        <v>18.399999999999999</v>
      </c>
      <c r="W396" s="111">
        <f>(365-365/U396*_xlfn.XLOOKUP(U396,Lijsten!U:U,Lijsten!V:V))/365</f>
        <v>0.95329949238578682</v>
      </c>
    </row>
    <row r="397" spans="17:23" x14ac:dyDescent="0.55000000000000004">
      <c r="Q397" s="4">
        <v>39.5</v>
      </c>
      <c r="U397">
        <v>395</v>
      </c>
      <c r="V397">
        <v>18.399999999999999</v>
      </c>
      <c r="W397" s="111">
        <f>(365-365/U397*_xlfn.XLOOKUP(U397,Lijsten!U:U,Lijsten!V:V))/365</f>
        <v>0.9534177215189874</v>
      </c>
    </row>
    <row r="398" spans="17:23" x14ac:dyDescent="0.55000000000000004">
      <c r="Q398" s="4">
        <v>39.6</v>
      </c>
      <c r="U398">
        <v>396</v>
      </c>
      <c r="V398">
        <v>18.399999999999999</v>
      </c>
      <c r="W398" s="111">
        <f>(365-365/U398*_xlfn.XLOOKUP(U398,Lijsten!U:U,Lijsten!V:V))/365</f>
        <v>0.95353535353535357</v>
      </c>
    </row>
    <row r="399" spans="17:23" x14ac:dyDescent="0.55000000000000004">
      <c r="Q399" s="4">
        <v>39.700000000000003</v>
      </c>
      <c r="U399">
        <v>397</v>
      </c>
      <c r="V399">
        <v>18.399999999999999</v>
      </c>
      <c r="W399" s="111">
        <f>(365-365/U399*_xlfn.XLOOKUP(U399,Lijsten!U:U,Lijsten!V:V))/365</f>
        <v>0.95365239294710324</v>
      </c>
    </row>
    <row r="400" spans="17:23" x14ac:dyDescent="0.55000000000000004">
      <c r="Q400" s="4">
        <v>39.799999999999997</v>
      </c>
      <c r="U400">
        <v>398</v>
      </c>
      <c r="V400">
        <v>18.399999999999999</v>
      </c>
      <c r="W400" s="111">
        <f>(365-365/U400*_xlfn.XLOOKUP(U400,Lijsten!U:U,Lijsten!V:V))/365</f>
        <v>0.95376884422110553</v>
      </c>
    </row>
    <row r="401" spans="17:23" x14ac:dyDescent="0.55000000000000004">
      <c r="Q401" s="4">
        <v>39.9</v>
      </c>
      <c r="U401">
        <v>399</v>
      </c>
      <c r="V401">
        <v>18.399999999999999</v>
      </c>
      <c r="W401" s="111">
        <f>(365-365/U401*_xlfn.XLOOKUP(U401,Lijsten!U:U,Lijsten!V:V))/365</f>
        <v>0.95388471177944867</v>
      </c>
    </row>
    <row r="402" spans="17:23" x14ac:dyDescent="0.55000000000000004">
      <c r="Q402" s="4">
        <v>40</v>
      </c>
      <c r="U402">
        <v>400</v>
      </c>
      <c r="V402">
        <v>18.399999999999999</v>
      </c>
      <c r="W402" s="111">
        <f>(365-365/U402*_xlfn.XLOOKUP(U402,Lijsten!U:U,Lijsten!V:V))/365</f>
        <v>0.95399999999999996</v>
      </c>
    </row>
    <row r="403" spans="17:23" x14ac:dyDescent="0.55000000000000004">
      <c r="Q403" s="4">
        <v>40.1</v>
      </c>
      <c r="U403">
        <v>401</v>
      </c>
      <c r="V403">
        <v>18.399999999999999</v>
      </c>
      <c r="W403" s="111">
        <f>(365-365/U403*_xlfn.XLOOKUP(U403,Lijsten!U:U,Lijsten!V:V))/365</f>
        <v>0.95411471321695773</v>
      </c>
    </row>
    <row r="404" spans="17:23" x14ac:dyDescent="0.55000000000000004">
      <c r="Q404" s="4">
        <v>40.200000000000003</v>
      </c>
      <c r="U404">
        <v>402</v>
      </c>
      <c r="V404">
        <v>18.399999999999999</v>
      </c>
      <c r="W404" s="111">
        <f>(365-365/U404*_xlfn.XLOOKUP(U404,Lijsten!U:U,Lijsten!V:V))/365</f>
        <v>0.95422885572139304</v>
      </c>
    </row>
    <row r="405" spans="17:23" x14ac:dyDescent="0.55000000000000004">
      <c r="Q405" s="4">
        <v>40.299999999999997</v>
      </c>
      <c r="U405">
        <v>403</v>
      </c>
      <c r="V405">
        <v>18.399999999999999</v>
      </c>
      <c r="W405" s="111">
        <f>(365-365/U405*_xlfn.XLOOKUP(U405,Lijsten!U:U,Lijsten!V:V))/365</f>
        <v>0.95434243176178668</v>
      </c>
    </row>
    <row r="406" spans="17:23" x14ac:dyDescent="0.55000000000000004">
      <c r="Q406" s="4">
        <v>40.4</v>
      </c>
      <c r="U406">
        <v>404</v>
      </c>
      <c r="V406">
        <v>18.399999999999999</v>
      </c>
      <c r="W406" s="111">
        <f>(365-365/U406*_xlfn.XLOOKUP(U406,Lijsten!U:U,Lijsten!V:V))/365</f>
        <v>0.95445544554455453</v>
      </c>
    </row>
    <row r="407" spans="17:23" x14ac:dyDescent="0.55000000000000004">
      <c r="Q407" s="4">
        <v>40.5</v>
      </c>
      <c r="U407">
        <v>405</v>
      </c>
      <c r="V407">
        <v>18.399999999999999</v>
      </c>
      <c r="W407" s="111">
        <f>(365-365/U407*_xlfn.XLOOKUP(U407,Lijsten!U:U,Lijsten!V:V))/365</f>
        <v>0.95456790123456792</v>
      </c>
    </row>
    <row r="408" spans="17:23" x14ac:dyDescent="0.55000000000000004">
      <c r="Q408" s="4">
        <v>40.6</v>
      </c>
      <c r="U408">
        <v>406</v>
      </c>
      <c r="V408">
        <v>18.399999999999999</v>
      </c>
      <c r="W408" s="111">
        <f>(365-365/U408*_xlfn.XLOOKUP(U408,Lijsten!U:U,Lijsten!V:V))/365</f>
        <v>0.9546798029556649</v>
      </c>
    </row>
    <row r="409" spans="17:23" x14ac:dyDescent="0.55000000000000004">
      <c r="Q409" s="4">
        <v>40.700000000000003</v>
      </c>
      <c r="U409">
        <v>407</v>
      </c>
      <c r="V409">
        <v>18.399999999999999</v>
      </c>
      <c r="W409" s="111">
        <f>(365-365/U409*_xlfn.XLOOKUP(U409,Lijsten!U:U,Lijsten!V:V))/365</f>
        <v>0.95479115479115473</v>
      </c>
    </row>
    <row r="410" spans="17:23" x14ac:dyDescent="0.55000000000000004">
      <c r="Q410" s="4">
        <v>40.799999999999997</v>
      </c>
      <c r="U410">
        <v>408</v>
      </c>
      <c r="V410">
        <v>18.399999999999999</v>
      </c>
      <c r="W410" s="111">
        <f>(365-365/U410*_xlfn.XLOOKUP(U410,Lijsten!U:U,Lijsten!V:V))/365</f>
        <v>0.95490196078431377</v>
      </c>
    </row>
    <row r="411" spans="17:23" x14ac:dyDescent="0.55000000000000004">
      <c r="Q411" s="4">
        <v>40.9</v>
      </c>
      <c r="U411">
        <v>409</v>
      </c>
      <c r="V411">
        <v>18.399999999999999</v>
      </c>
      <c r="W411" s="111">
        <f>(365-365/U411*_xlfn.XLOOKUP(U411,Lijsten!U:U,Lijsten!V:V))/365</f>
        <v>0.95501222493887528</v>
      </c>
    </row>
    <row r="412" spans="17:23" x14ac:dyDescent="0.55000000000000004">
      <c r="Q412" s="4">
        <v>41</v>
      </c>
      <c r="U412">
        <v>410</v>
      </c>
      <c r="V412">
        <v>18.399999999999999</v>
      </c>
      <c r="W412" s="111">
        <f>(365-365/U412*_xlfn.XLOOKUP(U412,Lijsten!U:U,Lijsten!V:V))/365</f>
        <v>0.95512195121951216</v>
      </c>
    </row>
    <row r="413" spans="17:23" x14ac:dyDescent="0.55000000000000004">
      <c r="Q413" s="4">
        <v>41.1</v>
      </c>
      <c r="U413">
        <v>411</v>
      </c>
      <c r="V413">
        <v>18.399999999999999</v>
      </c>
      <c r="W413" s="111">
        <f>(365-365/U413*_xlfn.XLOOKUP(U413,Lijsten!U:U,Lijsten!V:V))/365</f>
        <v>0.95523114355231142</v>
      </c>
    </row>
    <row r="414" spans="17:23" x14ac:dyDescent="0.55000000000000004">
      <c r="Q414" s="4">
        <v>41.2</v>
      </c>
      <c r="U414">
        <v>412</v>
      </c>
      <c r="V414">
        <v>18.399999999999999</v>
      </c>
      <c r="W414" s="111">
        <f>(365-365/U414*_xlfn.XLOOKUP(U414,Lijsten!U:U,Lijsten!V:V))/365</f>
        <v>0.95533980582524269</v>
      </c>
    </row>
    <row r="415" spans="17:23" x14ac:dyDescent="0.55000000000000004">
      <c r="Q415" s="4">
        <v>41.3</v>
      </c>
      <c r="U415">
        <v>413</v>
      </c>
      <c r="V415">
        <v>18.399999999999999</v>
      </c>
      <c r="W415" s="111">
        <f>(365-365/U415*_xlfn.XLOOKUP(U415,Lijsten!U:U,Lijsten!V:V))/365</f>
        <v>0.95544794188861981</v>
      </c>
    </row>
    <row r="416" spans="17:23" x14ac:dyDescent="0.55000000000000004">
      <c r="Q416" s="4">
        <v>41.4</v>
      </c>
      <c r="U416">
        <v>414</v>
      </c>
      <c r="V416">
        <v>18.399999999999999</v>
      </c>
      <c r="W416" s="111">
        <f>(365-365/U416*_xlfn.XLOOKUP(U416,Lijsten!U:U,Lijsten!V:V))/365</f>
        <v>0.95555555555555549</v>
      </c>
    </row>
    <row r="417" spans="17:23" x14ac:dyDescent="0.55000000000000004">
      <c r="Q417" s="4">
        <v>41.5</v>
      </c>
      <c r="U417">
        <v>415</v>
      </c>
      <c r="V417">
        <v>18.399999999999999</v>
      </c>
      <c r="W417" s="111">
        <f>(365-365/U417*_xlfn.XLOOKUP(U417,Lijsten!U:U,Lijsten!V:V))/365</f>
        <v>0.95566265060240962</v>
      </c>
    </row>
    <row r="418" spans="17:23" x14ac:dyDescent="0.55000000000000004">
      <c r="Q418" s="4">
        <v>41.6</v>
      </c>
      <c r="U418">
        <v>416</v>
      </c>
      <c r="V418">
        <v>18.399999999999999</v>
      </c>
      <c r="W418" s="111">
        <f>(365-365/U418*_xlfn.XLOOKUP(U418,Lijsten!U:U,Lijsten!V:V))/365</f>
        <v>0.9557692307692307</v>
      </c>
    </row>
    <row r="419" spans="17:23" x14ac:dyDescent="0.55000000000000004">
      <c r="Q419" s="4">
        <v>41.7</v>
      </c>
      <c r="U419">
        <v>417</v>
      </c>
      <c r="V419">
        <v>18.399999999999999</v>
      </c>
      <c r="W419" s="111">
        <f>(365-365/U419*_xlfn.XLOOKUP(U419,Lijsten!U:U,Lijsten!V:V))/365</f>
        <v>0.95587529976019192</v>
      </c>
    </row>
    <row r="420" spans="17:23" x14ac:dyDescent="0.55000000000000004">
      <c r="Q420" s="4">
        <v>41.8</v>
      </c>
      <c r="U420">
        <v>418</v>
      </c>
      <c r="V420">
        <v>18.399999999999999</v>
      </c>
      <c r="W420" s="111">
        <f>(365-365/U420*_xlfn.XLOOKUP(U420,Lijsten!U:U,Lijsten!V:V))/365</f>
        <v>0.95598086124401915</v>
      </c>
    </row>
    <row r="421" spans="17:23" x14ac:dyDescent="0.55000000000000004">
      <c r="Q421" s="4">
        <v>41.9</v>
      </c>
      <c r="U421">
        <v>419</v>
      </c>
      <c r="V421">
        <v>18.399999999999999</v>
      </c>
      <c r="W421" s="111">
        <f>(365-365/U421*_xlfn.XLOOKUP(U421,Lijsten!U:U,Lijsten!V:V))/365</f>
        <v>0.9560859188544153</v>
      </c>
    </row>
    <row r="422" spans="17:23" x14ac:dyDescent="0.55000000000000004">
      <c r="Q422" s="4">
        <v>42</v>
      </c>
      <c r="U422">
        <v>420</v>
      </c>
      <c r="V422">
        <v>18.399999999999999</v>
      </c>
      <c r="W422" s="111">
        <f>(365-365/U422*_xlfn.XLOOKUP(U422,Lijsten!U:U,Lijsten!V:V))/365</f>
        <v>0.95619047619047615</v>
      </c>
    </row>
    <row r="423" spans="17:23" x14ac:dyDescent="0.55000000000000004">
      <c r="Q423" s="4">
        <v>42.1</v>
      </c>
      <c r="U423">
        <v>421</v>
      </c>
      <c r="V423">
        <v>18.399999999999999</v>
      </c>
      <c r="W423" s="111">
        <f>(365-365/U423*_xlfn.XLOOKUP(U423,Lijsten!U:U,Lijsten!V:V))/365</f>
        <v>0.95629453681710219</v>
      </c>
    </row>
    <row r="424" spans="17:23" x14ac:dyDescent="0.55000000000000004">
      <c r="Q424" s="4">
        <v>42.2</v>
      </c>
      <c r="U424">
        <v>422</v>
      </c>
      <c r="V424">
        <v>18.399999999999999</v>
      </c>
      <c r="W424" s="111">
        <f>(365-365/U424*_xlfn.XLOOKUP(U424,Lijsten!U:U,Lijsten!V:V))/365</f>
        <v>0.95639810426540295</v>
      </c>
    </row>
    <row r="425" spans="17:23" x14ac:dyDescent="0.55000000000000004">
      <c r="Q425" s="4">
        <v>42.3</v>
      </c>
      <c r="U425">
        <v>423</v>
      </c>
      <c r="V425">
        <v>18.399999999999999</v>
      </c>
      <c r="W425" s="111">
        <f>(365-365/U425*_xlfn.XLOOKUP(U425,Lijsten!U:U,Lijsten!V:V))/365</f>
        <v>0.95650118203309686</v>
      </c>
    </row>
    <row r="426" spans="17:23" x14ac:dyDescent="0.55000000000000004">
      <c r="Q426" s="4">
        <v>42.4</v>
      </c>
      <c r="U426">
        <v>424</v>
      </c>
      <c r="V426">
        <v>18.399999999999999</v>
      </c>
      <c r="W426" s="111">
        <f>(365-365/U426*_xlfn.XLOOKUP(U426,Lijsten!U:U,Lijsten!V:V))/365</f>
        <v>0.95660377358490567</v>
      </c>
    </row>
    <row r="427" spans="17:23" x14ac:dyDescent="0.55000000000000004">
      <c r="Q427" s="4">
        <v>42.5</v>
      </c>
      <c r="U427">
        <v>425</v>
      </c>
      <c r="V427">
        <v>18.399999999999999</v>
      </c>
      <c r="W427" s="111">
        <f>(365-365/U427*_xlfn.XLOOKUP(U427,Lijsten!U:U,Lijsten!V:V))/365</f>
        <v>0.95670588235294118</v>
      </c>
    </row>
    <row r="428" spans="17:23" x14ac:dyDescent="0.55000000000000004">
      <c r="Q428" s="4">
        <v>42.6</v>
      </c>
      <c r="U428">
        <v>426</v>
      </c>
      <c r="V428">
        <v>18.399999999999999</v>
      </c>
      <c r="W428" s="111">
        <f>(365-365/U428*_xlfn.XLOOKUP(U428,Lijsten!U:U,Lijsten!V:V))/365</f>
        <v>0.95680751173708922</v>
      </c>
    </row>
    <row r="429" spans="17:23" x14ac:dyDescent="0.55000000000000004">
      <c r="Q429" s="4">
        <v>42.7</v>
      </c>
      <c r="U429">
        <v>427</v>
      </c>
      <c r="V429">
        <v>18.399999999999999</v>
      </c>
      <c r="W429" s="111">
        <f>(365-365/U429*_xlfn.XLOOKUP(U429,Lijsten!U:U,Lijsten!V:V))/365</f>
        <v>0.95690866510538641</v>
      </c>
    </row>
    <row r="430" spans="17:23" x14ac:dyDescent="0.55000000000000004">
      <c r="Q430" s="4">
        <v>42.8</v>
      </c>
      <c r="U430">
        <v>428</v>
      </c>
      <c r="V430">
        <v>18.399999999999999</v>
      </c>
      <c r="W430" s="111">
        <f>(365-365/U430*_xlfn.XLOOKUP(U430,Lijsten!U:U,Lijsten!V:V))/365</f>
        <v>0.95700934579439245</v>
      </c>
    </row>
    <row r="431" spans="17:23" x14ac:dyDescent="0.55000000000000004">
      <c r="Q431" s="4">
        <v>42.9</v>
      </c>
      <c r="U431">
        <v>429</v>
      </c>
      <c r="V431">
        <v>18.399999999999999</v>
      </c>
      <c r="W431" s="111">
        <f>(365-365/U431*_xlfn.XLOOKUP(U431,Lijsten!U:U,Lijsten!V:V))/365</f>
        <v>0.95710955710955714</v>
      </c>
    </row>
    <row r="432" spans="17:23" x14ac:dyDescent="0.55000000000000004">
      <c r="Q432" s="4">
        <v>43</v>
      </c>
      <c r="U432">
        <v>430</v>
      </c>
      <c r="V432">
        <v>18.399999999999999</v>
      </c>
      <c r="W432" s="111">
        <f>(365-365/U432*_xlfn.XLOOKUP(U432,Lijsten!U:U,Lijsten!V:V))/365</f>
        <v>0.95720930232558132</v>
      </c>
    </row>
    <row r="433" spans="17:23" x14ac:dyDescent="0.55000000000000004">
      <c r="Q433" s="4">
        <v>43.1</v>
      </c>
      <c r="U433">
        <v>431</v>
      </c>
      <c r="V433">
        <v>18.399999999999999</v>
      </c>
      <c r="W433" s="111">
        <f>(365-365/U433*_xlfn.XLOOKUP(U433,Lijsten!U:U,Lijsten!V:V))/365</f>
        <v>0.95730858468677493</v>
      </c>
    </row>
    <row r="434" spans="17:23" x14ac:dyDescent="0.55000000000000004">
      <c r="Q434" s="4">
        <v>43.2</v>
      </c>
      <c r="U434">
        <v>432</v>
      </c>
      <c r="V434">
        <v>18.399999999999999</v>
      </c>
      <c r="W434" s="111">
        <f>(365-365/U434*_xlfn.XLOOKUP(U434,Lijsten!U:U,Lijsten!V:V))/365</f>
        <v>0.95740740740740737</v>
      </c>
    </row>
    <row r="435" spans="17:23" x14ac:dyDescent="0.55000000000000004">
      <c r="Q435" s="4">
        <v>43.3</v>
      </c>
      <c r="U435">
        <v>433</v>
      </c>
      <c r="V435">
        <v>18.399999999999999</v>
      </c>
      <c r="W435" s="111">
        <f>(365-365/U435*_xlfn.XLOOKUP(U435,Lijsten!U:U,Lijsten!V:V))/365</f>
        <v>0.95750577367205547</v>
      </c>
    </row>
    <row r="436" spans="17:23" x14ac:dyDescent="0.55000000000000004">
      <c r="Q436" s="4">
        <v>43.4</v>
      </c>
      <c r="U436">
        <v>434</v>
      </c>
      <c r="V436">
        <v>18.399999999999999</v>
      </c>
      <c r="W436" s="111">
        <f>(365-365/U436*_xlfn.XLOOKUP(U436,Lijsten!U:U,Lijsten!V:V))/365</f>
        <v>0.95760368663594464</v>
      </c>
    </row>
    <row r="437" spans="17:23" x14ac:dyDescent="0.55000000000000004">
      <c r="Q437" s="4">
        <v>43.5</v>
      </c>
      <c r="U437">
        <v>435</v>
      </c>
      <c r="V437">
        <v>18.399999999999999</v>
      </c>
      <c r="W437" s="111">
        <f>(365-365/U437*_xlfn.XLOOKUP(U437,Lijsten!U:U,Lijsten!V:V))/365</f>
        <v>0.95770114942528728</v>
      </c>
    </row>
    <row r="438" spans="17:23" x14ac:dyDescent="0.55000000000000004">
      <c r="Q438" s="4">
        <v>43.6</v>
      </c>
      <c r="U438">
        <v>436</v>
      </c>
      <c r="V438">
        <v>18.399999999999999</v>
      </c>
      <c r="W438" s="111">
        <f>(365-365/U438*_xlfn.XLOOKUP(U438,Lijsten!U:U,Lijsten!V:V))/365</f>
        <v>0.95779816513761473</v>
      </c>
    </row>
    <row r="439" spans="17:23" x14ac:dyDescent="0.55000000000000004">
      <c r="Q439" s="4">
        <v>43.7</v>
      </c>
      <c r="U439">
        <v>437</v>
      </c>
      <c r="V439">
        <v>18.399999999999999</v>
      </c>
      <c r="W439" s="111">
        <f>(365-365/U439*_xlfn.XLOOKUP(U439,Lijsten!U:U,Lijsten!V:V))/365</f>
        <v>0.95789473684210535</v>
      </c>
    </row>
    <row r="440" spans="17:23" x14ac:dyDescent="0.55000000000000004">
      <c r="Q440" s="4">
        <v>43.8</v>
      </c>
      <c r="U440">
        <v>438</v>
      </c>
      <c r="V440">
        <v>18.399999999999999</v>
      </c>
      <c r="W440" s="111">
        <f>(365-365/U440*_xlfn.XLOOKUP(U440,Lijsten!U:U,Lijsten!V:V))/365</f>
        <v>0.9579908675799087</v>
      </c>
    </row>
    <row r="441" spans="17:23" x14ac:dyDescent="0.55000000000000004">
      <c r="Q441" s="4">
        <v>43.9</v>
      </c>
      <c r="U441">
        <v>439</v>
      </c>
      <c r="V441">
        <v>18.399999999999999</v>
      </c>
      <c r="W441" s="111">
        <f>(365-365/U441*_xlfn.XLOOKUP(U441,Lijsten!U:U,Lijsten!V:V))/365</f>
        <v>0.95808656036446471</v>
      </c>
    </row>
    <row r="442" spans="17:23" x14ac:dyDescent="0.55000000000000004">
      <c r="Q442" s="4">
        <v>44</v>
      </c>
      <c r="U442">
        <v>440</v>
      </c>
      <c r="V442">
        <v>18.399999999999999</v>
      </c>
      <c r="W442" s="111">
        <f>(365-365/U442*_xlfn.XLOOKUP(U442,Lijsten!U:U,Lijsten!V:V))/365</f>
        <v>0.95818181818181825</v>
      </c>
    </row>
    <row r="443" spans="17:23" x14ac:dyDescent="0.55000000000000004">
      <c r="Q443" s="4">
        <v>44.1</v>
      </c>
      <c r="U443">
        <v>441</v>
      </c>
      <c r="V443">
        <v>18.399999999999999</v>
      </c>
      <c r="W443" s="111">
        <f>(365-365/U443*_xlfn.XLOOKUP(U443,Lijsten!U:U,Lijsten!V:V))/365</f>
        <v>0.95827664399092971</v>
      </c>
    </row>
    <row r="444" spans="17:23" x14ac:dyDescent="0.55000000000000004">
      <c r="Q444" s="4">
        <v>44.2</v>
      </c>
      <c r="U444">
        <v>442</v>
      </c>
      <c r="V444">
        <v>18.399999999999999</v>
      </c>
      <c r="W444" s="111">
        <f>(365-365/U444*_xlfn.XLOOKUP(U444,Lijsten!U:U,Lijsten!V:V))/365</f>
        <v>0.95837104072398183</v>
      </c>
    </row>
    <row r="445" spans="17:23" x14ac:dyDescent="0.55000000000000004">
      <c r="Q445" s="4">
        <v>44.3</v>
      </c>
      <c r="U445">
        <v>443</v>
      </c>
      <c r="V445">
        <v>18.399999999999999</v>
      </c>
      <c r="W445" s="111">
        <f>(365-365/U445*_xlfn.XLOOKUP(U445,Lijsten!U:U,Lijsten!V:V))/365</f>
        <v>0.95846501128668171</v>
      </c>
    </row>
    <row r="446" spans="17:23" x14ac:dyDescent="0.55000000000000004">
      <c r="Q446" s="4">
        <v>44.4</v>
      </c>
      <c r="U446">
        <v>444</v>
      </c>
      <c r="V446">
        <v>18.399999999999999</v>
      </c>
      <c r="W446" s="111">
        <f>(365-365/U446*_xlfn.XLOOKUP(U446,Lijsten!U:U,Lijsten!V:V))/365</f>
        <v>0.95855855855855865</v>
      </c>
    </row>
    <row r="447" spans="17:23" x14ac:dyDescent="0.55000000000000004">
      <c r="Q447" s="4">
        <v>44.5</v>
      </c>
      <c r="U447">
        <v>445</v>
      </c>
      <c r="V447">
        <v>18.399999999999999</v>
      </c>
      <c r="W447" s="111">
        <f>(365-365/U447*_xlfn.XLOOKUP(U447,Lijsten!U:U,Lijsten!V:V))/365</f>
        <v>0.9586516853932584</v>
      </c>
    </row>
    <row r="448" spans="17:23" x14ac:dyDescent="0.55000000000000004">
      <c r="Q448" s="4">
        <v>44.6</v>
      </c>
      <c r="U448">
        <v>446</v>
      </c>
      <c r="V448">
        <v>18.399999999999999</v>
      </c>
      <c r="W448" s="111">
        <f>(365-365/U448*_xlfn.XLOOKUP(U448,Lijsten!U:U,Lijsten!V:V))/365</f>
        <v>0.95874439461883421</v>
      </c>
    </row>
    <row r="449" spans="17:23" x14ac:dyDescent="0.55000000000000004">
      <c r="Q449" s="4">
        <v>44.7</v>
      </c>
      <c r="U449">
        <v>447</v>
      </c>
      <c r="V449">
        <v>18.399999999999999</v>
      </c>
      <c r="W449" s="111">
        <f>(365-365/U449*_xlfn.XLOOKUP(U449,Lijsten!U:U,Lijsten!V:V))/365</f>
        <v>0.95883668903803132</v>
      </c>
    </row>
    <row r="450" spans="17:23" x14ac:dyDescent="0.55000000000000004">
      <c r="Q450" s="4">
        <v>44.8</v>
      </c>
      <c r="U450">
        <v>448</v>
      </c>
      <c r="V450">
        <v>18.399999999999999</v>
      </c>
      <c r="W450" s="111">
        <f>(365-365/U450*_xlfn.XLOOKUP(U450,Lijsten!U:U,Lijsten!V:V))/365</f>
        <v>0.95892857142857135</v>
      </c>
    </row>
    <row r="451" spans="17:23" x14ac:dyDescent="0.55000000000000004">
      <c r="Q451" s="4">
        <v>44.9</v>
      </c>
      <c r="U451">
        <v>449</v>
      </c>
      <c r="V451">
        <v>18.399999999999999</v>
      </c>
      <c r="W451" s="111">
        <f>(365-365/U451*_xlfn.XLOOKUP(U451,Lijsten!U:U,Lijsten!V:V))/365</f>
        <v>0.95902004454342982</v>
      </c>
    </row>
    <row r="452" spans="17:23" x14ac:dyDescent="0.55000000000000004">
      <c r="Q452" s="4">
        <v>45</v>
      </c>
      <c r="U452">
        <v>450</v>
      </c>
      <c r="V452">
        <v>18.399999999999999</v>
      </c>
      <c r="W452" s="111">
        <f>(365-365/U452*_xlfn.XLOOKUP(U452,Lijsten!U:U,Lijsten!V:V))/365</f>
        <v>0.95911111111111114</v>
      </c>
    </row>
    <row r="453" spans="17:23" x14ac:dyDescent="0.55000000000000004">
      <c r="Q453" s="4">
        <v>45.1</v>
      </c>
      <c r="U453">
        <v>451</v>
      </c>
      <c r="V453">
        <v>18.399999999999999</v>
      </c>
      <c r="W453" s="111">
        <f>(365-365/U453*_xlfn.XLOOKUP(U453,Lijsten!U:U,Lijsten!V:V))/365</f>
        <v>0.9592017738359202</v>
      </c>
    </row>
    <row r="454" spans="17:23" x14ac:dyDescent="0.55000000000000004">
      <c r="Q454" s="4">
        <v>45.2</v>
      </c>
      <c r="U454">
        <v>452</v>
      </c>
      <c r="V454">
        <v>18.399999999999999</v>
      </c>
      <c r="W454" s="111">
        <f>(365-365/U454*_xlfn.XLOOKUP(U454,Lijsten!U:U,Lijsten!V:V))/365</f>
        <v>0.95929203539823005</v>
      </c>
    </row>
    <row r="455" spans="17:23" x14ac:dyDescent="0.55000000000000004">
      <c r="Q455" s="4">
        <v>45.3</v>
      </c>
      <c r="U455">
        <v>453</v>
      </c>
      <c r="V455">
        <v>18.399999999999999</v>
      </c>
      <c r="W455" s="111">
        <f>(365-365/U455*_xlfn.XLOOKUP(U455,Lijsten!U:U,Lijsten!V:V))/365</f>
        <v>0.95938189845474608</v>
      </c>
    </row>
    <row r="456" spans="17:23" x14ac:dyDescent="0.55000000000000004">
      <c r="Q456" s="4">
        <v>45.4</v>
      </c>
      <c r="U456">
        <v>454</v>
      </c>
      <c r="V456">
        <v>18.399999999999999</v>
      </c>
      <c r="W456" s="111">
        <f>(365-365/U456*_xlfn.XLOOKUP(U456,Lijsten!U:U,Lijsten!V:V))/365</f>
        <v>0.95947136563876645</v>
      </c>
    </row>
    <row r="457" spans="17:23" x14ac:dyDescent="0.55000000000000004">
      <c r="Q457" s="4">
        <v>45.5</v>
      </c>
      <c r="U457">
        <v>455</v>
      </c>
      <c r="V457">
        <v>18.399999999999999</v>
      </c>
      <c r="W457" s="111">
        <f>(365-365/U457*_xlfn.XLOOKUP(U457,Lijsten!U:U,Lijsten!V:V))/365</f>
        <v>0.95956043956043946</v>
      </c>
    </row>
    <row r="458" spans="17:23" x14ac:dyDescent="0.55000000000000004">
      <c r="Q458" s="4">
        <v>45.6</v>
      </c>
      <c r="U458">
        <v>456</v>
      </c>
      <c r="V458">
        <v>18.399999999999999</v>
      </c>
      <c r="W458" s="111">
        <f>(365-365/U458*_xlfn.XLOOKUP(U458,Lijsten!U:U,Lijsten!V:V))/365</f>
        <v>0.95964912280701764</v>
      </c>
    </row>
    <row r="459" spans="17:23" x14ac:dyDescent="0.55000000000000004">
      <c r="Q459" s="4">
        <v>45.7</v>
      </c>
      <c r="U459">
        <v>457</v>
      </c>
      <c r="V459">
        <v>18.399999999999999</v>
      </c>
      <c r="W459" s="111">
        <f>(365-365/U459*_xlfn.XLOOKUP(U459,Lijsten!U:U,Lijsten!V:V))/365</f>
        <v>0.9597374179431073</v>
      </c>
    </row>
    <row r="460" spans="17:23" x14ac:dyDescent="0.55000000000000004">
      <c r="Q460" s="4">
        <v>45.8</v>
      </c>
      <c r="U460">
        <v>458</v>
      </c>
      <c r="V460">
        <v>18.399999999999999</v>
      </c>
      <c r="W460" s="111">
        <f>(365-365/U460*_xlfn.XLOOKUP(U460,Lijsten!U:U,Lijsten!V:V))/365</f>
        <v>0.95982532751091698</v>
      </c>
    </row>
    <row r="461" spans="17:23" x14ac:dyDescent="0.55000000000000004">
      <c r="Q461" s="4">
        <v>45.9</v>
      </c>
      <c r="U461">
        <v>459</v>
      </c>
      <c r="V461">
        <v>18.399999999999999</v>
      </c>
      <c r="W461" s="111">
        <f>(365-365/U461*_xlfn.XLOOKUP(U461,Lijsten!U:U,Lijsten!V:V))/365</f>
        <v>0.95991285403050119</v>
      </c>
    </row>
    <row r="462" spans="17:23" x14ac:dyDescent="0.55000000000000004">
      <c r="Q462" s="4">
        <v>46</v>
      </c>
      <c r="U462">
        <v>460</v>
      </c>
      <c r="V462">
        <v>18.399999999999999</v>
      </c>
      <c r="W462" s="111">
        <f>(365-365/U462*_xlfn.XLOOKUP(U462,Lijsten!U:U,Lijsten!V:V))/365</f>
        <v>0.96</v>
      </c>
    </row>
    <row r="463" spans="17:23" x14ac:dyDescent="0.55000000000000004">
      <c r="Q463" s="4">
        <v>46.1</v>
      </c>
      <c r="U463">
        <v>461</v>
      </c>
      <c r="V463">
        <v>18.399999999999999</v>
      </c>
      <c r="W463" s="111">
        <f>(365-365/U463*_xlfn.XLOOKUP(U463,Lijsten!U:U,Lijsten!V:V))/365</f>
        <v>0.96008676789587855</v>
      </c>
    </row>
    <row r="464" spans="17:23" x14ac:dyDescent="0.55000000000000004">
      <c r="Q464" s="4">
        <v>46.2</v>
      </c>
      <c r="U464">
        <v>462</v>
      </c>
      <c r="V464">
        <v>18.399999999999999</v>
      </c>
      <c r="W464" s="111">
        <f>(365-365/U464*_xlfn.XLOOKUP(U464,Lijsten!U:U,Lijsten!V:V))/365</f>
        <v>0.96017316017316012</v>
      </c>
    </row>
    <row r="465" spans="17:23" x14ac:dyDescent="0.55000000000000004">
      <c r="Q465" s="4">
        <v>46.3</v>
      </c>
      <c r="U465">
        <v>463</v>
      </c>
      <c r="V465">
        <v>18.399999999999999</v>
      </c>
      <c r="W465" s="111">
        <f>(365-365/U465*_xlfn.XLOOKUP(U465,Lijsten!U:U,Lijsten!V:V))/365</f>
        <v>0.96025917926565885</v>
      </c>
    </row>
    <row r="466" spans="17:23" x14ac:dyDescent="0.55000000000000004">
      <c r="Q466" s="4">
        <v>46.4</v>
      </c>
      <c r="U466">
        <v>464</v>
      </c>
      <c r="V466">
        <v>18.399999999999999</v>
      </c>
      <c r="W466" s="111">
        <f>(365-365/U466*_xlfn.XLOOKUP(U466,Lijsten!U:U,Lijsten!V:V))/365</f>
        <v>0.96034482758620687</v>
      </c>
    </row>
    <row r="467" spans="17:23" x14ac:dyDescent="0.55000000000000004">
      <c r="Q467" s="4">
        <v>46.5</v>
      </c>
      <c r="U467">
        <v>465</v>
      </c>
      <c r="V467">
        <v>18.399999999999999</v>
      </c>
      <c r="W467" s="111">
        <f>(365-365/U467*_xlfn.XLOOKUP(U467,Lijsten!U:U,Lijsten!V:V))/365</f>
        <v>0.96043010752688174</v>
      </c>
    </row>
    <row r="468" spans="17:23" x14ac:dyDescent="0.55000000000000004">
      <c r="Q468" s="4">
        <v>46.6</v>
      </c>
      <c r="U468">
        <v>466</v>
      </c>
      <c r="V468">
        <v>18.399999999999999</v>
      </c>
      <c r="W468" s="111">
        <f>(365-365/U468*_xlfn.XLOOKUP(U468,Lijsten!U:U,Lijsten!V:V))/365</f>
        <v>0.96051502145922751</v>
      </c>
    </row>
    <row r="469" spans="17:23" x14ac:dyDescent="0.55000000000000004">
      <c r="Q469" s="4">
        <v>46.7</v>
      </c>
      <c r="U469">
        <v>467</v>
      </c>
      <c r="V469">
        <v>18.399999999999999</v>
      </c>
      <c r="W469" s="111">
        <f>(365-365/U469*_xlfn.XLOOKUP(U469,Lijsten!U:U,Lijsten!V:V))/365</f>
        <v>0.96059957173447541</v>
      </c>
    </row>
    <row r="470" spans="17:23" x14ac:dyDescent="0.55000000000000004">
      <c r="Q470" s="4">
        <v>46.8</v>
      </c>
      <c r="U470">
        <v>468</v>
      </c>
      <c r="V470">
        <v>18.399999999999999</v>
      </c>
      <c r="W470" s="111">
        <f>(365-365/U470*_xlfn.XLOOKUP(U470,Lijsten!U:U,Lijsten!V:V))/365</f>
        <v>0.9606837606837606</v>
      </c>
    </row>
    <row r="471" spans="17:23" x14ac:dyDescent="0.55000000000000004">
      <c r="Q471" s="4">
        <v>46.9</v>
      </c>
      <c r="U471">
        <v>469</v>
      </c>
      <c r="V471">
        <v>18.399999999999999</v>
      </c>
      <c r="W471" s="111">
        <f>(365-365/U471*_xlfn.XLOOKUP(U471,Lijsten!U:U,Lijsten!V:V))/365</f>
        <v>0.96076759061833683</v>
      </c>
    </row>
    <row r="472" spans="17:23" x14ac:dyDescent="0.55000000000000004">
      <c r="Q472" s="4">
        <v>47</v>
      </c>
      <c r="U472">
        <v>470</v>
      </c>
      <c r="V472">
        <v>18.399999999999999</v>
      </c>
      <c r="W472" s="111">
        <f>(365-365/U472*_xlfn.XLOOKUP(U472,Lijsten!U:U,Lijsten!V:V))/365</f>
        <v>0.96085106382978713</v>
      </c>
    </row>
    <row r="473" spans="17:23" x14ac:dyDescent="0.55000000000000004">
      <c r="Q473" s="4">
        <v>47.1</v>
      </c>
      <c r="U473">
        <v>471</v>
      </c>
      <c r="V473">
        <v>18.399999999999999</v>
      </c>
      <c r="W473" s="111">
        <f>(365-365/U473*_xlfn.XLOOKUP(U473,Lijsten!U:U,Lijsten!V:V))/365</f>
        <v>0.96093418259023355</v>
      </c>
    </row>
    <row r="474" spans="17:23" x14ac:dyDescent="0.55000000000000004">
      <c r="Q474" s="4">
        <v>47.2</v>
      </c>
      <c r="U474">
        <v>472</v>
      </c>
      <c r="V474">
        <v>18.399999999999999</v>
      </c>
      <c r="W474" s="111">
        <f>(365-365/U474*_xlfn.XLOOKUP(U474,Lijsten!U:U,Lijsten!V:V))/365</f>
        <v>0.96101694915254243</v>
      </c>
    </row>
    <row r="475" spans="17:23" x14ac:dyDescent="0.55000000000000004">
      <c r="Q475" s="4">
        <v>47.3</v>
      </c>
      <c r="U475">
        <v>473</v>
      </c>
      <c r="V475">
        <v>18.399999999999999</v>
      </c>
      <c r="W475" s="111">
        <f>(365-365/U475*_xlfn.XLOOKUP(U475,Lijsten!U:U,Lijsten!V:V))/365</f>
        <v>0.96109936575052857</v>
      </c>
    </row>
    <row r="476" spans="17:23" x14ac:dyDescent="0.55000000000000004">
      <c r="Q476" s="4">
        <v>47.4</v>
      </c>
      <c r="U476">
        <v>474</v>
      </c>
      <c r="V476">
        <v>18.399999999999999</v>
      </c>
      <c r="W476" s="111">
        <f>(365-365/U476*_xlfn.XLOOKUP(U476,Lijsten!U:U,Lijsten!V:V))/365</f>
        <v>0.96118143459915617</v>
      </c>
    </row>
    <row r="477" spans="17:23" x14ac:dyDescent="0.55000000000000004">
      <c r="Q477" s="4">
        <v>47.5</v>
      </c>
      <c r="U477">
        <v>475</v>
      </c>
      <c r="V477">
        <v>18.399999999999999</v>
      </c>
      <c r="W477" s="111">
        <f>(365-365/U477*_xlfn.XLOOKUP(U477,Lijsten!U:U,Lijsten!V:V))/365</f>
        <v>0.96126315789473682</v>
      </c>
    </row>
    <row r="478" spans="17:23" x14ac:dyDescent="0.55000000000000004">
      <c r="Q478" s="4">
        <v>47.6</v>
      </c>
      <c r="U478">
        <v>476</v>
      </c>
      <c r="V478">
        <v>18.399999999999999</v>
      </c>
      <c r="W478" s="111">
        <f>(365-365/U478*_xlfn.XLOOKUP(U478,Lijsten!U:U,Lijsten!V:V))/365</f>
        <v>0.96134453781512608</v>
      </c>
    </row>
    <row r="479" spans="17:23" x14ac:dyDescent="0.55000000000000004">
      <c r="Q479" s="4">
        <v>47.7</v>
      </c>
      <c r="U479">
        <v>477</v>
      </c>
      <c r="V479">
        <v>18.399999999999999</v>
      </c>
      <c r="W479" s="111">
        <f>(365-365/U479*_xlfn.XLOOKUP(U479,Lijsten!U:U,Lijsten!V:V))/365</f>
        <v>0.96142557651991623</v>
      </c>
    </row>
    <row r="480" spans="17:23" x14ac:dyDescent="0.55000000000000004">
      <c r="Q480" s="4">
        <v>47.8</v>
      </c>
      <c r="U480">
        <v>478</v>
      </c>
      <c r="V480">
        <v>18.399999999999999</v>
      </c>
      <c r="W480" s="111">
        <f>(365-365/U480*_xlfn.XLOOKUP(U480,Lijsten!U:U,Lijsten!V:V))/365</f>
        <v>0.96150627615062767</v>
      </c>
    </row>
    <row r="481" spans="17:23" x14ac:dyDescent="0.55000000000000004">
      <c r="Q481" s="4">
        <v>47.9</v>
      </c>
      <c r="U481">
        <v>479</v>
      </c>
      <c r="V481">
        <v>18.399999999999999</v>
      </c>
      <c r="W481" s="111">
        <f>(365-365/U481*_xlfn.XLOOKUP(U481,Lijsten!U:U,Lijsten!V:V))/365</f>
        <v>0.96158663883089779</v>
      </c>
    </row>
    <row r="482" spans="17:23" x14ac:dyDescent="0.55000000000000004">
      <c r="Q482" s="4">
        <v>48</v>
      </c>
      <c r="U482">
        <v>480</v>
      </c>
      <c r="V482">
        <v>18.399999999999999</v>
      </c>
      <c r="W482" s="111">
        <f>(365-365/U482*_xlfn.XLOOKUP(U482,Lijsten!U:U,Lijsten!V:V))/365</f>
        <v>0.96166666666666667</v>
      </c>
    </row>
    <row r="483" spans="17:23" x14ac:dyDescent="0.55000000000000004">
      <c r="Q483" s="4">
        <v>48.1</v>
      </c>
      <c r="U483">
        <v>481</v>
      </c>
      <c r="V483">
        <v>18.399999999999999</v>
      </c>
      <c r="W483" s="111">
        <f>(365-365/U483*_xlfn.XLOOKUP(U483,Lijsten!U:U,Lijsten!V:V))/365</f>
        <v>0.96174636174636186</v>
      </c>
    </row>
    <row r="484" spans="17:23" x14ac:dyDescent="0.55000000000000004">
      <c r="Q484" s="4">
        <v>48.2</v>
      </c>
      <c r="U484">
        <v>482</v>
      </c>
      <c r="V484">
        <v>18.399999999999999</v>
      </c>
      <c r="W484" s="111">
        <f>(365-365/U484*_xlfn.XLOOKUP(U484,Lijsten!U:U,Lijsten!V:V))/365</f>
        <v>0.96182572614107886</v>
      </c>
    </row>
    <row r="485" spans="17:23" x14ac:dyDescent="0.55000000000000004">
      <c r="Q485" s="4">
        <v>48.3</v>
      </c>
      <c r="U485">
        <v>483</v>
      </c>
      <c r="V485">
        <v>18.399999999999999</v>
      </c>
      <c r="W485" s="111">
        <f>(365-365/U485*_xlfn.XLOOKUP(U485,Lijsten!U:U,Lijsten!V:V))/365</f>
        <v>0.96190476190476182</v>
      </c>
    </row>
    <row r="486" spans="17:23" x14ac:dyDescent="0.55000000000000004">
      <c r="Q486" s="4">
        <v>48.4</v>
      </c>
      <c r="U486">
        <v>484</v>
      </c>
      <c r="V486">
        <v>18.399999999999999</v>
      </c>
      <c r="W486" s="111">
        <f>(365-365/U486*_xlfn.XLOOKUP(U486,Lijsten!U:U,Lijsten!V:V))/365</f>
        <v>0.96198347107438009</v>
      </c>
    </row>
    <row r="487" spans="17:23" x14ac:dyDescent="0.55000000000000004">
      <c r="Q487" s="4">
        <v>48.5</v>
      </c>
      <c r="U487">
        <v>485</v>
      </c>
      <c r="V487">
        <v>18.399999999999999</v>
      </c>
      <c r="W487" s="111">
        <f>(365-365/U487*_xlfn.XLOOKUP(U487,Lijsten!U:U,Lijsten!V:V))/365</f>
        <v>0.96206185567010316</v>
      </c>
    </row>
    <row r="488" spans="17:23" x14ac:dyDescent="0.55000000000000004">
      <c r="Q488" s="4">
        <v>48.6</v>
      </c>
      <c r="U488">
        <v>486</v>
      </c>
      <c r="V488">
        <v>18.399999999999999</v>
      </c>
      <c r="W488" s="111">
        <f>(365-365/U488*_xlfn.XLOOKUP(U488,Lijsten!U:U,Lijsten!V:V))/365</f>
        <v>0.96213991769547325</v>
      </c>
    </row>
    <row r="489" spans="17:23" x14ac:dyDescent="0.55000000000000004">
      <c r="Q489" s="4">
        <v>48.7</v>
      </c>
      <c r="U489">
        <v>487</v>
      </c>
      <c r="V489">
        <v>18.399999999999999</v>
      </c>
      <c r="W489" s="111">
        <f>(365-365/U489*_xlfn.XLOOKUP(U489,Lijsten!U:U,Lijsten!V:V))/365</f>
        <v>0.96221765913757706</v>
      </c>
    </row>
    <row r="490" spans="17:23" x14ac:dyDescent="0.55000000000000004">
      <c r="Q490" s="4">
        <v>48.8</v>
      </c>
      <c r="U490">
        <v>488</v>
      </c>
      <c r="V490">
        <v>18.399999999999999</v>
      </c>
      <c r="W490" s="111">
        <f>(365-365/U490*_xlfn.XLOOKUP(U490,Lijsten!U:U,Lijsten!V:V))/365</f>
        <v>0.96229508196721303</v>
      </c>
    </row>
    <row r="491" spans="17:23" x14ac:dyDescent="0.55000000000000004">
      <c r="Q491" s="4">
        <v>48.9</v>
      </c>
      <c r="U491">
        <v>489</v>
      </c>
      <c r="V491">
        <v>18.399999999999999</v>
      </c>
      <c r="W491" s="111">
        <f>(365-365/U491*_xlfn.XLOOKUP(U491,Lijsten!U:U,Lijsten!V:V))/365</f>
        <v>0.96237218813905934</v>
      </c>
    </row>
    <row r="492" spans="17:23" x14ac:dyDescent="0.55000000000000004">
      <c r="Q492" s="4">
        <v>49</v>
      </c>
      <c r="U492">
        <v>490</v>
      </c>
      <c r="V492">
        <v>18.399999999999999</v>
      </c>
      <c r="W492" s="111">
        <f>(365-365/U492*_xlfn.XLOOKUP(U492,Lijsten!U:U,Lijsten!V:V))/365</f>
        <v>0.96244897959183673</v>
      </c>
    </row>
    <row r="493" spans="17:23" x14ac:dyDescent="0.55000000000000004">
      <c r="Q493" s="4">
        <v>49.1</v>
      </c>
      <c r="U493">
        <v>491</v>
      </c>
      <c r="V493">
        <v>18.399999999999999</v>
      </c>
      <c r="W493" s="111">
        <f>(365-365/U493*_xlfn.XLOOKUP(U493,Lijsten!U:U,Lijsten!V:V))/365</f>
        <v>0.96252545824847247</v>
      </c>
    </row>
    <row r="494" spans="17:23" x14ac:dyDescent="0.55000000000000004">
      <c r="Q494" s="4">
        <v>49.2</v>
      </c>
      <c r="U494">
        <v>492</v>
      </c>
      <c r="V494">
        <v>18.399999999999999</v>
      </c>
      <c r="W494" s="111">
        <f>(365-365/U494*_xlfn.XLOOKUP(U494,Lijsten!U:U,Lijsten!V:V))/365</f>
        <v>0.9626016260162602</v>
      </c>
    </row>
    <row r="495" spans="17:23" x14ac:dyDescent="0.55000000000000004">
      <c r="Q495" s="4">
        <v>49.3</v>
      </c>
      <c r="U495">
        <v>493</v>
      </c>
      <c r="V495">
        <v>18.399999999999999</v>
      </c>
      <c r="W495" s="111">
        <f>(365-365/U495*_xlfn.XLOOKUP(U495,Lijsten!U:U,Lijsten!V:V))/365</f>
        <v>0.96267748478701831</v>
      </c>
    </row>
    <row r="496" spans="17:23" x14ac:dyDescent="0.55000000000000004">
      <c r="Q496" s="4">
        <v>49.4</v>
      </c>
      <c r="U496">
        <v>494</v>
      </c>
      <c r="V496">
        <v>18.399999999999999</v>
      </c>
      <c r="W496" s="111">
        <f>(365-365/U496*_xlfn.XLOOKUP(U496,Lijsten!U:U,Lijsten!V:V))/365</f>
        <v>0.96275303643724697</v>
      </c>
    </row>
    <row r="497" spans="17:23" x14ac:dyDescent="0.55000000000000004">
      <c r="Q497" s="4">
        <v>49.5</v>
      </c>
      <c r="U497">
        <v>495</v>
      </c>
      <c r="V497">
        <v>18.399999999999999</v>
      </c>
      <c r="W497" s="111">
        <f>(365-365/U497*_xlfn.XLOOKUP(U497,Lijsten!U:U,Lijsten!V:V))/365</f>
        <v>0.96282828282828292</v>
      </c>
    </row>
    <row r="498" spans="17:23" x14ac:dyDescent="0.55000000000000004">
      <c r="Q498" s="4">
        <v>49.6</v>
      </c>
      <c r="U498">
        <v>496</v>
      </c>
      <c r="V498">
        <v>18.399999999999999</v>
      </c>
      <c r="W498" s="111">
        <f>(365-365/U498*_xlfn.XLOOKUP(U498,Lijsten!U:U,Lijsten!V:V))/365</f>
        <v>0.9629032258064516</v>
      </c>
    </row>
    <row r="499" spans="17:23" x14ac:dyDescent="0.55000000000000004">
      <c r="Q499" s="4">
        <v>49.7</v>
      </c>
      <c r="U499">
        <v>497</v>
      </c>
      <c r="V499">
        <v>18.399999999999999</v>
      </c>
      <c r="W499" s="111">
        <f>(365-365/U499*_xlfn.XLOOKUP(U499,Lijsten!U:U,Lijsten!V:V))/365</f>
        <v>0.96297786720321932</v>
      </c>
    </row>
    <row r="500" spans="17:23" x14ac:dyDescent="0.55000000000000004">
      <c r="Q500" s="4">
        <v>49.8</v>
      </c>
      <c r="U500">
        <v>498</v>
      </c>
      <c r="V500">
        <v>18.399999999999999</v>
      </c>
      <c r="W500" s="111">
        <f>(365-365/U500*_xlfn.XLOOKUP(U500,Lijsten!U:U,Lijsten!V:V))/365</f>
        <v>0.96305220883534137</v>
      </c>
    </row>
    <row r="501" spans="17:23" x14ac:dyDescent="0.55000000000000004">
      <c r="Q501" s="4">
        <v>49.9</v>
      </c>
      <c r="U501">
        <v>499</v>
      </c>
      <c r="V501">
        <v>18.399999999999999</v>
      </c>
      <c r="W501" s="111">
        <f>(365-365/U501*_xlfn.XLOOKUP(U501,Lijsten!U:U,Lijsten!V:V))/365</f>
        <v>0.96312625250501005</v>
      </c>
    </row>
    <row r="502" spans="17:23" x14ac:dyDescent="0.55000000000000004">
      <c r="Q502" s="4">
        <v>50</v>
      </c>
      <c r="U502">
        <v>500</v>
      </c>
      <c r="V502">
        <v>18.399999999999999</v>
      </c>
      <c r="W502" s="111">
        <f>(365-365/U502*_xlfn.XLOOKUP(U502,Lijsten!U:U,Lijsten!V:V))/365</f>
        <v>0.96319999999999995</v>
      </c>
    </row>
    <row r="503" spans="17:23" x14ac:dyDescent="0.55000000000000004">
      <c r="Q503" s="4">
        <v>50.1</v>
      </c>
      <c r="U503">
        <v>501</v>
      </c>
      <c r="V503">
        <v>18.399999999999999</v>
      </c>
      <c r="W503" s="111">
        <f>(365-365/U503*_xlfn.XLOOKUP(U503,Lijsten!U:U,Lijsten!V:V))/365</f>
        <v>0.96327345309381229</v>
      </c>
    </row>
    <row r="504" spans="17:23" x14ac:dyDescent="0.55000000000000004">
      <c r="Q504" s="4">
        <v>50.2</v>
      </c>
      <c r="U504">
        <v>502</v>
      </c>
      <c r="V504">
        <v>18.399999999999999</v>
      </c>
      <c r="W504" s="111">
        <f>(365-365/U504*_xlfn.XLOOKUP(U504,Lijsten!U:U,Lijsten!V:V))/365</f>
        <v>0.96334661354581674</v>
      </c>
    </row>
    <row r="505" spans="17:23" x14ac:dyDescent="0.55000000000000004">
      <c r="Q505" s="4">
        <v>50.3</v>
      </c>
      <c r="U505">
        <v>503</v>
      </c>
      <c r="V505">
        <v>18.399999999999999</v>
      </c>
      <c r="W505" s="111">
        <f>(365-365/U505*_xlfn.XLOOKUP(U505,Lijsten!U:U,Lijsten!V:V))/365</f>
        <v>0.96341948310139158</v>
      </c>
    </row>
    <row r="506" spans="17:23" x14ac:dyDescent="0.55000000000000004">
      <c r="Q506" s="4">
        <v>50.4</v>
      </c>
      <c r="U506">
        <v>504</v>
      </c>
      <c r="V506">
        <v>18.399999999999999</v>
      </c>
      <c r="W506" s="111">
        <f>(365-365/U506*_xlfn.XLOOKUP(U506,Lijsten!U:U,Lijsten!V:V))/365</f>
        <v>0.96349206349206351</v>
      </c>
    </row>
    <row r="507" spans="17:23" x14ac:dyDescent="0.55000000000000004">
      <c r="Q507" s="4">
        <v>50.5</v>
      </c>
      <c r="U507">
        <v>505</v>
      </c>
      <c r="V507">
        <v>18.399999999999999</v>
      </c>
      <c r="W507" s="111">
        <f>(365-365/U507*_xlfn.XLOOKUP(U507,Lijsten!U:U,Lijsten!V:V))/365</f>
        <v>0.96356435643564364</v>
      </c>
    </row>
    <row r="508" spans="17:23" x14ac:dyDescent="0.55000000000000004">
      <c r="Q508" s="4">
        <v>50.6</v>
      </c>
      <c r="U508">
        <v>506</v>
      </c>
      <c r="V508">
        <v>18.399999999999999</v>
      </c>
      <c r="W508" s="111">
        <f>(365-365/U508*_xlfn.XLOOKUP(U508,Lijsten!U:U,Lijsten!V:V))/365</f>
        <v>0.96363636363636374</v>
      </c>
    </row>
    <row r="509" spans="17:23" x14ac:dyDescent="0.55000000000000004">
      <c r="Q509" s="4">
        <v>50.7</v>
      </c>
      <c r="U509">
        <v>507</v>
      </c>
      <c r="V509">
        <v>18.399999999999999</v>
      </c>
      <c r="W509" s="111">
        <f>(365-365/U509*_xlfn.XLOOKUP(U509,Lijsten!U:U,Lijsten!V:V))/365</f>
        <v>0.96370808678500985</v>
      </c>
    </row>
    <row r="510" spans="17:23" x14ac:dyDescent="0.55000000000000004">
      <c r="Q510" s="4">
        <v>50.8</v>
      </c>
      <c r="U510">
        <v>508</v>
      </c>
      <c r="V510">
        <v>18.399999999999999</v>
      </c>
      <c r="W510" s="111">
        <f>(365-365/U510*_xlfn.XLOOKUP(U510,Lijsten!U:U,Lijsten!V:V))/365</f>
        <v>0.96377952755905505</v>
      </c>
    </row>
    <row r="511" spans="17:23" x14ac:dyDescent="0.55000000000000004">
      <c r="Q511" s="4">
        <v>50.9</v>
      </c>
      <c r="U511">
        <v>509</v>
      </c>
      <c r="V511">
        <v>18.399999999999999</v>
      </c>
      <c r="W511" s="111">
        <f>(365-365/U511*_xlfn.XLOOKUP(U511,Lijsten!U:U,Lijsten!V:V))/365</f>
        <v>0.9638506876227898</v>
      </c>
    </row>
    <row r="512" spans="17:23" x14ac:dyDescent="0.55000000000000004">
      <c r="Q512" s="4">
        <v>51</v>
      </c>
      <c r="U512">
        <v>510</v>
      </c>
      <c r="V512">
        <v>18.399999999999999</v>
      </c>
      <c r="W512" s="111">
        <f>(365-365/U512*_xlfn.XLOOKUP(U512,Lijsten!U:U,Lijsten!V:V))/365</f>
        <v>0.96392156862745093</v>
      </c>
    </row>
    <row r="513" spans="17:23" x14ac:dyDescent="0.55000000000000004">
      <c r="Q513" s="4">
        <v>51.1</v>
      </c>
      <c r="U513">
        <v>511</v>
      </c>
      <c r="V513">
        <v>18.399999999999999</v>
      </c>
      <c r="W513" s="111">
        <f>(365-365/U513*_xlfn.XLOOKUP(U513,Lijsten!U:U,Lijsten!V:V))/365</f>
        <v>0.96399217221135025</v>
      </c>
    </row>
    <row r="514" spans="17:23" x14ac:dyDescent="0.55000000000000004">
      <c r="Q514" s="4">
        <v>51.2</v>
      </c>
      <c r="U514">
        <v>512</v>
      </c>
      <c r="V514">
        <v>18.399999999999999</v>
      </c>
      <c r="W514" s="111">
        <f>(365-365/U514*_xlfn.XLOOKUP(U514,Lijsten!U:U,Lijsten!V:V))/365</f>
        <v>0.96406250000000004</v>
      </c>
    </row>
    <row r="515" spans="17:23" x14ac:dyDescent="0.55000000000000004">
      <c r="Q515" s="4">
        <v>51.3</v>
      </c>
      <c r="U515">
        <v>513</v>
      </c>
      <c r="V515">
        <v>18.399999999999999</v>
      </c>
      <c r="W515" s="111">
        <f>(365-365/U515*_xlfn.XLOOKUP(U515,Lijsten!U:U,Lijsten!V:V))/365</f>
        <v>0.96413255360623784</v>
      </c>
    </row>
    <row r="516" spans="17:23" x14ac:dyDescent="0.55000000000000004">
      <c r="Q516" s="4">
        <v>51.4</v>
      </c>
      <c r="U516">
        <v>514</v>
      </c>
      <c r="V516">
        <v>18.399999999999999</v>
      </c>
      <c r="W516" s="111">
        <f>(365-365/U516*_xlfn.XLOOKUP(U516,Lijsten!U:U,Lijsten!V:V))/365</f>
        <v>0.96420233463035021</v>
      </c>
    </row>
    <row r="517" spans="17:23" x14ac:dyDescent="0.55000000000000004">
      <c r="Q517" s="4">
        <v>51.5</v>
      </c>
      <c r="U517">
        <v>515</v>
      </c>
      <c r="V517">
        <v>18.399999999999999</v>
      </c>
      <c r="W517" s="111">
        <f>(365-365/U517*_xlfn.XLOOKUP(U517,Lijsten!U:U,Lijsten!V:V))/365</f>
        <v>0.96427184466019411</v>
      </c>
    </row>
    <row r="518" spans="17:23" x14ac:dyDescent="0.55000000000000004">
      <c r="Q518" s="4">
        <v>51.6</v>
      </c>
      <c r="U518">
        <v>516</v>
      </c>
      <c r="V518">
        <v>18.399999999999999</v>
      </c>
      <c r="W518" s="111">
        <f>(365-365/U518*_xlfn.XLOOKUP(U518,Lijsten!U:U,Lijsten!V:V))/365</f>
        <v>0.96434108527131779</v>
      </c>
    </row>
    <row r="519" spans="17:23" x14ac:dyDescent="0.55000000000000004">
      <c r="Q519" s="4">
        <v>51.7</v>
      </c>
      <c r="U519">
        <v>517</v>
      </c>
      <c r="V519">
        <v>18.399999999999999</v>
      </c>
      <c r="W519" s="111">
        <f>(365-365/U519*_xlfn.XLOOKUP(U519,Lijsten!U:U,Lijsten!V:V))/365</f>
        <v>0.96441005802707924</v>
      </c>
    </row>
    <row r="520" spans="17:23" x14ac:dyDescent="0.55000000000000004">
      <c r="Q520" s="4">
        <v>51.8</v>
      </c>
      <c r="U520">
        <v>518</v>
      </c>
      <c r="V520">
        <v>18.399999999999999</v>
      </c>
      <c r="W520" s="111">
        <f>(365-365/U520*_xlfn.XLOOKUP(U520,Lijsten!U:U,Lijsten!V:V))/365</f>
        <v>0.96447876447876446</v>
      </c>
    </row>
    <row r="521" spans="17:23" x14ac:dyDescent="0.55000000000000004">
      <c r="Q521" s="4">
        <v>51.9</v>
      </c>
      <c r="U521">
        <v>519</v>
      </c>
      <c r="V521">
        <v>18.399999999999999</v>
      </c>
      <c r="W521" s="111">
        <f>(365-365/U521*_xlfn.XLOOKUP(U521,Lijsten!U:U,Lijsten!V:V))/365</f>
        <v>0.96454720616570333</v>
      </c>
    </row>
    <row r="522" spans="17:23" x14ac:dyDescent="0.55000000000000004">
      <c r="Q522" s="4">
        <v>52</v>
      </c>
      <c r="U522">
        <v>520</v>
      </c>
      <c r="V522">
        <v>18.399999999999999</v>
      </c>
      <c r="W522" s="111">
        <f>(365-365/U522*_xlfn.XLOOKUP(U522,Lijsten!U:U,Lijsten!V:V))/365</f>
        <v>0.96461538461538465</v>
      </c>
    </row>
    <row r="523" spans="17:23" x14ac:dyDescent="0.55000000000000004">
      <c r="Q523" s="4">
        <v>52.1</v>
      </c>
      <c r="U523">
        <v>521</v>
      </c>
      <c r="V523">
        <v>18.399999999999999</v>
      </c>
      <c r="W523" s="111">
        <f>(365-365/U523*_xlfn.XLOOKUP(U523,Lijsten!U:U,Lijsten!V:V))/365</f>
        <v>0.96468330134357005</v>
      </c>
    </row>
    <row r="524" spans="17:23" x14ac:dyDescent="0.55000000000000004">
      <c r="Q524" s="4">
        <v>52.2</v>
      </c>
      <c r="U524">
        <v>522</v>
      </c>
      <c r="V524">
        <v>18.399999999999999</v>
      </c>
      <c r="W524" s="111">
        <f>(365-365/U524*_xlfn.XLOOKUP(U524,Lijsten!U:U,Lijsten!V:V))/365</f>
        <v>0.96475095785440612</v>
      </c>
    </row>
    <row r="525" spans="17:23" x14ac:dyDescent="0.55000000000000004">
      <c r="Q525" s="4">
        <v>52.3</v>
      </c>
      <c r="U525">
        <v>523</v>
      </c>
      <c r="V525">
        <v>18.399999999999999</v>
      </c>
      <c r="W525" s="111">
        <f>(365-365/U525*_xlfn.XLOOKUP(U525,Lijsten!U:U,Lijsten!V:V))/365</f>
        <v>0.96481835564053531</v>
      </c>
    </row>
    <row r="526" spans="17:23" x14ac:dyDescent="0.55000000000000004">
      <c r="Q526" s="4">
        <v>52.4</v>
      </c>
      <c r="U526">
        <v>524</v>
      </c>
      <c r="V526">
        <v>18.399999999999999</v>
      </c>
      <c r="W526" s="111">
        <f>(365-365/U526*_xlfn.XLOOKUP(U526,Lijsten!U:U,Lijsten!V:V))/365</f>
        <v>0.96488549618320607</v>
      </c>
    </row>
    <row r="527" spans="17:23" x14ac:dyDescent="0.55000000000000004">
      <c r="Q527" s="4">
        <v>52.5</v>
      </c>
      <c r="U527">
        <v>525</v>
      </c>
      <c r="V527">
        <v>18.399999999999999</v>
      </c>
      <c r="W527" s="111">
        <f>(365-365/U527*_xlfn.XLOOKUP(U527,Lijsten!U:U,Lijsten!V:V))/365</f>
        <v>0.96495238095238101</v>
      </c>
    </row>
    <row r="528" spans="17:23" x14ac:dyDescent="0.55000000000000004">
      <c r="Q528" s="4">
        <v>52.6</v>
      </c>
      <c r="U528">
        <v>526</v>
      </c>
      <c r="V528">
        <v>18.399999999999999</v>
      </c>
      <c r="W528" s="111">
        <f>(365-365/U528*_xlfn.XLOOKUP(U528,Lijsten!U:U,Lijsten!V:V))/365</f>
        <v>0.9650190114068441</v>
      </c>
    </row>
    <row r="529" spans="17:23" x14ac:dyDescent="0.55000000000000004">
      <c r="Q529" s="4">
        <v>52.7</v>
      </c>
      <c r="U529">
        <v>527</v>
      </c>
      <c r="V529">
        <v>18.399999999999999</v>
      </c>
      <c r="W529" s="111">
        <f>(365-365/U529*_xlfn.XLOOKUP(U529,Lijsten!U:U,Lijsten!V:V))/365</f>
        <v>0.9650853889943074</v>
      </c>
    </row>
    <row r="530" spans="17:23" x14ac:dyDescent="0.55000000000000004">
      <c r="Q530" s="4">
        <v>52.8</v>
      </c>
      <c r="U530">
        <v>528</v>
      </c>
      <c r="V530">
        <v>18.399999999999999</v>
      </c>
      <c r="W530" s="111">
        <f>(365-365/U530*_xlfn.XLOOKUP(U530,Lijsten!U:U,Lijsten!V:V))/365</f>
        <v>0.96515151515151509</v>
      </c>
    </row>
    <row r="531" spans="17:23" x14ac:dyDescent="0.55000000000000004">
      <c r="Q531" s="4">
        <v>52.9</v>
      </c>
      <c r="U531">
        <v>529</v>
      </c>
      <c r="V531">
        <v>18.399999999999999</v>
      </c>
      <c r="W531" s="111">
        <f>(365-365/U531*_xlfn.XLOOKUP(U531,Lijsten!U:U,Lijsten!V:V))/365</f>
        <v>0.9652173913043478</v>
      </c>
    </row>
    <row r="532" spans="17:23" x14ac:dyDescent="0.55000000000000004">
      <c r="Q532" s="4">
        <v>53</v>
      </c>
      <c r="U532">
        <v>530</v>
      </c>
      <c r="V532">
        <v>18.399999999999999</v>
      </c>
      <c r="W532" s="111">
        <f>(365-365/U532*_xlfn.XLOOKUP(U532,Lijsten!U:U,Lijsten!V:V))/365</f>
        <v>0.96528301886792456</v>
      </c>
    </row>
    <row r="533" spans="17:23" x14ac:dyDescent="0.55000000000000004">
      <c r="Q533" s="4">
        <v>53.1</v>
      </c>
      <c r="U533">
        <v>531</v>
      </c>
      <c r="V533">
        <v>18.399999999999999</v>
      </c>
      <c r="W533" s="111">
        <f>(365-365/U533*_xlfn.XLOOKUP(U533,Lijsten!U:U,Lijsten!V:V))/365</f>
        <v>0.96534839924670435</v>
      </c>
    </row>
    <row r="534" spans="17:23" x14ac:dyDescent="0.55000000000000004">
      <c r="Q534" s="4">
        <v>53.2</v>
      </c>
      <c r="U534">
        <v>532</v>
      </c>
      <c r="V534">
        <v>18.399999999999999</v>
      </c>
      <c r="W534" s="111">
        <f>(365-365/U534*_xlfn.XLOOKUP(U534,Lijsten!U:U,Lijsten!V:V))/365</f>
        <v>0.96541353383458639</v>
      </c>
    </row>
    <row r="535" spans="17:23" x14ac:dyDescent="0.55000000000000004">
      <c r="Q535" s="4">
        <v>53.3</v>
      </c>
      <c r="U535">
        <v>533</v>
      </c>
      <c r="V535">
        <v>18.399999999999999</v>
      </c>
      <c r="W535" s="111">
        <f>(365-365/U535*_xlfn.XLOOKUP(U535,Lijsten!U:U,Lijsten!V:V))/365</f>
        <v>0.9654784240150095</v>
      </c>
    </row>
    <row r="536" spans="17:23" x14ac:dyDescent="0.55000000000000004">
      <c r="Q536" s="4">
        <v>53.4</v>
      </c>
      <c r="U536">
        <v>534</v>
      </c>
      <c r="V536">
        <v>18.399999999999999</v>
      </c>
      <c r="W536" s="111">
        <f>(365-365/U536*_xlfn.XLOOKUP(U536,Lijsten!U:U,Lijsten!V:V))/365</f>
        <v>0.96554307116104865</v>
      </c>
    </row>
    <row r="537" spans="17:23" x14ac:dyDescent="0.55000000000000004">
      <c r="Q537" s="4">
        <v>53.5</v>
      </c>
      <c r="U537">
        <v>535</v>
      </c>
      <c r="V537">
        <v>18.399999999999999</v>
      </c>
      <c r="W537" s="111">
        <f>(365-365/U537*_xlfn.XLOOKUP(U537,Lijsten!U:U,Lijsten!V:V))/365</f>
        <v>0.96560747663551405</v>
      </c>
    </row>
    <row r="538" spans="17:23" x14ac:dyDescent="0.55000000000000004">
      <c r="Q538" s="4">
        <v>53.6</v>
      </c>
      <c r="U538">
        <v>536</v>
      </c>
      <c r="V538">
        <v>18.399999999999999</v>
      </c>
      <c r="W538" s="111">
        <f>(365-365/U538*_xlfn.XLOOKUP(U538,Lijsten!U:U,Lijsten!V:V))/365</f>
        <v>0.96567164179104481</v>
      </c>
    </row>
    <row r="539" spans="17:23" x14ac:dyDescent="0.55000000000000004">
      <c r="Q539" s="4">
        <v>53.7</v>
      </c>
      <c r="U539">
        <v>537</v>
      </c>
      <c r="V539">
        <v>18.399999999999999</v>
      </c>
      <c r="W539" s="111">
        <f>(365-365/U539*_xlfn.XLOOKUP(U539,Lijsten!U:U,Lijsten!V:V))/365</f>
        <v>0.96573556797020488</v>
      </c>
    </row>
    <row r="540" spans="17:23" x14ac:dyDescent="0.55000000000000004">
      <c r="Q540" s="4">
        <v>53.8</v>
      </c>
      <c r="U540">
        <v>538</v>
      </c>
      <c r="V540">
        <v>18.399999999999999</v>
      </c>
      <c r="W540" s="111">
        <f>(365-365/U540*_xlfn.XLOOKUP(U540,Lijsten!U:U,Lijsten!V:V))/365</f>
        <v>0.96579925650557619</v>
      </c>
    </row>
    <row r="541" spans="17:23" x14ac:dyDescent="0.55000000000000004">
      <c r="Q541" s="4">
        <v>53.9</v>
      </c>
      <c r="U541">
        <v>539</v>
      </c>
      <c r="V541">
        <v>18.399999999999999</v>
      </c>
      <c r="W541" s="111">
        <f>(365-365/U541*_xlfn.XLOOKUP(U541,Lijsten!U:U,Lijsten!V:V))/365</f>
        <v>0.96586270871985158</v>
      </c>
    </row>
    <row r="542" spans="17:23" x14ac:dyDescent="0.55000000000000004">
      <c r="Q542" s="4">
        <v>54</v>
      </c>
      <c r="U542">
        <v>540</v>
      </c>
      <c r="V542">
        <v>18.399999999999999</v>
      </c>
      <c r="W542" s="111">
        <f>(365-365/U542*_xlfn.XLOOKUP(U542,Lijsten!U:U,Lijsten!V:V))/365</f>
        <v>0.96592592592592585</v>
      </c>
    </row>
    <row r="543" spans="17:23" x14ac:dyDescent="0.55000000000000004">
      <c r="Q543" s="4">
        <v>54.1</v>
      </c>
      <c r="U543">
        <v>541</v>
      </c>
      <c r="V543">
        <v>18.399999999999999</v>
      </c>
      <c r="W543" s="111">
        <f>(365-365/U543*_xlfn.XLOOKUP(U543,Lijsten!U:U,Lijsten!V:V))/365</f>
        <v>0.96598890942698712</v>
      </c>
    </row>
    <row r="544" spans="17:23" x14ac:dyDescent="0.55000000000000004">
      <c r="Q544" s="4">
        <v>54.2</v>
      </c>
      <c r="U544">
        <v>542</v>
      </c>
      <c r="V544">
        <v>18.399999999999999</v>
      </c>
      <c r="W544" s="111">
        <f>(365-365/U544*_xlfn.XLOOKUP(U544,Lijsten!U:U,Lijsten!V:V))/365</f>
        <v>0.96605166051660529</v>
      </c>
    </row>
    <row r="545" spans="17:23" x14ac:dyDescent="0.55000000000000004">
      <c r="Q545" s="4">
        <v>54.3</v>
      </c>
      <c r="U545">
        <v>543</v>
      </c>
      <c r="V545">
        <v>18.399999999999999</v>
      </c>
      <c r="W545" s="111">
        <f>(365-365/U545*_xlfn.XLOOKUP(U545,Lijsten!U:U,Lijsten!V:V))/365</f>
        <v>0.96611418047882147</v>
      </c>
    </row>
    <row r="546" spans="17:23" x14ac:dyDescent="0.55000000000000004">
      <c r="Q546" s="4">
        <v>54.4</v>
      </c>
      <c r="U546">
        <v>544</v>
      </c>
      <c r="V546">
        <v>18.399999999999999</v>
      </c>
      <c r="W546" s="111">
        <f>(365-365/U546*_xlfn.XLOOKUP(U546,Lijsten!U:U,Lijsten!V:V))/365</f>
        <v>0.96617647058823519</v>
      </c>
    </row>
    <row r="547" spans="17:23" x14ac:dyDescent="0.55000000000000004">
      <c r="Q547" s="4">
        <v>54.5</v>
      </c>
      <c r="U547">
        <v>545</v>
      </c>
      <c r="V547">
        <v>18.399999999999999</v>
      </c>
      <c r="W547" s="111">
        <f>(365-365/U547*_xlfn.XLOOKUP(U547,Lijsten!U:U,Lijsten!V:V))/365</f>
        <v>0.9662385321100917</v>
      </c>
    </row>
    <row r="548" spans="17:23" x14ac:dyDescent="0.55000000000000004">
      <c r="Q548" s="4">
        <v>54.6</v>
      </c>
      <c r="U548">
        <v>546</v>
      </c>
      <c r="V548">
        <v>18.399999999999999</v>
      </c>
      <c r="W548" s="111">
        <f>(365-365/U548*_xlfn.XLOOKUP(U548,Lijsten!U:U,Lijsten!V:V))/365</f>
        <v>0.96630036630036631</v>
      </c>
    </row>
    <row r="549" spans="17:23" x14ac:dyDescent="0.55000000000000004">
      <c r="Q549" s="4">
        <v>54.7</v>
      </c>
      <c r="U549">
        <v>547</v>
      </c>
      <c r="V549">
        <v>18.399999999999999</v>
      </c>
      <c r="W549" s="111">
        <f>(365-365/U549*_xlfn.XLOOKUP(U549,Lijsten!U:U,Lijsten!V:V))/365</f>
        <v>0.96636197440585003</v>
      </c>
    </row>
    <row r="550" spans="17:23" x14ac:dyDescent="0.55000000000000004">
      <c r="Q550" s="4">
        <v>54.8</v>
      </c>
      <c r="U550">
        <v>548</v>
      </c>
      <c r="V550">
        <v>18.399999999999999</v>
      </c>
      <c r="W550" s="111">
        <f>(365-365/U550*_xlfn.XLOOKUP(U550,Lijsten!U:U,Lijsten!V:V))/365</f>
        <v>0.9664233576642336</v>
      </c>
    </row>
    <row r="551" spans="17:23" x14ac:dyDescent="0.55000000000000004">
      <c r="Q551" s="4">
        <v>54.9</v>
      </c>
      <c r="U551">
        <v>549</v>
      </c>
      <c r="V551">
        <v>18.399999999999999</v>
      </c>
      <c r="W551" s="111">
        <f>(365-365/U551*_xlfn.XLOOKUP(U551,Lijsten!U:U,Lijsten!V:V))/365</f>
        <v>0.96648451730418949</v>
      </c>
    </row>
    <row r="552" spans="17:23" x14ac:dyDescent="0.55000000000000004">
      <c r="Q552" s="4">
        <v>55</v>
      </c>
      <c r="U552">
        <v>550</v>
      </c>
      <c r="V552">
        <v>18.399999999999999</v>
      </c>
      <c r="W552" s="111">
        <f>(365-365/U552*_xlfn.XLOOKUP(U552,Lijsten!U:U,Lijsten!V:V))/365</f>
        <v>0.9665454545454546</v>
      </c>
    </row>
    <row r="553" spans="17:23" x14ac:dyDescent="0.55000000000000004">
      <c r="Q553" s="4">
        <v>55.1</v>
      </c>
      <c r="U553">
        <v>551</v>
      </c>
      <c r="V553">
        <v>18.399999999999999</v>
      </c>
      <c r="W553" s="111">
        <f>(365-365/U553*_xlfn.XLOOKUP(U553,Lijsten!U:U,Lijsten!V:V))/365</f>
        <v>0.96660617059891096</v>
      </c>
    </row>
    <row r="554" spans="17:23" x14ac:dyDescent="0.55000000000000004">
      <c r="Q554" s="4">
        <v>55.2</v>
      </c>
      <c r="U554">
        <v>552</v>
      </c>
      <c r="V554">
        <v>18.399999999999999</v>
      </c>
      <c r="W554" s="111">
        <f>(365-365/U554*_xlfn.XLOOKUP(U554,Lijsten!U:U,Lijsten!V:V))/365</f>
        <v>0.96666666666666656</v>
      </c>
    </row>
    <row r="555" spans="17:23" x14ac:dyDescent="0.55000000000000004">
      <c r="Q555" s="4">
        <v>55.3</v>
      </c>
      <c r="U555">
        <v>553</v>
      </c>
      <c r="V555">
        <v>18.399999999999999</v>
      </c>
      <c r="W555" s="111">
        <f>(365-365/U555*_xlfn.XLOOKUP(U555,Lijsten!U:U,Lijsten!V:V))/365</f>
        <v>0.96672694394213377</v>
      </c>
    </row>
    <row r="556" spans="17:23" x14ac:dyDescent="0.55000000000000004">
      <c r="Q556" s="4">
        <v>55.4</v>
      </c>
      <c r="U556">
        <v>554</v>
      </c>
      <c r="V556">
        <v>18.399999999999999</v>
      </c>
      <c r="W556" s="111">
        <f>(365-365/U556*_xlfn.XLOOKUP(U556,Lijsten!U:U,Lijsten!V:V))/365</f>
        <v>0.96678700361010839</v>
      </c>
    </row>
    <row r="557" spans="17:23" x14ac:dyDescent="0.55000000000000004">
      <c r="Q557" s="4">
        <v>55.5</v>
      </c>
      <c r="U557">
        <v>555</v>
      </c>
      <c r="V557">
        <v>18.399999999999999</v>
      </c>
      <c r="W557" s="111">
        <f>(365-365/U557*_xlfn.XLOOKUP(U557,Lijsten!U:U,Lijsten!V:V))/365</f>
        <v>0.96684684684684685</v>
      </c>
    </row>
    <row r="558" spans="17:23" x14ac:dyDescent="0.55000000000000004">
      <c r="Q558" s="4">
        <v>55.6</v>
      </c>
      <c r="U558">
        <v>556</v>
      </c>
      <c r="V558">
        <v>18.399999999999999</v>
      </c>
      <c r="W558" s="111">
        <f>(365-365/U558*_xlfn.XLOOKUP(U558,Lijsten!U:U,Lijsten!V:V))/365</f>
        <v>0.96690647482014391</v>
      </c>
    </row>
    <row r="559" spans="17:23" x14ac:dyDescent="0.55000000000000004">
      <c r="Q559" s="4">
        <v>55.7</v>
      </c>
      <c r="U559">
        <v>557</v>
      </c>
      <c r="V559">
        <v>18.399999999999999</v>
      </c>
      <c r="W559" s="111">
        <f>(365-365/U559*_xlfn.XLOOKUP(U559,Lijsten!U:U,Lijsten!V:V))/365</f>
        <v>0.96696588868940747</v>
      </c>
    </row>
    <row r="560" spans="17:23" x14ac:dyDescent="0.55000000000000004">
      <c r="Q560" s="4">
        <v>55.8</v>
      </c>
      <c r="U560">
        <v>558</v>
      </c>
      <c r="V560">
        <v>18.399999999999999</v>
      </c>
      <c r="W560" s="111">
        <f>(365-365/U560*_xlfn.XLOOKUP(U560,Lijsten!U:U,Lijsten!V:V))/365</f>
        <v>0.96702508960573486</v>
      </c>
    </row>
    <row r="561" spans="17:23" x14ac:dyDescent="0.55000000000000004">
      <c r="Q561" s="4">
        <v>55.9</v>
      </c>
      <c r="U561">
        <v>559</v>
      </c>
      <c r="V561">
        <v>18.399999999999999</v>
      </c>
      <c r="W561" s="111">
        <f>(365-365/U561*_xlfn.XLOOKUP(U561,Lijsten!U:U,Lijsten!V:V))/365</f>
        <v>0.96708407871198565</v>
      </c>
    </row>
    <row r="562" spans="17:23" x14ac:dyDescent="0.55000000000000004">
      <c r="Q562" s="4">
        <v>56</v>
      </c>
      <c r="U562">
        <v>560</v>
      </c>
      <c r="V562">
        <v>18.399999999999999</v>
      </c>
      <c r="W562" s="111">
        <f>(365-365/U562*_xlfn.XLOOKUP(U562,Lijsten!U:U,Lijsten!V:V))/365</f>
        <v>0.96714285714285719</v>
      </c>
    </row>
    <row r="563" spans="17:23" x14ac:dyDescent="0.55000000000000004">
      <c r="Q563" s="4">
        <v>56.1</v>
      </c>
      <c r="U563">
        <v>561</v>
      </c>
      <c r="V563">
        <v>18.399999999999999</v>
      </c>
      <c r="W563" s="111">
        <f>(365-365/U563*_xlfn.XLOOKUP(U563,Lijsten!U:U,Lijsten!V:V))/365</f>
        <v>0.9672014260249554</v>
      </c>
    </row>
    <row r="564" spans="17:23" x14ac:dyDescent="0.55000000000000004">
      <c r="Q564" s="4">
        <v>56.2</v>
      </c>
      <c r="U564">
        <v>562</v>
      </c>
      <c r="V564">
        <v>18.399999999999999</v>
      </c>
      <c r="W564" s="111">
        <f>(365-365/U564*_xlfn.XLOOKUP(U564,Lijsten!U:U,Lijsten!V:V))/365</f>
        <v>0.96725978647686839</v>
      </c>
    </row>
    <row r="565" spans="17:23" x14ac:dyDescent="0.55000000000000004">
      <c r="Q565" s="4">
        <v>56.3</v>
      </c>
      <c r="U565">
        <v>563</v>
      </c>
      <c r="V565">
        <v>18.399999999999999</v>
      </c>
      <c r="W565" s="111">
        <f>(365-365/U565*_xlfn.XLOOKUP(U565,Lijsten!U:U,Lijsten!V:V))/365</f>
        <v>0.96731793960923618</v>
      </c>
    </row>
    <row r="566" spans="17:23" x14ac:dyDescent="0.55000000000000004">
      <c r="Q566" s="4">
        <v>56.4</v>
      </c>
      <c r="U566">
        <v>564</v>
      </c>
      <c r="V566">
        <v>18.399999999999999</v>
      </c>
      <c r="W566" s="111">
        <f>(365-365/U566*_xlfn.XLOOKUP(U566,Lijsten!U:U,Lijsten!V:V))/365</f>
        <v>0.96737588652482276</v>
      </c>
    </row>
    <row r="567" spans="17:23" x14ac:dyDescent="0.55000000000000004">
      <c r="Q567" s="4">
        <v>56.5</v>
      </c>
      <c r="U567">
        <v>565</v>
      </c>
      <c r="V567">
        <v>18.399999999999999</v>
      </c>
      <c r="W567" s="111">
        <f>(365-365/U567*_xlfn.XLOOKUP(U567,Lijsten!U:U,Lijsten!V:V))/365</f>
        <v>0.96743362831858415</v>
      </c>
    </row>
    <row r="568" spans="17:23" x14ac:dyDescent="0.55000000000000004">
      <c r="Q568" s="4">
        <v>56.6</v>
      </c>
      <c r="U568">
        <v>566</v>
      </c>
      <c r="V568">
        <v>18.399999999999999</v>
      </c>
      <c r="W568" s="111">
        <f>(365-365/U568*_xlfn.XLOOKUP(U568,Lijsten!U:U,Lijsten!V:V))/365</f>
        <v>0.96749116607773844</v>
      </c>
    </row>
    <row r="569" spans="17:23" x14ac:dyDescent="0.55000000000000004">
      <c r="Q569" s="4">
        <v>56.7</v>
      </c>
      <c r="U569">
        <v>567</v>
      </c>
      <c r="V569">
        <v>18.399999999999999</v>
      </c>
      <c r="W569" s="111">
        <f>(365-365/U569*_xlfn.XLOOKUP(U569,Lijsten!U:U,Lijsten!V:V))/365</f>
        <v>0.96754850088183419</v>
      </c>
    </row>
    <row r="570" spans="17:23" x14ac:dyDescent="0.55000000000000004">
      <c r="Q570" s="4">
        <v>56.8</v>
      </c>
      <c r="U570">
        <v>568</v>
      </c>
      <c r="V570">
        <v>18.399999999999999</v>
      </c>
      <c r="W570" s="111">
        <f>(365-365/U570*_xlfn.XLOOKUP(U570,Lijsten!U:U,Lijsten!V:V))/365</f>
        <v>0.96760563380281683</v>
      </c>
    </row>
    <row r="571" spans="17:23" x14ac:dyDescent="0.55000000000000004">
      <c r="Q571" s="4">
        <v>56.9</v>
      </c>
      <c r="U571">
        <v>569</v>
      </c>
      <c r="V571">
        <v>18.399999999999999</v>
      </c>
      <c r="W571" s="111">
        <f>(365-365/U571*_xlfn.XLOOKUP(U571,Lijsten!U:U,Lijsten!V:V))/365</f>
        <v>0.96766256590509669</v>
      </c>
    </row>
    <row r="572" spans="17:23" x14ac:dyDescent="0.55000000000000004">
      <c r="Q572" s="4">
        <v>57</v>
      </c>
      <c r="U572">
        <v>570</v>
      </c>
      <c r="V572">
        <v>18.399999999999999</v>
      </c>
      <c r="W572" s="111">
        <f>(365-365/U572*_xlfn.XLOOKUP(U572,Lijsten!U:U,Lijsten!V:V))/365</f>
        <v>0.96771929824561409</v>
      </c>
    </row>
    <row r="573" spans="17:23" x14ac:dyDescent="0.55000000000000004">
      <c r="Q573" s="4">
        <v>57.1</v>
      </c>
      <c r="U573">
        <v>571</v>
      </c>
      <c r="V573">
        <v>18.399999999999999</v>
      </c>
      <c r="W573" s="111">
        <f>(365-365/U573*_xlfn.XLOOKUP(U573,Lijsten!U:U,Lijsten!V:V))/365</f>
        <v>0.96777583187390548</v>
      </c>
    </row>
    <row r="574" spans="17:23" x14ac:dyDescent="0.55000000000000004">
      <c r="Q574" s="4">
        <v>57.2</v>
      </c>
      <c r="U574">
        <v>572</v>
      </c>
      <c r="V574">
        <v>18.399999999999999</v>
      </c>
      <c r="W574" s="111">
        <f>(365-365/U574*_xlfn.XLOOKUP(U574,Lijsten!U:U,Lijsten!V:V))/365</f>
        <v>0.96783216783216786</v>
      </c>
    </row>
    <row r="575" spans="17:23" x14ac:dyDescent="0.55000000000000004">
      <c r="Q575" s="4">
        <v>57.3</v>
      </c>
      <c r="U575">
        <v>573</v>
      </c>
      <c r="V575">
        <v>18.399999999999999</v>
      </c>
      <c r="W575" s="111">
        <f>(365-365/U575*_xlfn.XLOOKUP(U575,Lijsten!U:U,Lijsten!V:V))/365</f>
        <v>0.96788830715532292</v>
      </c>
    </row>
    <row r="576" spans="17:23" x14ac:dyDescent="0.55000000000000004">
      <c r="Q576" s="4">
        <v>57.4</v>
      </c>
      <c r="U576">
        <v>574</v>
      </c>
      <c r="V576">
        <v>18.399999999999999</v>
      </c>
      <c r="W576" s="111">
        <f>(365-365/U576*_xlfn.XLOOKUP(U576,Lijsten!U:U,Lijsten!V:V))/365</f>
        <v>0.96794425087108016</v>
      </c>
    </row>
    <row r="577" spans="17:23" x14ac:dyDescent="0.55000000000000004">
      <c r="Q577" s="4">
        <v>57.5</v>
      </c>
      <c r="U577">
        <v>575</v>
      </c>
      <c r="V577">
        <v>18.399999999999999</v>
      </c>
      <c r="W577" s="111">
        <f>(365-365/U577*_xlfn.XLOOKUP(U577,Lijsten!U:U,Lijsten!V:V))/365</f>
        <v>0.96799999999999997</v>
      </c>
    </row>
    <row r="578" spans="17:23" x14ac:dyDescent="0.55000000000000004">
      <c r="Q578" s="4">
        <v>57.6</v>
      </c>
      <c r="U578">
        <v>576</v>
      </c>
      <c r="V578">
        <v>18.399999999999999</v>
      </c>
      <c r="W578" s="111">
        <f>(365-365/U578*_xlfn.XLOOKUP(U578,Lijsten!U:U,Lijsten!V:V))/365</f>
        <v>0.96805555555555556</v>
      </c>
    </row>
    <row r="579" spans="17:23" x14ac:dyDescent="0.55000000000000004">
      <c r="Q579" s="4">
        <v>57.7</v>
      </c>
      <c r="U579">
        <v>577</v>
      </c>
      <c r="V579">
        <v>18.399999999999999</v>
      </c>
      <c r="W579" s="111">
        <f>(365-365/U579*_xlfn.XLOOKUP(U579,Lijsten!U:U,Lijsten!V:V))/365</f>
        <v>0.96811091854419407</v>
      </c>
    </row>
    <row r="580" spans="17:23" x14ac:dyDescent="0.55000000000000004">
      <c r="Q580" s="4">
        <v>57.8</v>
      </c>
      <c r="U580">
        <v>578</v>
      </c>
      <c r="V580">
        <v>18.399999999999999</v>
      </c>
      <c r="W580" s="111">
        <f>(365-365/U580*_xlfn.XLOOKUP(U580,Lijsten!U:U,Lijsten!V:V))/365</f>
        <v>0.96816608996539799</v>
      </c>
    </row>
    <row r="581" spans="17:23" x14ac:dyDescent="0.55000000000000004">
      <c r="Q581" s="4">
        <v>57.9</v>
      </c>
      <c r="U581">
        <v>579</v>
      </c>
      <c r="V581">
        <v>18.399999999999999</v>
      </c>
      <c r="W581" s="111">
        <f>(365-365/U581*_xlfn.XLOOKUP(U581,Lijsten!U:U,Lijsten!V:V))/365</f>
        <v>0.96822107081174436</v>
      </c>
    </row>
    <row r="582" spans="17:23" x14ac:dyDescent="0.55000000000000004">
      <c r="Q582" s="4">
        <v>58</v>
      </c>
      <c r="U582">
        <v>580</v>
      </c>
      <c r="V582">
        <v>18.399999999999999</v>
      </c>
      <c r="W582" s="111">
        <f>(365-365/U582*_xlfn.XLOOKUP(U582,Lijsten!U:U,Lijsten!V:V))/365</f>
        <v>0.96827586206896543</v>
      </c>
    </row>
    <row r="583" spans="17:23" x14ac:dyDescent="0.55000000000000004">
      <c r="Q583" s="4">
        <v>58.1</v>
      </c>
      <c r="U583">
        <v>581</v>
      </c>
      <c r="V583">
        <v>18.399999999999999</v>
      </c>
      <c r="W583" s="111">
        <f>(365-365/U583*_xlfn.XLOOKUP(U583,Lijsten!U:U,Lijsten!V:V))/365</f>
        <v>0.96833046471600692</v>
      </c>
    </row>
    <row r="584" spans="17:23" x14ac:dyDescent="0.55000000000000004">
      <c r="Q584" s="4">
        <v>58.2</v>
      </c>
      <c r="U584">
        <v>582</v>
      </c>
      <c r="V584">
        <v>18.399999999999999</v>
      </c>
      <c r="W584" s="111">
        <f>(365-365/U584*_xlfn.XLOOKUP(U584,Lijsten!U:U,Lijsten!V:V))/365</f>
        <v>0.96838487972508591</v>
      </c>
    </row>
    <row r="585" spans="17:23" x14ac:dyDescent="0.55000000000000004">
      <c r="Q585" s="4">
        <v>58.3</v>
      </c>
      <c r="U585">
        <v>583</v>
      </c>
      <c r="V585">
        <v>18.399999999999999</v>
      </c>
      <c r="W585" s="111">
        <f>(365-365/U585*_xlfn.XLOOKUP(U585,Lijsten!U:U,Lijsten!V:V))/365</f>
        <v>0.9684391080617496</v>
      </c>
    </row>
    <row r="586" spans="17:23" x14ac:dyDescent="0.55000000000000004">
      <c r="Q586" s="4">
        <v>58.4</v>
      </c>
      <c r="U586">
        <v>584</v>
      </c>
      <c r="V586">
        <v>18.399999999999999</v>
      </c>
      <c r="W586" s="111">
        <f>(365-365/U586*_xlfn.XLOOKUP(U586,Lijsten!U:U,Lijsten!V:V))/365</f>
        <v>0.96849315068493147</v>
      </c>
    </row>
    <row r="587" spans="17:23" x14ac:dyDescent="0.55000000000000004">
      <c r="Q587" s="4">
        <v>58.5</v>
      </c>
      <c r="U587">
        <v>585</v>
      </c>
      <c r="V587">
        <v>18.399999999999999</v>
      </c>
      <c r="W587" s="111">
        <f>(365-365/U587*_xlfn.XLOOKUP(U587,Lijsten!U:U,Lijsten!V:V))/365</f>
        <v>0.96854700854700859</v>
      </c>
    </row>
    <row r="588" spans="17:23" x14ac:dyDescent="0.55000000000000004">
      <c r="Q588" s="4">
        <v>58.6</v>
      </c>
      <c r="U588">
        <v>586</v>
      </c>
      <c r="V588">
        <v>18.399999999999999</v>
      </c>
      <c r="W588" s="111">
        <f>(365-365/U588*_xlfn.XLOOKUP(U588,Lijsten!U:U,Lijsten!V:V))/365</f>
        <v>0.96860068259385668</v>
      </c>
    </row>
    <row r="589" spans="17:23" x14ac:dyDescent="0.55000000000000004">
      <c r="Q589" s="4">
        <v>58.7</v>
      </c>
      <c r="U589">
        <v>587</v>
      </c>
      <c r="V589">
        <v>18.399999999999999</v>
      </c>
      <c r="W589" s="111">
        <f>(365-365/U589*_xlfn.XLOOKUP(U589,Lijsten!U:U,Lijsten!V:V))/365</f>
        <v>0.96865417376490626</v>
      </c>
    </row>
    <row r="590" spans="17:23" x14ac:dyDescent="0.55000000000000004">
      <c r="Q590" s="4">
        <v>58.8</v>
      </c>
      <c r="U590">
        <v>588</v>
      </c>
      <c r="V590">
        <v>18.399999999999999</v>
      </c>
      <c r="W590" s="111">
        <f>(365-365/U590*_xlfn.XLOOKUP(U590,Lijsten!U:U,Lijsten!V:V))/365</f>
        <v>0.9687074829931972</v>
      </c>
    </row>
    <row r="591" spans="17:23" x14ac:dyDescent="0.55000000000000004">
      <c r="Q591" s="4">
        <v>58.9</v>
      </c>
      <c r="U591">
        <v>589</v>
      </c>
      <c r="V591">
        <v>18.399999999999999</v>
      </c>
      <c r="W591" s="111">
        <f>(365-365/U591*_xlfn.XLOOKUP(U591,Lijsten!U:U,Lijsten!V:V))/365</f>
        <v>0.96876061120543289</v>
      </c>
    </row>
    <row r="592" spans="17:23" x14ac:dyDescent="0.55000000000000004">
      <c r="Q592" s="4">
        <v>59</v>
      </c>
      <c r="U592">
        <v>590</v>
      </c>
      <c r="V592">
        <v>18.399999999999999</v>
      </c>
      <c r="W592" s="111">
        <f>(365-365/U592*_xlfn.XLOOKUP(U592,Lijsten!U:U,Lijsten!V:V))/365</f>
        <v>0.96881355932203383</v>
      </c>
    </row>
    <row r="593" spans="17:23" x14ac:dyDescent="0.55000000000000004">
      <c r="Q593" s="4">
        <v>59.1</v>
      </c>
      <c r="U593">
        <v>591</v>
      </c>
      <c r="V593">
        <v>18.399999999999999</v>
      </c>
      <c r="W593" s="111">
        <f>(365-365/U593*_xlfn.XLOOKUP(U593,Lijsten!U:U,Lijsten!V:V))/365</f>
        <v>0.96886632825719132</v>
      </c>
    </row>
    <row r="594" spans="17:23" x14ac:dyDescent="0.55000000000000004">
      <c r="Q594" s="4">
        <v>59.2</v>
      </c>
      <c r="U594">
        <v>592</v>
      </c>
      <c r="V594">
        <v>18.399999999999999</v>
      </c>
      <c r="W594" s="111">
        <f>(365-365/U594*_xlfn.XLOOKUP(U594,Lijsten!U:U,Lijsten!V:V))/365</f>
        <v>0.9689189189189189</v>
      </c>
    </row>
    <row r="595" spans="17:23" x14ac:dyDescent="0.55000000000000004">
      <c r="Q595" s="4">
        <v>59.3</v>
      </c>
      <c r="U595">
        <v>593</v>
      </c>
      <c r="V595">
        <v>18.399999999999999</v>
      </c>
      <c r="W595" s="111">
        <f>(365-365/U595*_xlfn.XLOOKUP(U595,Lijsten!U:U,Lijsten!V:V))/365</f>
        <v>0.96897133220910625</v>
      </c>
    </row>
    <row r="596" spans="17:23" x14ac:dyDescent="0.55000000000000004">
      <c r="Q596" s="4">
        <v>59.4</v>
      </c>
      <c r="U596">
        <v>594</v>
      </c>
      <c r="V596">
        <v>18.399999999999999</v>
      </c>
      <c r="W596" s="111">
        <f>(365-365/U596*_xlfn.XLOOKUP(U596,Lijsten!U:U,Lijsten!V:V))/365</f>
        <v>0.96902356902356912</v>
      </c>
    </row>
    <row r="597" spans="17:23" x14ac:dyDescent="0.55000000000000004">
      <c r="Q597" s="4">
        <v>59.5</v>
      </c>
      <c r="U597">
        <v>595</v>
      </c>
      <c r="V597">
        <v>18.399999999999999</v>
      </c>
      <c r="W597" s="111">
        <f>(365-365/U597*_xlfn.XLOOKUP(U597,Lijsten!U:U,Lijsten!V:V))/365</f>
        <v>0.96907563025210086</v>
      </c>
    </row>
    <row r="598" spans="17:23" x14ac:dyDescent="0.55000000000000004">
      <c r="Q598" s="4">
        <v>59.6</v>
      </c>
      <c r="U598">
        <v>596</v>
      </c>
      <c r="V598">
        <v>18.399999999999999</v>
      </c>
      <c r="W598" s="111">
        <f>(365-365/U598*_xlfn.XLOOKUP(U598,Lijsten!U:U,Lijsten!V:V))/365</f>
        <v>0.96912751677852349</v>
      </c>
    </row>
    <row r="599" spans="17:23" x14ac:dyDescent="0.55000000000000004">
      <c r="Q599" s="4">
        <v>59.7</v>
      </c>
      <c r="U599">
        <v>597</v>
      </c>
      <c r="V599">
        <v>18.399999999999999</v>
      </c>
      <c r="W599" s="111">
        <f>(365-365/U599*_xlfn.XLOOKUP(U599,Lijsten!U:U,Lijsten!V:V))/365</f>
        <v>0.96917922948073698</v>
      </c>
    </row>
    <row r="600" spans="17:23" x14ac:dyDescent="0.55000000000000004">
      <c r="Q600" s="4">
        <v>59.8</v>
      </c>
      <c r="U600">
        <v>598</v>
      </c>
      <c r="V600">
        <v>18.399999999999999</v>
      </c>
      <c r="W600" s="111">
        <f>(365-365/U600*_xlfn.XLOOKUP(U600,Lijsten!U:U,Lijsten!V:V))/365</f>
        <v>0.96923076923076923</v>
      </c>
    </row>
    <row r="601" spans="17:23" x14ac:dyDescent="0.55000000000000004">
      <c r="Q601" s="4">
        <v>59.9</v>
      </c>
      <c r="U601">
        <v>599</v>
      </c>
      <c r="V601">
        <v>18.399999999999999</v>
      </c>
      <c r="W601" s="111">
        <f>(365-365/U601*_xlfn.XLOOKUP(U601,Lijsten!U:U,Lijsten!V:V))/365</f>
        <v>0.96928213689482479</v>
      </c>
    </row>
    <row r="602" spans="17:23" x14ac:dyDescent="0.55000000000000004">
      <c r="Q602" s="4">
        <v>60</v>
      </c>
      <c r="U602">
        <v>600</v>
      </c>
      <c r="V602">
        <v>18.399999999999999</v>
      </c>
      <c r="W602" s="111">
        <f>(365-365/U602*_xlfn.XLOOKUP(U602,Lijsten!U:U,Lijsten!V:V))/365</f>
        <v>0.96933333333333338</v>
      </c>
    </row>
    <row r="603" spans="17:23" x14ac:dyDescent="0.55000000000000004">
      <c r="Q603" s="4">
        <v>60.1</v>
      </c>
      <c r="U603">
        <v>601</v>
      </c>
      <c r="V603">
        <v>18.399999999999999</v>
      </c>
      <c r="W603" s="111">
        <f>(365-365/U603*_xlfn.XLOOKUP(U603,Lijsten!U:U,Lijsten!V:V))/365</f>
        <v>0.96938435940099832</v>
      </c>
    </row>
    <row r="604" spans="17:23" x14ac:dyDescent="0.55000000000000004">
      <c r="Q604" s="4">
        <v>60.2</v>
      </c>
      <c r="U604">
        <v>602</v>
      </c>
      <c r="V604">
        <v>18.399999999999999</v>
      </c>
      <c r="W604" s="111">
        <f>(365-365/U604*_xlfn.XLOOKUP(U604,Lijsten!U:U,Lijsten!V:V))/365</f>
        <v>0.96943521594684379</v>
      </c>
    </row>
    <row r="605" spans="17:23" x14ac:dyDescent="0.55000000000000004">
      <c r="Q605" s="4">
        <v>60.3</v>
      </c>
      <c r="U605">
        <v>603</v>
      </c>
      <c r="V605">
        <v>18.399999999999999</v>
      </c>
      <c r="W605" s="111">
        <f>(365-365/U605*_xlfn.XLOOKUP(U605,Lijsten!U:U,Lijsten!V:V))/365</f>
        <v>0.96948590381426203</v>
      </c>
    </row>
    <row r="606" spans="17:23" x14ac:dyDescent="0.55000000000000004">
      <c r="Q606" s="4">
        <v>60.4</v>
      </c>
      <c r="U606">
        <v>604</v>
      </c>
      <c r="V606">
        <v>18.399999999999999</v>
      </c>
      <c r="W606" s="111">
        <f>(365-365/U606*_xlfn.XLOOKUP(U606,Lijsten!U:U,Lijsten!V:V))/365</f>
        <v>0.96953642384105965</v>
      </c>
    </row>
    <row r="607" spans="17:23" x14ac:dyDescent="0.55000000000000004">
      <c r="Q607" s="4">
        <v>60.5</v>
      </c>
      <c r="U607">
        <v>605</v>
      </c>
      <c r="V607">
        <v>18.399999999999999</v>
      </c>
      <c r="W607" s="111">
        <f>(365-365/U607*_xlfn.XLOOKUP(U607,Lijsten!U:U,Lijsten!V:V))/365</f>
        <v>0.96958677685950423</v>
      </c>
    </row>
    <row r="608" spans="17:23" x14ac:dyDescent="0.55000000000000004">
      <c r="Q608" s="4">
        <v>60.6</v>
      </c>
      <c r="U608">
        <v>606</v>
      </c>
      <c r="V608">
        <v>18.399999999999999</v>
      </c>
      <c r="W608" s="111">
        <f>(365-365/U608*_xlfn.XLOOKUP(U608,Lijsten!U:U,Lijsten!V:V))/365</f>
        <v>0.96963696369636965</v>
      </c>
    </row>
    <row r="609" spans="17:23" x14ac:dyDescent="0.55000000000000004">
      <c r="Q609" s="4">
        <v>60.7</v>
      </c>
      <c r="U609">
        <v>607</v>
      </c>
      <c r="V609">
        <v>18.399999999999999</v>
      </c>
      <c r="W609" s="111">
        <f>(365-365/U609*_xlfn.XLOOKUP(U609,Lijsten!U:U,Lijsten!V:V))/365</f>
        <v>0.96968698517298191</v>
      </c>
    </row>
    <row r="610" spans="17:23" x14ac:dyDescent="0.55000000000000004">
      <c r="Q610" s="4">
        <v>60.8</v>
      </c>
      <c r="U610">
        <v>608</v>
      </c>
      <c r="V610">
        <v>18.399999999999999</v>
      </c>
      <c r="W610" s="111">
        <f>(365-365/U610*_xlfn.XLOOKUP(U610,Lijsten!U:U,Lijsten!V:V))/365</f>
        <v>0.96973684210526312</v>
      </c>
    </row>
    <row r="611" spans="17:23" x14ac:dyDescent="0.55000000000000004">
      <c r="Q611" s="4">
        <v>60.9</v>
      </c>
      <c r="U611">
        <v>609</v>
      </c>
      <c r="V611">
        <v>18.399999999999999</v>
      </c>
      <c r="W611" s="111">
        <f>(365-365/U611*_xlfn.XLOOKUP(U611,Lijsten!U:U,Lijsten!V:V))/365</f>
        <v>0.96978653530377668</v>
      </c>
    </row>
    <row r="612" spans="17:23" x14ac:dyDescent="0.55000000000000004">
      <c r="Q612" s="4">
        <v>61</v>
      </c>
      <c r="U612">
        <v>610</v>
      </c>
      <c r="V612">
        <v>18.399999999999999</v>
      </c>
      <c r="W612" s="111">
        <f>(365-365/U612*_xlfn.XLOOKUP(U612,Lijsten!U:U,Lijsten!V:V))/365</f>
        <v>0.96983606557377044</v>
      </c>
    </row>
    <row r="613" spans="17:23" x14ac:dyDescent="0.55000000000000004">
      <c r="Q613" s="4">
        <v>61.1</v>
      </c>
      <c r="U613">
        <v>611</v>
      </c>
      <c r="V613">
        <v>18.399999999999999</v>
      </c>
      <c r="W613" s="111">
        <f>(365-365/U613*_xlfn.XLOOKUP(U613,Lijsten!U:U,Lijsten!V:V))/365</f>
        <v>0.96988543371522085</v>
      </c>
    </row>
    <row r="614" spans="17:23" x14ac:dyDescent="0.55000000000000004">
      <c r="Q614" s="4">
        <v>61.2</v>
      </c>
      <c r="U614">
        <v>612</v>
      </c>
      <c r="V614">
        <v>18.399999999999999</v>
      </c>
      <c r="W614" s="111">
        <f>(365-365/U614*_xlfn.XLOOKUP(U614,Lijsten!U:U,Lijsten!V:V))/365</f>
        <v>0.96993464052287581</v>
      </c>
    </row>
    <row r="615" spans="17:23" x14ac:dyDescent="0.55000000000000004">
      <c r="Q615" s="4">
        <v>61.3</v>
      </c>
      <c r="U615">
        <v>613</v>
      </c>
      <c r="V615">
        <v>18.399999999999999</v>
      </c>
      <c r="W615" s="111">
        <f>(365-365/U615*_xlfn.XLOOKUP(U615,Lijsten!U:U,Lijsten!V:V))/365</f>
        <v>0.96998368678629698</v>
      </c>
    </row>
    <row r="616" spans="17:23" x14ac:dyDescent="0.55000000000000004">
      <c r="Q616" s="4">
        <v>61.4</v>
      </c>
      <c r="U616">
        <v>614</v>
      </c>
      <c r="V616">
        <v>18.399999999999999</v>
      </c>
      <c r="W616" s="111">
        <f>(365-365/U616*_xlfn.XLOOKUP(U616,Lijsten!U:U,Lijsten!V:V))/365</f>
        <v>0.97003257328990222</v>
      </c>
    </row>
    <row r="617" spans="17:23" x14ac:dyDescent="0.55000000000000004">
      <c r="Q617" s="4">
        <v>61.5</v>
      </c>
      <c r="U617">
        <v>615</v>
      </c>
      <c r="V617">
        <v>18.399999999999999</v>
      </c>
      <c r="W617" s="111">
        <f>(365-365/U617*_xlfn.XLOOKUP(U617,Lijsten!U:U,Lijsten!V:V))/365</f>
        <v>0.97008130081300814</v>
      </c>
    </row>
    <row r="618" spans="17:23" x14ac:dyDescent="0.55000000000000004">
      <c r="Q618" s="4">
        <v>61.6</v>
      </c>
      <c r="U618">
        <v>616</v>
      </c>
      <c r="V618">
        <v>18.399999999999999</v>
      </c>
      <c r="W618" s="111">
        <f>(365-365/U618*_xlfn.XLOOKUP(U618,Lijsten!U:U,Lijsten!V:V))/365</f>
        <v>0.97012987012987018</v>
      </c>
    </row>
    <row r="619" spans="17:23" x14ac:dyDescent="0.55000000000000004">
      <c r="Q619" s="4">
        <v>61.7</v>
      </c>
      <c r="U619">
        <v>617</v>
      </c>
      <c r="V619">
        <v>18.399999999999999</v>
      </c>
      <c r="W619" s="111">
        <f>(365-365/U619*_xlfn.XLOOKUP(U619,Lijsten!U:U,Lijsten!V:V))/365</f>
        <v>0.97017828200972445</v>
      </c>
    </row>
    <row r="620" spans="17:23" x14ac:dyDescent="0.55000000000000004">
      <c r="Q620" s="4">
        <v>61.8</v>
      </c>
      <c r="U620">
        <v>618</v>
      </c>
      <c r="V620">
        <v>18.399999999999999</v>
      </c>
      <c r="W620" s="111">
        <f>(365-365/U620*_xlfn.XLOOKUP(U620,Lijsten!U:U,Lijsten!V:V))/365</f>
        <v>0.9702265372168285</v>
      </c>
    </row>
    <row r="621" spans="17:23" x14ac:dyDescent="0.55000000000000004">
      <c r="Q621" s="4">
        <v>61.9</v>
      </c>
      <c r="U621">
        <v>619</v>
      </c>
      <c r="V621">
        <v>18.399999999999999</v>
      </c>
      <c r="W621" s="111">
        <f>(365-365/U621*_xlfn.XLOOKUP(U621,Lijsten!U:U,Lijsten!V:V))/365</f>
        <v>0.97027463651050072</v>
      </c>
    </row>
    <row r="622" spans="17:23" x14ac:dyDescent="0.55000000000000004">
      <c r="Q622" s="4">
        <v>62</v>
      </c>
      <c r="U622">
        <v>620</v>
      </c>
      <c r="V622">
        <v>18.399999999999999</v>
      </c>
      <c r="W622" s="111">
        <f>(365-365/U622*_xlfn.XLOOKUP(U622,Lijsten!U:U,Lijsten!V:V))/365</f>
        <v>0.9703225806451613</v>
      </c>
    </row>
    <row r="623" spans="17:23" x14ac:dyDescent="0.55000000000000004">
      <c r="Q623" s="4">
        <v>62.1</v>
      </c>
      <c r="U623">
        <v>621</v>
      </c>
      <c r="V623">
        <v>18.399999999999999</v>
      </c>
      <c r="W623" s="111">
        <f>(365-365/U623*_xlfn.XLOOKUP(U623,Lijsten!U:U,Lijsten!V:V))/365</f>
        <v>0.97037037037037033</v>
      </c>
    </row>
    <row r="624" spans="17:23" x14ac:dyDescent="0.55000000000000004">
      <c r="Q624" s="4">
        <v>62.2</v>
      </c>
      <c r="U624">
        <v>622</v>
      </c>
      <c r="V624">
        <v>18.399999999999999</v>
      </c>
      <c r="W624" s="111">
        <f>(365-365/U624*_xlfn.XLOOKUP(U624,Lijsten!U:U,Lijsten!V:V))/365</f>
        <v>0.97041800643086817</v>
      </c>
    </row>
    <row r="625" spans="17:23" x14ac:dyDescent="0.55000000000000004">
      <c r="Q625" s="4">
        <v>62.3</v>
      </c>
      <c r="U625">
        <v>623</v>
      </c>
      <c r="V625">
        <v>18.399999999999999</v>
      </c>
      <c r="W625" s="111">
        <f>(365-365/U625*_xlfn.XLOOKUP(U625,Lijsten!U:U,Lijsten!V:V))/365</f>
        <v>0.97046548956661316</v>
      </c>
    </row>
    <row r="626" spans="17:23" x14ac:dyDescent="0.55000000000000004">
      <c r="Q626" s="4">
        <v>62.4</v>
      </c>
      <c r="U626">
        <v>624</v>
      </c>
      <c r="V626">
        <v>18.399999999999999</v>
      </c>
      <c r="W626" s="111">
        <f>(365-365/U626*_xlfn.XLOOKUP(U626,Lijsten!U:U,Lijsten!V:V))/365</f>
        <v>0.97051282051282051</v>
      </c>
    </row>
    <row r="627" spans="17:23" x14ac:dyDescent="0.55000000000000004">
      <c r="Q627" s="4">
        <v>62.5</v>
      </c>
      <c r="U627">
        <v>625</v>
      </c>
      <c r="V627">
        <v>18.399999999999999</v>
      </c>
      <c r="W627" s="111">
        <f>(365-365/U627*_xlfn.XLOOKUP(U627,Lijsten!U:U,Lijsten!V:V))/365</f>
        <v>0.97055999999999998</v>
      </c>
    </row>
    <row r="628" spans="17:23" x14ac:dyDescent="0.55000000000000004">
      <c r="Q628" s="4">
        <v>62.6</v>
      </c>
      <c r="U628">
        <v>626</v>
      </c>
      <c r="V628">
        <v>18.399999999999999</v>
      </c>
      <c r="W628" s="111">
        <f>(365-365/U628*_xlfn.XLOOKUP(U628,Lijsten!U:U,Lijsten!V:V))/365</f>
        <v>0.97060702875399352</v>
      </c>
    </row>
    <row r="629" spans="17:23" x14ac:dyDescent="0.55000000000000004">
      <c r="Q629" s="4">
        <v>62.7</v>
      </c>
      <c r="U629">
        <v>627</v>
      </c>
      <c r="V629">
        <v>18.399999999999999</v>
      </c>
      <c r="W629" s="111">
        <f>(365-365/U629*_xlfn.XLOOKUP(U629,Lijsten!U:U,Lijsten!V:V))/365</f>
        <v>0.97065390749601266</v>
      </c>
    </row>
    <row r="630" spans="17:23" x14ac:dyDescent="0.55000000000000004">
      <c r="Q630" s="4">
        <v>62.8</v>
      </c>
      <c r="U630">
        <v>628</v>
      </c>
      <c r="V630">
        <v>18.399999999999999</v>
      </c>
      <c r="W630" s="111">
        <f>(365-365/U630*_xlfn.XLOOKUP(U630,Lijsten!U:U,Lijsten!V:V))/365</f>
        <v>0.97070063694267517</v>
      </c>
    </row>
    <row r="631" spans="17:23" x14ac:dyDescent="0.55000000000000004">
      <c r="Q631" s="4">
        <v>62.9</v>
      </c>
      <c r="U631">
        <v>629</v>
      </c>
      <c r="V631">
        <v>18.399999999999999</v>
      </c>
      <c r="W631" s="111">
        <f>(365-365/U631*_xlfn.XLOOKUP(U631,Lijsten!U:U,Lijsten!V:V))/365</f>
        <v>0.97074721780604123</v>
      </c>
    </row>
    <row r="632" spans="17:23" x14ac:dyDescent="0.55000000000000004">
      <c r="Q632" s="4">
        <v>63</v>
      </c>
      <c r="U632">
        <v>630</v>
      </c>
      <c r="V632">
        <v>18.399999999999999</v>
      </c>
      <c r="W632" s="111">
        <f>(365-365/U632*_xlfn.XLOOKUP(U632,Lijsten!U:U,Lijsten!V:V))/365</f>
        <v>0.97079365079365076</v>
      </c>
    </row>
    <row r="633" spans="17:23" x14ac:dyDescent="0.55000000000000004">
      <c r="Q633" s="4">
        <v>63.1</v>
      </c>
      <c r="U633">
        <v>631</v>
      </c>
      <c r="V633">
        <v>18.399999999999999</v>
      </c>
      <c r="W633" s="111">
        <f>(365-365/U633*_xlfn.XLOOKUP(U633,Lijsten!U:U,Lijsten!V:V))/365</f>
        <v>0.97083993660855794</v>
      </c>
    </row>
    <row r="634" spans="17:23" x14ac:dyDescent="0.55000000000000004">
      <c r="Q634" s="4">
        <v>63.2</v>
      </c>
      <c r="U634">
        <v>632</v>
      </c>
      <c r="V634">
        <v>18.399999999999999</v>
      </c>
      <c r="W634" s="111">
        <f>(365-365/U634*_xlfn.XLOOKUP(U634,Lijsten!U:U,Lijsten!V:V))/365</f>
        <v>0.97088607594936704</v>
      </c>
    </row>
    <row r="635" spans="17:23" x14ac:dyDescent="0.55000000000000004">
      <c r="Q635" s="4">
        <v>63.3</v>
      </c>
      <c r="U635">
        <v>633</v>
      </c>
      <c r="V635">
        <v>18.399999999999999</v>
      </c>
      <c r="W635" s="111">
        <f>(365-365/U635*_xlfn.XLOOKUP(U635,Lijsten!U:U,Lijsten!V:V))/365</f>
        <v>0.97093206951026856</v>
      </c>
    </row>
    <row r="636" spans="17:23" x14ac:dyDescent="0.55000000000000004">
      <c r="Q636" s="4">
        <v>63.4</v>
      </c>
      <c r="U636">
        <v>634</v>
      </c>
      <c r="V636">
        <v>18.399999999999999</v>
      </c>
      <c r="W636" s="111">
        <f>(365-365/U636*_xlfn.XLOOKUP(U636,Lijsten!U:U,Lijsten!V:V))/365</f>
        <v>0.97097791798107258</v>
      </c>
    </row>
    <row r="637" spans="17:23" x14ac:dyDescent="0.55000000000000004">
      <c r="Q637" s="4">
        <v>63.5</v>
      </c>
      <c r="U637">
        <v>635</v>
      </c>
      <c r="V637">
        <v>18.399999999999999</v>
      </c>
      <c r="W637" s="111">
        <f>(365-365/U637*_xlfn.XLOOKUP(U637,Lijsten!U:U,Lijsten!V:V))/365</f>
        <v>0.97102362204724413</v>
      </c>
    </row>
    <row r="638" spans="17:23" x14ac:dyDescent="0.55000000000000004">
      <c r="Q638" s="4">
        <v>63.6</v>
      </c>
      <c r="U638">
        <v>636</v>
      </c>
      <c r="V638">
        <v>18.399999999999999</v>
      </c>
      <c r="W638" s="111">
        <f>(365-365/U638*_xlfn.XLOOKUP(U638,Lijsten!U:U,Lijsten!V:V))/365</f>
        <v>0.97106918238993711</v>
      </c>
    </row>
    <row r="639" spans="17:23" x14ac:dyDescent="0.55000000000000004">
      <c r="Q639" s="4">
        <v>63.7</v>
      </c>
      <c r="U639">
        <v>637</v>
      </c>
      <c r="V639">
        <v>18.399999999999999</v>
      </c>
      <c r="W639" s="111">
        <f>(365-365/U639*_xlfn.XLOOKUP(U639,Lijsten!U:U,Lijsten!V:V))/365</f>
        <v>0.97111459968602831</v>
      </c>
    </row>
    <row r="640" spans="17:23" x14ac:dyDescent="0.55000000000000004">
      <c r="Q640" s="4">
        <v>63.8</v>
      </c>
      <c r="U640">
        <v>638</v>
      </c>
      <c r="V640">
        <v>18.399999999999999</v>
      </c>
      <c r="W640" s="111">
        <f>(365-365/U640*_xlfn.XLOOKUP(U640,Lijsten!U:U,Lijsten!V:V))/365</f>
        <v>0.97115987460815034</v>
      </c>
    </row>
    <row r="641" spans="17:23" x14ac:dyDescent="0.55000000000000004">
      <c r="Q641" s="4">
        <v>63.9</v>
      </c>
      <c r="U641">
        <v>639</v>
      </c>
      <c r="V641">
        <v>18.399999999999999</v>
      </c>
      <c r="W641" s="111">
        <f>(365-365/U641*_xlfn.XLOOKUP(U641,Lijsten!U:U,Lijsten!V:V))/365</f>
        <v>0.97120500782472619</v>
      </c>
    </row>
    <row r="642" spans="17:23" x14ac:dyDescent="0.55000000000000004">
      <c r="Q642" s="4">
        <v>64</v>
      </c>
      <c r="U642">
        <v>640</v>
      </c>
      <c r="V642">
        <v>18.399999999999999</v>
      </c>
      <c r="W642" s="111">
        <f>(365-365/U642*_xlfn.XLOOKUP(U642,Lijsten!U:U,Lijsten!V:V))/365</f>
        <v>0.97125000000000006</v>
      </c>
    </row>
    <row r="643" spans="17:23" x14ac:dyDescent="0.55000000000000004">
      <c r="Q643" s="4">
        <v>64.099999999999994</v>
      </c>
      <c r="U643">
        <v>641</v>
      </c>
      <c r="V643">
        <v>18.399999999999999</v>
      </c>
      <c r="W643" s="111">
        <f>(365-365/U643*_xlfn.XLOOKUP(U643,Lijsten!U:U,Lijsten!V:V))/365</f>
        <v>0.97129485179407171</v>
      </c>
    </row>
    <row r="644" spans="17:23" x14ac:dyDescent="0.55000000000000004">
      <c r="Q644" s="4">
        <v>64.2</v>
      </c>
      <c r="U644">
        <v>642</v>
      </c>
      <c r="V644">
        <v>18.399999999999999</v>
      </c>
      <c r="W644" s="111">
        <f>(365-365/U644*_xlfn.XLOOKUP(U644,Lijsten!U:U,Lijsten!V:V))/365</f>
        <v>0.9713395638629283</v>
      </c>
    </row>
    <row r="645" spans="17:23" x14ac:dyDescent="0.55000000000000004">
      <c r="Q645" s="4">
        <v>64.3</v>
      </c>
      <c r="U645">
        <v>643</v>
      </c>
      <c r="V645">
        <v>18.399999999999999</v>
      </c>
      <c r="W645" s="111">
        <f>(365-365/U645*_xlfn.XLOOKUP(U645,Lijsten!U:U,Lijsten!V:V))/365</f>
        <v>0.97138413685847591</v>
      </c>
    </row>
    <row r="646" spans="17:23" x14ac:dyDescent="0.55000000000000004">
      <c r="Q646" s="4">
        <v>64.400000000000006</v>
      </c>
      <c r="U646">
        <v>644</v>
      </c>
      <c r="V646">
        <v>18.399999999999999</v>
      </c>
      <c r="W646" s="111">
        <f>(365-365/U646*_xlfn.XLOOKUP(U646,Lijsten!U:U,Lijsten!V:V))/365</f>
        <v>0.97142857142857142</v>
      </c>
    </row>
    <row r="647" spans="17:23" x14ac:dyDescent="0.55000000000000004">
      <c r="Q647" s="4">
        <v>64.5</v>
      </c>
      <c r="U647">
        <v>645</v>
      </c>
      <c r="V647">
        <v>18.399999999999999</v>
      </c>
      <c r="W647" s="111">
        <f>(365-365/U647*_xlfn.XLOOKUP(U647,Lijsten!U:U,Lijsten!V:V))/365</f>
        <v>0.97147286821705425</v>
      </c>
    </row>
    <row r="648" spans="17:23" x14ac:dyDescent="0.55000000000000004">
      <c r="Q648" s="4">
        <v>64.599999999999994</v>
      </c>
      <c r="U648">
        <v>646</v>
      </c>
      <c r="V648">
        <v>18.399999999999999</v>
      </c>
      <c r="W648" s="111">
        <f>(365-365/U648*_xlfn.XLOOKUP(U648,Lijsten!U:U,Lijsten!V:V))/365</f>
        <v>0.97151702786377703</v>
      </c>
    </row>
    <row r="649" spans="17:23" x14ac:dyDescent="0.55000000000000004">
      <c r="Q649" s="4">
        <v>64.7</v>
      </c>
      <c r="U649">
        <v>647</v>
      </c>
      <c r="V649">
        <v>18.399999999999999</v>
      </c>
      <c r="W649" s="111">
        <f>(365-365/U649*_xlfn.XLOOKUP(U649,Lijsten!U:U,Lijsten!V:V))/365</f>
        <v>0.97156105100463674</v>
      </c>
    </row>
    <row r="650" spans="17:23" x14ac:dyDescent="0.55000000000000004">
      <c r="Q650" s="4">
        <v>64.8</v>
      </c>
      <c r="U650">
        <v>648</v>
      </c>
      <c r="V650">
        <v>18.399999999999999</v>
      </c>
      <c r="W650" s="111">
        <f>(365-365/U650*_xlfn.XLOOKUP(U650,Lijsten!U:U,Lijsten!V:V))/365</f>
        <v>0.97160493827160488</v>
      </c>
    </row>
    <row r="651" spans="17:23" x14ac:dyDescent="0.55000000000000004">
      <c r="Q651" s="4">
        <v>64.900000000000006</v>
      </c>
      <c r="U651">
        <v>649</v>
      </c>
      <c r="V651">
        <v>18.399999999999999</v>
      </c>
      <c r="W651" s="111">
        <f>(365-365/U651*_xlfn.XLOOKUP(U651,Lijsten!U:U,Lijsten!V:V))/365</f>
        <v>0.97164869029275802</v>
      </c>
    </row>
    <row r="652" spans="17:23" x14ac:dyDescent="0.55000000000000004">
      <c r="Q652" s="4">
        <v>65</v>
      </c>
      <c r="U652">
        <v>650</v>
      </c>
      <c r="V652">
        <v>18.399999999999999</v>
      </c>
      <c r="W652" s="111">
        <f>(365-365/U652*_xlfn.XLOOKUP(U652,Lijsten!U:U,Lijsten!V:V))/365</f>
        <v>0.97169230769230774</v>
      </c>
    </row>
    <row r="653" spans="17:23" x14ac:dyDescent="0.55000000000000004">
      <c r="Q653" s="4">
        <v>65.099999999999994</v>
      </c>
      <c r="U653">
        <v>651</v>
      </c>
      <c r="V653">
        <v>18.399999999999999</v>
      </c>
      <c r="W653" s="111">
        <f>(365-365/U653*_xlfn.XLOOKUP(U653,Lijsten!U:U,Lijsten!V:V))/365</f>
        <v>0.97173579109062991</v>
      </c>
    </row>
    <row r="654" spans="17:23" x14ac:dyDescent="0.55000000000000004">
      <c r="Q654" s="4">
        <v>65.2</v>
      </c>
      <c r="U654">
        <v>652</v>
      </c>
      <c r="V654">
        <v>18.399999999999999</v>
      </c>
      <c r="W654" s="111">
        <f>(365-365/U654*_xlfn.XLOOKUP(U654,Lijsten!U:U,Lijsten!V:V))/365</f>
        <v>0.97177914110429453</v>
      </c>
    </row>
    <row r="655" spans="17:23" x14ac:dyDescent="0.55000000000000004">
      <c r="Q655" s="4">
        <v>65.3</v>
      </c>
      <c r="U655">
        <v>653</v>
      </c>
      <c r="V655">
        <v>18.399999999999999</v>
      </c>
      <c r="W655" s="111">
        <f>(365-365/U655*_xlfn.XLOOKUP(U655,Lijsten!U:U,Lijsten!V:V))/365</f>
        <v>0.97182235834609498</v>
      </c>
    </row>
    <row r="656" spans="17:23" x14ac:dyDescent="0.55000000000000004">
      <c r="Q656" s="4">
        <v>65.400000000000006</v>
      </c>
      <c r="U656">
        <v>654</v>
      </c>
      <c r="V656">
        <v>18.399999999999999</v>
      </c>
      <c r="W656" s="111">
        <f>(365-365/U656*_xlfn.XLOOKUP(U656,Lijsten!U:U,Lijsten!V:V))/365</f>
        <v>0.97186544342507641</v>
      </c>
    </row>
    <row r="657" spans="17:23" x14ac:dyDescent="0.55000000000000004">
      <c r="Q657" s="4">
        <v>65.5</v>
      </c>
      <c r="U657">
        <v>655</v>
      </c>
      <c r="V657">
        <v>18.399999999999999</v>
      </c>
      <c r="W657" s="111">
        <f>(365-365/U657*_xlfn.XLOOKUP(U657,Lijsten!U:U,Lijsten!V:V))/365</f>
        <v>0.97190839694656483</v>
      </c>
    </row>
    <row r="658" spans="17:23" x14ac:dyDescent="0.55000000000000004">
      <c r="Q658" s="4">
        <v>65.599999999999994</v>
      </c>
      <c r="U658">
        <v>656</v>
      </c>
      <c r="V658">
        <v>18.399999999999999</v>
      </c>
      <c r="W658" s="111">
        <f>(365-365/U658*_xlfn.XLOOKUP(U658,Lijsten!U:U,Lijsten!V:V))/365</f>
        <v>0.9719512195121951</v>
      </c>
    </row>
    <row r="659" spans="17:23" x14ac:dyDescent="0.55000000000000004">
      <c r="Q659" s="4">
        <v>65.7</v>
      </c>
      <c r="U659">
        <v>657</v>
      </c>
      <c r="V659">
        <v>18.399999999999999</v>
      </c>
      <c r="W659" s="111">
        <f>(365-365/U659*_xlfn.XLOOKUP(U659,Lijsten!U:U,Lijsten!V:V))/365</f>
        <v>0.9719939117199391</v>
      </c>
    </row>
    <row r="660" spans="17:23" x14ac:dyDescent="0.55000000000000004">
      <c r="Q660" s="4">
        <v>65.8</v>
      </c>
      <c r="U660">
        <v>658</v>
      </c>
      <c r="V660">
        <v>18.399999999999999</v>
      </c>
      <c r="W660" s="111">
        <f>(365-365/U660*_xlfn.XLOOKUP(U660,Lijsten!U:U,Lijsten!V:V))/365</f>
        <v>0.97203647416413375</v>
      </c>
    </row>
    <row r="661" spans="17:23" x14ac:dyDescent="0.55000000000000004">
      <c r="Q661" s="4">
        <v>65.900000000000006</v>
      </c>
      <c r="U661">
        <v>659</v>
      </c>
      <c r="V661">
        <v>18.399999999999999</v>
      </c>
      <c r="W661" s="111">
        <f>(365-365/U661*_xlfn.XLOOKUP(U661,Lijsten!U:U,Lijsten!V:V))/365</f>
        <v>0.97207890743550829</v>
      </c>
    </row>
    <row r="662" spans="17:23" x14ac:dyDescent="0.55000000000000004">
      <c r="Q662" s="4">
        <v>66</v>
      </c>
      <c r="U662">
        <v>660</v>
      </c>
      <c r="V662">
        <v>18.399999999999999</v>
      </c>
      <c r="W662" s="111">
        <f>(365-365/U662*_xlfn.XLOOKUP(U662,Lijsten!U:U,Lijsten!V:V))/365</f>
        <v>0.97212121212121205</v>
      </c>
    </row>
    <row r="663" spans="17:23" x14ac:dyDescent="0.55000000000000004">
      <c r="Q663" s="4">
        <v>66.099999999999994</v>
      </c>
      <c r="U663">
        <v>661</v>
      </c>
      <c r="V663">
        <v>18.399999999999999</v>
      </c>
      <c r="W663" s="111">
        <f>(365-365/U663*_xlfn.XLOOKUP(U663,Lijsten!U:U,Lijsten!V:V))/365</f>
        <v>0.97216338880484121</v>
      </c>
    </row>
    <row r="664" spans="17:23" x14ac:dyDescent="0.55000000000000004">
      <c r="Q664" s="4">
        <v>66.2</v>
      </c>
      <c r="U664">
        <v>662</v>
      </c>
      <c r="V664">
        <v>18.399999999999999</v>
      </c>
      <c r="W664" s="111">
        <f>(365-365/U664*_xlfn.XLOOKUP(U664,Lijsten!U:U,Lijsten!V:V))/365</f>
        <v>0.9722054380664652</v>
      </c>
    </row>
    <row r="665" spans="17:23" x14ac:dyDescent="0.55000000000000004">
      <c r="Q665" s="4">
        <v>66.3</v>
      </c>
      <c r="U665">
        <v>663</v>
      </c>
      <c r="V665">
        <v>18.399999999999999</v>
      </c>
      <c r="W665" s="111">
        <f>(365-365/U665*_xlfn.XLOOKUP(U665,Lijsten!U:U,Lijsten!V:V))/365</f>
        <v>0.9722473604826547</v>
      </c>
    </row>
    <row r="666" spans="17:23" x14ac:dyDescent="0.55000000000000004">
      <c r="Q666" s="4">
        <v>66.400000000000006</v>
      </c>
      <c r="U666">
        <v>664</v>
      </c>
      <c r="V666">
        <v>18.399999999999999</v>
      </c>
      <c r="W666" s="111">
        <f>(365-365/U666*_xlfn.XLOOKUP(U666,Lijsten!U:U,Lijsten!V:V))/365</f>
        <v>0.97228915662650606</v>
      </c>
    </row>
    <row r="667" spans="17:23" x14ac:dyDescent="0.55000000000000004">
      <c r="Q667" s="4">
        <v>66.5</v>
      </c>
      <c r="U667">
        <v>665</v>
      </c>
      <c r="V667">
        <v>18.399999999999999</v>
      </c>
      <c r="W667" s="111">
        <f>(365-365/U667*_xlfn.XLOOKUP(U667,Lijsten!U:U,Lijsten!V:V))/365</f>
        <v>0.97233082706766927</v>
      </c>
    </row>
    <row r="668" spans="17:23" x14ac:dyDescent="0.55000000000000004">
      <c r="Q668" s="4">
        <v>66.599999999999994</v>
      </c>
      <c r="U668">
        <v>666</v>
      </c>
      <c r="V668">
        <v>18.399999999999999</v>
      </c>
      <c r="W668" s="111">
        <f>(365-365/U668*_xlfn.XLOOKUP(U668,Lijsten!U:U,Lijsten!V:V))/365</f>
        <v>0.97237237237237228</v>
      </c>
    </row>
    <row r="669" spans="17:23" x14ac:dyDescent="0.55000000000000004">
      <c r="Q669" s="4">
        <v>66.7</v>
      </c>
      <c r="U669">
        <v>667</v>
      </c>
      <c r="V669">
        <v>18.399999999999999</v>
      </c>
      <c r="W669" s="111">
        <f>(365-365/U669*_xlfn.XLOOKUP(U669,Lijsten!U:U,Lijsten!V:V))/365</f>
        <v>0.97241379310344822</v>
      </c>
    </row>
    <row r="670" spans="17:23" x14ac:dyDescent="0.55000000000000004">
      <c r="Q670" s="4">
        <v>66.8</v>
      </c>
      <c r="U670">
        <v>668</v>
      </c>
      <c r="V670">
        <v>18.399999999999999</v>
      </c>
      <c r="W670" s="111">
        <f>(365-365/U670*_xlfn.XLOOKUP(U670,Lijsten!U:U,Lijsten!V:V))/365</f>
        <v>0.97245508982035933</v>
      </c>
    </row>
    <row r="671" spans="17:23" x14ac:dyDescent="0.55000000000000004">
      <c r="Q671" s="4">
        <v>66.900000000000006</v>
      </c>
      <c r="U671">
        <v>669</v>
      </c>
      <c r="V671">
        <v>18.399999999999999</v>
      </c>
      <c r="W671" s="111">
        <f>(365-365/U671*_xlfn.XLOOKUP(U671,Lijsten!U:U,Lijsten!V:V))/365</f>
        <v>0.97249626307922277</v>
      </c>
    </row>
    <row r="672" spans="17:23" x14ac:dyDescent="0.55000000000000004">
      <c r="Q672" s="4">
        <v>67</v>
      </c>
      <c r="U672">
        <v>670</v>
      </c>
      <c r="V672">
        <v>18.399999999999999</v>
      </c>
      <c r="W672" s="111">
        <f>(365-365/U672*_xlfn.XLOOKUP(U672,Lijsten!U:U,Lijsten!V:V))/365</f>
        <v>0.97253731343283589</v>
      </c>
    </row>
    <row r="673" spans="17:23" x14ac:dyDescent="0.55000000000000004">
      <c r="Q673" s="4">
        <v>67.099999999999994</v>
      </c>
      <c r="U673">
        <v>671</v>
      </c>
      <c r="V673">
        <v>18.399999999999999</v>
      </c>
      <c r="W673" s="111">
        <f>(365-365/U673*_xlfn.XLOOKUP(U673,Lijsten!U:U,Lijsten!V:V))/365</f>
        <v>0.97257824143070049</v>
      </c>
    </row>
    <row r="674" spans="17:23" x14ac:dyDescent="0.55000000000000004">
      <c r="Q674" s="4">
        <v>67.2</v>
      </c>
      <c r="U674">
        <v>672</v>
      </c>
      <c r="V674">
        <v>18.399999999999999</v>
      </c>
      <c r="W674" s="111">
        <f>(365-365/U674*_xlfn.XLOOKUP(U674,Lijsten!U:U,Lijsten!V:V))/365</f>
        <v>0.97261904761904772</v>
      </c>
    </row>
    <row r="675" spans="17:23" x14ac:dyDescent="0.55000000000000004">
      <c r="Q675" s="4">
        <v>67.3</v>
      </c>
      <c r="U675">
        <v>673</v>
      </c>
      <c r="V675">
        <v>18.399999999999999</v>
      </c>
      <c r="W675" s="111">
        <f>(365-365/U675*_xlfn.XLOOKUP(U675,Lijsten!U:U,Lijsten!V:V))/365</f>
        <v>0.9726597325408618</v>
      </c>
    </row>
    <row r="676" spans="17:23" x14ac:dyDescent="0.55000000000000004">
      <c r="Q676" s="4">
        <v>67.400000000000006</v>
      </c>
      <c r="U676">
        <v>674</v>
      </c>
      <c r="V676">
        <v>18.399999999999999</v>
      </c>
      <c r="W676" s="111">
        <f>(365-365/U676*_xlfn.XLOOKUP(U676,Lijsten!U:U,Lijsten!V:V))/365</f>
        <v>0.97270029673590497</v>
      </c>
    </row>
    <row r="677" spans="17:23" x14ac:dyDescent="0.55000000000000004">
      <c r="Q677" s="4">
        <v>67.5</v>
      </c>
      <c r="U677">
        <v>675</v>
      </c>
      <c r="V677">
        <v>18.399999999999999</v>
      </c>
      <c r="W677" s="111">
        <f>(365-365/U677*_xlfn.XLOOKUP(U677,Lijsten!U:U,Lijsten!V:V))/365</f>
        <v>0.97274074074074079</v>
      </c>
    </row>
    <row r="678" spans="17:23" x14ac:dyDescent="0.55000000000000004">
      <c r="Q678" s="4">
        <v>67.599999999999994</v>
      </c>
      <c r="U678">
        <v>676</v>
      </c>
      <c r="V678">
        <v>18.399999999999999</v>
      </c>
      <c r="W678" s="111">
        <f>(365-365/U678*_xlfn.XLOOKUP(U678,Lijsten!U:U,Lijsten!V:V))/365</f>
        <v>0.97278106508875739</v>
      </c>
    </row>
    <row r="679" spans="17:23" x14ac:dyDescent="0.55000000000000004">
      <c r="Q679" s="4">
        <v>67.7</v>
      </c>
      <c r="U679">
        <v>677</v>
      </c>
      <c r="V679">
        <v>18.399999999999999</v>
      </c>
      <c r="W679" s="111">
        <f>(365-365/U679*_xlfn.XLOOKUP(U679,Lijsten!U:U,Lijsten!V:V))/365</f>
        <v>0.97282127031019205</v>
      </c>
    </row>
    <row r="680" spans="17:23" x14ac:dyDescent="0.55000000000000004">
      <c r="Q680" s="4">
        <v>67.8</v>
      </c>
      <c r="U680">
        <v>678</v>
      </c>
      <c r="V680">
        <v>18.399999999999999</v>
      </c>
      <c r="W680" s="111">
        <f>(365-365/U680*_xlfn.XLOOKUP(U680,Lijsten!U:U,Lijsten!V:V))/365</f>
        <v>0.97286135693215336</v>
      </c>
    </row>
    <row r="681" spans="17:23" x14ac:dyDescent="0.55000000000000004">
      <c r="Q681" s="4">
        <v>67.900000000000006</v>
      </c>
      <c r="U681">
        <v>679</v>
      </c>
      <c r="V681">
        <v>18.399999999999999</v>
      </c>
      <c r="W681" s="111">
        <f>(365-365/U681*_xlfn.XLOOKUP(U681,Lijsten!U:U,Lijsten!V:V))/365</f>
        <v>0.97290132547864516</v>
      </c>
    </row>
    <row r="682" spans="17:23" x14ac:dyDescent="0.55000000000000004">
      <c r="Q682" s="4">
        <v>68</v>
      </c>
      <c r="U682">
        <v>680</v>
      </c>
      <c r="V682">
        <v>18.399999999999999</v>
      </c>
      <c r="W682" s="111">
        <f>(365-365/U682*_xlfn.XLOOKUP(U682,Lijsten!U:U,Lijsten!V:V))/365</f>
        <v>0.9729411764705882</v>
      </c>
    </row>
    <row r="683" spans="17:23" x14ac:dyDescent="0.55000000000000004">
      <c r="Q683" s="4">
        <v>68.099999999999994</v>
      </c>
      <c r="U683">
        <v>681</v>
      </c>
      <c r="V683">
        <v>18.399999999999999</v>
      </c>
      <c r="W683" s="111">
        <f>(365-365/U683*_xlfn.XLOOKUP(U683,Lijsten!U:U,Lijsten!V:V))/365</f>
        <v>0.97298091042584434</v>
      </c>
    </row>
    <row r="684" spans="17:23" x14ac:dyDescent="0.55000000000000004">
      <c r="Q684" s="4">
        <v>68.2</v>
      </c>
      <c r="U684">
        <v>682</v>
      </c>
      <c r="V684">
        <v>18.399999999999999</v>
      </c>
      <c r="W684" s="111">
        <f>(365-365/U684*_xlfn.XLOOKUP(U684,Lijsten!U:U,Lijsten!V:V))/365</f>
        <v>0.97302052785923743</v>
      </c>
    </row>
    <row r="685" spans="17:23" x14ac:dyDescent="0.55000000000000004">
      <c r="Q685" s="4">
        <v>68.3</v>
      </c>
      <c r="U685">
        <v>683</v>
      </c>
      <c r="V685">
        <v>18.399999999999999</v>
      </c>
      <c r="W685" s="111">
        <f>(365-365/U685*_xlfn.XLOOKUP(U685,Lijsten!U:U,Lijsten!V:V))/365</f>
        <v>0.97306002928257684</v>
      </c>
    </row>
    <row r="686" spans="17:23" x14ac:dyDescent="0.55000000000000004">
      <c r="Q686" s="4">
        <v>68.400000000000006</v>
      </c>
      <c r="U686">
        <v>684</v>
      </c>
      <c r="V686">
        <v>18.399999999999999</v>
      </c>
      <c r="W686" s="111">
        <f>(365-365/U686*_xlfn.XLOOKUP(U686,Lijsten!U:U,Lijsten!V:V))/365</f>
        <v>0.97309941520467835</v>
      </c>
    </row>
    <row r="687" spans="17:23" x14ac:dyDescent="0.55000000000000004">
      <c r="Q687" s="4">
        <v>68.5</v>
      </c>
      <c r="U687">
        <v>685</v>
      </c>
      <c r="V687">
        <v>18.399999999999999</v>
      </c>
      <c r="W687" s="111">
        <f>(365-365/U687*_xlfn.XLOOKUP(U687,Lijsten!U:U,Lijsten!V:V))/365</f>
        <v>0.97313868613138688</v>
      </c>
    </row>
    <row r="688" spans="17:23" x14ac:dyDescent="0.55000000000000004">
      <c r="Q688" s="4">
        <v>68.599999999999994</v>
      </c>
      <c r="U688">
        <v>686</v>
      </c>
      <c r="V688">
        <v>18.399999999999999</v>
      </c>
      <c r="W688" s="111">
        <f>(365-365/U688*_xlfn.XLOOKUP(U688,Lijsten!U:U,Lijsten!V:V))/365</f>
        <v>0.97317784256559769</v>
      </c>
    </row>
    <row r="689" spans="17:23" x14ac:dyDescent="0.55000000000000004">
      <c r="Q689" s="4">
        <v>68.7</v>
      </c>
      <c r="U689">
        <v>687</v>
      </c>
      <c r="V689">
        <v>18.399999999999999</v>
      </c>
      <c r="W689" s="111">
        <f>(365-365/U689*_xlfn.XLOOKUP(U689,Lijsten!U:U,Lijsten!V:V))/365</f>
        <v>0.97321688500727799</v>
      </c>
    </row>
    <row r="690" spans="17:23" x14ac:dyDescent="0.55000000000000004">
      <c r="Q690" s="4">
        <v>68.8</v>
      </c>
      <c r="U690">
        <v>688</v>
      </c>
      <c r="V690">
        <v>18.399999999999999</v>
      </c>
      <c r="W690" s="111">
        <f>(365-365/U690*_xlfn.XLOOKUP(U690,Lijsten!U:U,Lijsten!V:V))/365</f>
        <v>0.97325581395348837</v>
      </c>
    </row>
    <row r="691" spans="17:23" x14ac:dyDescent="0.55000000000000004">
      <c r="Q691" s="4">
        <v>68.900000000000006</v>
      </c>
      <c r="U691">
        <v>689</v>
      </c>
      <c r="V691">
        <v>18.399999999999999</v>
      </c>
      <c r="W691" s="111">
        <f>(365-365/U691*_xlfn.XLOOKUP(U691,Lijsten!U:U,Lijsten!V:V))/365</f>
        <v>0.97329462989840343</v>
      </c>
    </row>
    <row r="692" spans="17:23" x14ac:dyDescent="0.55000000000000004">
      <c r="Q692" s="4">
        <v>69</v>
      </c>
      <c r="U692">
        <v>690</v>
      </c>
      <c r="V692">
        <v>18.399999999999999</v>
      </c>
      <c r="W692" s="111">
        <f>(365-365/U692*_xlfn.XLOOKUP(U692,Lijsten!U:U,Lijsten!V:V))/365</f>
        <v>0.97333333333333327</v>
      </c>
    </row>
    <row r="693" spans="17:23" x14ac:dyDescent="0.55000000000000004">
      <c r="Q693" s="4">
        <v>69.099999999999994</v>
      </c>
      <c r="U693">
        <v>691</v>
      </c>
      <c r="V693">
        <v>18.399999999999999</v>
      </c>
      <c r="W693" s="111">
        <f>(365-365/U693*_xlfn.XLOOKUP(U693,Lijsten!U:U,Lijsten!V:V))/365</f>
        <v>0.97337192474674383</v>
      </c>
    </row>
    <row r="694" spans="17:23" x14ac:dyDescent="0.55000000000000004">
      <c r="Q694" s="4">
        <v>69.2</v>
      </c>
      <c r="U694">
        <v>692</v>
      </c>
      <c r="V694">
        <v>18.399999999999999</v>
      </c>
      <c r="W694" s="111">
        <f>(365-365/U694*_xlfn.XLOOKUP(U694,Lijsten!U:U,Lijsten!V:V))/365</f>
        <v>0.97341040462427741</v>
      </c>
    </row>
    <row r="695" spans="17:23" x14ac:dyDescent="0.55000000000000004">
      <c r="Q695" s="4">
        <v>69.3</v>
      </c>
      <c r="U695">
        <v>693</v>
      </c>
      <c r="V695">
        <v>18.399999999999999</v>
      </c>
      <c r="W695" s="111">
        <f>(365-365/U695*_xlfn.XLOOKUP(U695,Lijsten!U:U,Lijsten!V:V))/365</f>
        <v>0.97344877344877334</v>
      </c>
    </row>
    <row r="696" spans="17:23" x14ac:dyDescent="0.55000000000000004">
      <c r="Q696" s="4">
        <v>69.400000000000006</v>
      </c>
      <c r="U696">
        <v>694</v>
      </c>
      <c r="V696">
        <v>18.399999999999999</v>
      </c>
      <c r="W696" s="111">
        <f>(365-365/U696*_xlfn.XLOOKUP(U696,Lijsten!U:U,Lijsten!V:V))/365</f>
        <v>0.97348703170028827</v>
      </c>
    </row>
    <row r="697" spans="17:23" x14ac:dyDescent="0.55000000000000004">
      <c r="Q697" s="4">
        <v>69.5</v>
      </c>
      <c r="U697">
        <v>695</v>
      </c>
      <c r="V697">
        <v>18.399999999999999</v>
      </c>
      <c r="W697" s="111">
        <f>(365-365/U697*_xlfn.XLOOKUP(U697,Lijsten!U:U,Lijsten!V:V))/365</f>
        <v>0.97352517985611509</v>
      </c>
    </row>
    <row r="698" spans="17:23" x14ac:dyDescent="0.55000000000000004">
      <c r="Q698" s="4">
        <v>69.599999999999994</v>
      </c>
      <c r="U698">
        <v>696</v>
      </c>
      <c r="V698">
        <v>18.399999999999999</v>
      </c>
      <c r="W698" s="111">
        <f>(365-365/U698*_xlfn.XLOOKUP(U698,Lijsten!U:U,Lijsten!V:V))/365</f>
        <v>0.97356321839080451</v>
      </c>
    </row>
    <row r="699" spans="17:23" x14ac:dyDescent="0.55000000000000004">
      <c r="Q699" s="4">
        <v>69.7</v>
      </c>
      <c r="U699">
        <v>697</v>
      </c>
      <c r="V699">
        <v>18.399999999999999</v>
      </c>
      <c r="W699" s="111">
        <f>(365-365/U699*_xlfn.XLOOKUP(U699,Lijsten!U:U,Lijsten!V:V))/365</f>
        <v>0.97360114777618367</v>
      </c>
    </row>
    <row r="700" spans="17:23" x14ac:dyDescent="0.55000000000000004">
      <c r="Q700" s="4">
        <v>69.8</v>
      </c>
      <c r="U700">
        <v>698</v>
      </c>
      <c r="V700">
        <v>18.399999999999999</v>
      </c>
      <c r="W700" s="111">
        <f>(365-365/U700*_xlfn.XLOOKUP(U700,Lijsten!U:U,Lijsten!V:V))/365</f>
        <v>0.97363896848137532</v>
      </c>
    </row>
    <row r="701" spans="17:23" x14ac:dyDescent="0.55000000000000004">
      <c r="Q701" s="4">
        <v>69.900000000000006</v>
      </c>
      <c r="U701">
        <v>699</v>
      </c>
      <c r="V701">
        <v>18.399999999999999</v>
      </c>
      <c r="W701" s="111">
        <f>(365-365/U701*_xlfn.XLOOKUP(U701,Lijsten!U:U,Lijsten!V:V))/365</f>
        <v>0.97367668097281834</v>
      </c>
    </row>
    <row r="702" spans="17:23" x14ac:dyDescent="0.55000000000000004">
      <c r="Q702" s="4">
        <v>70</v>
      </c>
      <c r="U702">
        <v>700</v>
      </c>
      <c r="V702">
        <v>18.399999999999999</v>
      </c>
      <c r="W702" s="111">
        <f>(365-365/U702*_xlfn.XLOOKUP(U702,Lijsten!U:U,Lijsten!V:V))/365</f>
        <v>0.97371428571428575</v>
      </c>
    </row>
    <row r="703" spans="17:23" x14ac:dyDescent="0.55000000000000004">
      <c r="Q703" s="4">
        <v>70.099999999999994</v>
      </c>
      <c r="U703">
        <v>701</v>
      </c>
      <c r="V703">
        <v>18.399999999999999</v>
      </c>
      <c r="W703" s="111">
        <f>(365-365/U703*_xlfn.XLOOKUP(U703,Lijsten!U:U,Lijsten!V:V))/365</f>
        <v>0.97375178316690447</v>
      </c>
    </row>
    <row r="704" spans="17:23" x14ac:dyDescent="0.55000000000000004">
      <c r="Q704" s="4">
        <v>70.2</v>
      </c>
      <c r="U704">
        <v>702</v>
      </c>
      <c r="V704">
        <v>18.399999999999999</v>
      </c>
      <c r="W704" s="111">
        <f>(365-365/U704*_xlfn.XLOOKUP(U704,Lijsten!U:U,Lijsten!V:V))/365</f>
        <v>0.97378917378917385</v>
      </c>
    </row>
    <row r="705" spans="17:23" x14ac:dyDescent="0.55000000000000004">
      <c r="Q705" s="4">
        <v>70.3</v>
      </c>
      <c r="U705">
        <v>703</v>
      </c>
      <c r="V705">
        <v>18.399999999999999</v>
      </c>
      <c r="W705" s="111">
        <f>(365-365/U705*_xlfn.XLOOKUP(U705,Lijsten!U:U,Lijsten!V:V))/365</f>
        <v>0.97382645803698431</v>
      </c>
    </row>
    <row r="706" spans="17:23" x14ac:dyDescent="0.55000000000000004">
      <c r="Q706" s="4">
        <v>70.400000000000006</v>
      </c>
      <c r="U706">
        <v>704</v>
      </c>
      <c r="V706">
        <v>18.399999999999999</v>
      </c>
      <c r="W706" s="111">
        <f>(365-365/U706*_xlfn.XLOOKUP(U706,Lijsten!U:U,Lijsten!V:V))/365</f>
        <v>0.97386363636363626</v>
      </c>
    </row>
    <row r="707" spans="17:23" x14ac:dyDescent="0.55000000000000004">
      <c r="Q707" s="4">
        <v>70.5</v>
      </c>
      <c r="U707">
        <v>705</v>
      </c>
      <c r="V707">
        <v>18.399999999999999</v>
      </c>
      <c r="W707" s="111">
        <f>(365-365/U707*_xlfn.XLOOKUP(U707,Lijsten!U:U,Lijsten!V:V))/365</f>
        <v>0.97390070921985816</v>
      </c>
    </row>
    <row r="708" spans="17:23" x14ac:dyDescent="0.55000000000000004">
      <c r="Q708" s="4">
        <v>70.599999999999994</v>
      </c>
      <c r="U708">
        <v>706</v>
      </c>
      <c r="V708">
        <v>18.399999999999999</v>
      </c>
      <c r="W708" s="111">
        <f>(365-365/U708*_xlfn.XLOOKUP(U708,Lijsten!U:U,Lijsten!V:V))/365</f>
        <v>0.97393767705382439</v>
      </c>
    </row>
    <row r="709" spans="17:23" x14ac:dyDescent="0.55000000000000004">
      <c r="Q709" s="4">
        <v>70.7</v>
      </c>
      <c r="U709">
        <v>707</v>
      </c>
      <c r="V709">
        <v>18.399999999999999</v>
      </c>
      <c r="W709" s="111">
        <f>(365-365/U709*_xlfn.XLOOKUP(U709,Lijsten!U:U,Lijsten!V:V))/365</f>
        <v>0.97397454031117392</v>
      </c>
    </row>
    <row r="710" spans="17:23" x14ac:dyDescent="0.55000000000000004">
      <c r="Q710" s="4">
        <v>70.8</v>
      </c>
      <c r="U710">
        <v>708</v>
      </c>
      <c r="V710">
        <v>18.399999999999999</v>
      </c>
      <c r="W710" s="111">
        <f>(365-365/U710*_xlfn.XLOOKUP(U710,Lijsten!U:U,Lijsten!V:V))/365</f>
        <v>0.97401129943502818</v>
      </c>
    </row>
    <row r="711" spans="17:23" x14ac:dyDescent="0.55000000000000004">
      <c r="Q711" s="4">
        <v>70.900000000000006</v>
      </c>
      <c r="U711">
        <v>709</v>
      </c>
      <c r="V711">
        <v>18.399999999999999</v>
      </c>
      <c r="W711" s="111">
        <f>(365-365/U711*_xlfn.XLOOKUP(U711,Lijsten!U:U,Lijsten!V:V))/365</f>
        <v>0.97404795486600848</v>
      </c>
    </row>
    <row r="712" spans="17:23" x14ac:dyDescent="0.55000000000000004">
      <c r="Q712" s="4">
        <v>71</v>
      </c>
      <c r="U712">
        <v>710</v>
      </c>
      <c r="V712">
        <v>18.399999999999999</v>
      </c>
      <c r="W712" s="111">
        <f>(365-365/U712*_xlfn.XLOOKUP(U712,Lijsten!U:U,Lijsten!V:V))/365</f>
        <v>0.97408450704225358</v>
      </c>
    </row>
    <row r="713" spans="17:23" x14ac:dyDescent="0.55000000000000004">
      <c r="Q713" s="4">
        <v>71.099999999999994</v>
      </c>
      <c r="U713">
        <v>711</v>
      </c>
      <c r="V713">
        <v>18.399999999999999</v>
      </c>
      <c r="W713" s="111">
        <f>(365-365/U713*_xlfn.XLOOKUP(U713,Lijsten!U:U,Lijsten!V:V))/365</f>
        <v>0.97412095639943752</v>
      </c>
    </row>
    <row r="714" spans="17:23" x14ac:dyDescent="0.55000000000000004">
      <c r="Q714" s="4">
        <v>71.2</v>
      </c>
      <c r="U714">
        <v>712</v>
      </c>
      <c r="V714">
        <v>18.399999999999999</v>
      </c>
      <c r="W714" s="111">
        <f>(365-365/U714*_xlfn.XLOOKUP(U714,Lijsten!U:U,Lijsten!V:V))/365</f>
        <v>0.97415730337078654</v>
      </c>
    </row>
    <row r="715" spans="17:23" x14ac:dyDescent="0.55000000000000004">
      <c r="Q715" s="4">
        <v>71.3</v>
      </c>
      <c r="U715">
        <v>713</v>
      </c>
      <c r="V715">
        <v>18.399999999999999</v>
      </c>
      <c r="W715" s="111">
        <f>(365-365/U715*_xlfn.XLOOKUP(U715,Lijsten!U:U,Lijsten!V:V))/365</f>
        <v>0.97419354838709671</v>
      </c>
    </row>
    <row r="716" spans="17:23" x14ac:dyDescent="0.55000000000000004">
      <c r="Q716" s="4">
        <v>71.400000000000006</v>
      </c>
      <c r="U716">
        <v>714</v>
      </c>
      <c r="V716">
        <v>18.399999999999999</v>
      </c>
      <c r="W716" s="111">
        <f>(365-365/U716*_xlfn.XLOOKUP(U716,Lijsten!U:U,Lijsten!V:V))/365</f>
        <v>0.97422969187675068</v>
      </c>
    </row>
    <row r="717" spans="17:23" x14ac:dyDescent="0.55000000000000004">
      <c r="Q717" s="4">
        <v>71.5</v>
      </c>
      <c r="U717">
        <v>715</v>
      </c>
      <c r="V717">
        <v>18.399999999999999</v>
      </c>
      <c r="W717" s="111">
        <f>(365-365/U717*_xlfn.XLOOKUP(U717,Lijsten!U:U,Lijsten!V:V))/365</f>
        <v>0.97426573426573415</v>
      </c>
    </row>
    <row r="718" spans="17:23" x14ac:dyDescent="0.55000000000000004">
      <c r="Q718" s="4">
        <v>71.599999999999994</v>
      </c>
      <c r="U718">
        <v>716</v>
      </c>
      <c r="V718">
        <v>18.399999999999999</v>
      </c>
      <c r="W718" s="111">
        <f>(365-365/U718*_xlfn.XLOOKUP(U718,Lijsten!U:U,Lijsten!V:V))/365</f>
        <v>0.9743016759776536</v>
      </c>
    </row>
    <row r="719" spans="17:23" x14ac:dyDescent="0.55000000000000004">
      <c r="Q719" s="4">
        <v>71.7</v>
      </c>
      <c r="U719">
        <v>717</v>
      </c>
      <c r="V719">
        <v>18.399999999999999</v>
      </c>
      <c r="W719" s="111">
        <f>(365-365/U719*_xlfn.XLOOKUP(U719,Lijsten!U:U,Lijsten!V:V))/365</f>
        <v>0.97433751743375174</v>
      </c>
    </row>
    <row r="720" spans="17:23" x14ac:dyDescent="0.55000000000000004">
      <c r="Q720" s="4">
        <v>71.8</v>
      </c>
      <c r="U720">
        <v>718</v>
      </c>
      <c r="V720">
        <v>18.399999999999999</v>
      </c>
      <c r="W720" s="111">
        <f>(365-365/U720*_xlfn.XLOOKUP(U720,Lijsten!U:U,Lijsten!V:V))/365</f>
        <v>0.97437325905292482</v>
      </c>
    </row>
    <row r="721" spans="17:23" x14ac:dyDescent="0.55000000000000004">
      <c r="Q721" s="4">
        <v>71.900000000000006</v>
      </c>
      <c r="U721">
        <v>719</v>
      </c>
      <c r="V721">
        <v>18.399999999999999</v>
      </c>
      <c r="W721" s="111">
        <f>(365-365/U721*_xlfn.XLOOKUP(U721,Lijsten!U:U,Lijsten!V:V))/365</f>
        <v>0.97440890125173851</v>
      </c>
    </row>
    <row r="722" spans="17:23" x14ac:dyDescent="0.55000000000000004">
      <c r="Q722" s="4">
        <v>72</v>
      </c>
      <c r="U722">
        <v>720</v>
      </c>
      <c r="V722">
        <v>18.399999999999999</v>
      </c>
      <c r="W722" s="111">
        <f>(365-365/U722*_xlfn.XLOOKUP(U722,Lijsten!U:U,Lijsten!V:V))/365</f>
        <v>0.97444444444444445</v>
      </c>
    </row>
    <row r="723" spans="17:23" x14ac:dyDescent="0.55000000000000004">
      <c r="Q723" s="4">
        <v>72.099999999999994</v>
      </c>
      <c r="U723">
        <v>721</v>
      </c>
      <c r="V723">
        <v>18.399999999999999</v>
      </c>
      <c r="W723" s="111">
        <f>(365-365/U723*_xlfn.XLOOKUP(U723,Lijsten!U:U,Lijsten!V:V))/365</f>
        <v>0.97447988904299587</v>
      </c>
    </row>
    <row r="724" spans="17:23" x14ac:dyDescent="0.55000000000000004">
      <c r="Q724" s="4">
        <v>72.2</v>
      </c>
      <c r="U724">
        <v>722</v>
      </c>
      <c r="V724">
        <v>18.399999999999999</v>
      </c>
      <c r="W724" s="111">
        <f>(365-365/U724*_xlfn.XLOOKUP(U724,Lijsten!U:U,Lijsten!V:V))/365</f>
        <v>0.97451523545706376</v>
      </c>
    </row>
    <row r="725" spans="17:23" x14ac:dyDescent="0.55000000000000004">
      <c r="Q725" s="4">
        <v>72.3</v>
      </c>
      <c r="U725">
        <v>723</v>
      </c>
      <c r="V725">
        <v>18.399999999999999</v>
      </c>
      <c r="W725" s="111">
        <f>(365-365/U725*_xlfn.XLOOKUP(U725,Lijsten!U:U,Lijsten!V:V))/365</f>
        <v>0.97455048409405265</v>
      </c>
    </row>
    <row r="726" spans="17:23" x14ac:dyDescent="0.55000000000000004">
      <c r="Q726" s="4">
        <v>72.400000000000006</v>
      </c>
      <c r="U726">
        <v>724</v>
      </c>
      <c r="V726">
        <v>18.399999999999999</v>
      </c>
      <c r="W726" s="111">
        <f>(365-365/U726*_xlfn.XLOOKUP(U726,Lijsten!U:U,Lijsten!V:V))/365</f>
        <v>0.97458563535911613</v>
      </c>
    </row>
    <row r="727" spans="17:23" x14ac:dyDescent="0.55000000000000004">
      <c r="Q727" s="4">
        <v>72.5</v>
      </c>
      <c r="U727">
        <v>725</v>
      </c>
      <c r="V727">
        <v>18.399999999999999</v>
      </c>
      <c r="W727" s="111">
        <f>(365-365/U727*_xlfn.XLOOKUP(U727,Lijsten!U:U,Lijsten!V:V))/365</f>
        <v>0.97462068965517246</v>
      </c>
    </row>
    <row r="728" spans="17:23" x14ac:dyDescent="0.55000000000000004">
      <c r="Q728" s="4">
        <v>72.599999999999994</v>
      </c>
      <c r="U728">
        <v>726</v>
      </c>
      <c r="V728">
        <v>18.399999999999999</v>
      </c>
      <c r="W728" s="111">
        <f>(365-365/U728*_xlfn.XLOOKUP(U728,Lijsten!U:U,Lijsten!V:V))/365</f>
        <v>0.9746556473829201</v>
      </c>
    </row>
    <row r="729" spans="17:23" x14ac:dyDescent="0.55000000000000004">
      <c r="Q729" s="4">
        <v>72.7</v>
      </c>
      <c r="U729">
        <v>727</v>
      </c>
      <c r="V729">
        <v>18.399999999999999</v>
      </c>
      <c r="W729" s="111">
        <f>(365-365/U729*_xlfn.XLOOKUP(U729,Lijsten!U:U,Lijsten!V:V))/365</f>
        <v>0.97469050894085285</v>
      </c>
    </row>
    <row r="730" spans="17:23" x14ac:dyDescent="0.55000000000000004">
      <c r="Q730" s="4">
        <v>72.8</v>
      </c>
      <c r="U730">
        <v>728</v>
      </c>
      <c r="V730">
        <v>18.399999999999999</v>
      </c>
      <c r="W730" s="111">
        <f>(365-365/U730*_xlfn.XLOOKUP(U730,Lijsten!U:U,Lijsten!V:V))/365</f>
        <v>0.9747252747252747</v>
      </c>
    </row>
    <row r="731" spans="17:23" x14ac:dyDescent="0.55000000000000004">
      <c r="Q731" s="4">
        <v>72.900000000000006</v>
      </c>
      <c r="U731">
        <v>729</v>
      </c>
      <c r="V731">
        <v>18.399999999999999</v>
      </c>
      <c r="W731" s="111">
        <f>(365-365/U731*_xlfn.XLOOKUP(U731,Lijsten!U:U,Lijsten!V:V))/365</f>
        <v>0.97475994513031539</v>
      </c>
    </row>
    <row r="732" spans="17:23" x14ac:dyDescent="0.55000000000000004">
      <c r="Q732" s="4">
        <v>73</v>
      </c>
      <c r="U732">
        <v>730</v>
      </c>
      <c r="V732">
        <v>18.399999999999999</v>
      </c>
      <c r="W732" s="111">
        <f>(365-365/U732*_xlfn.XLOOKUP(U732,Lijsten!U:U,Lijsten!V:V))/365</f>
        <v>0.97479452054794524</v>
      </c>
    </row>
    <row r="733" spans="17:23" x14ac:dyDescent="0.55000000000000004">
      <c r="Q733" s="4">
        <v>73.099999999999994</v>
      </c>
      <c r="U733">
        <v>731</v>
      </c>
      <c r="V733">
        <v>18.399999999999999</v>
      </c>
      <c r="W733" s="111">
        <f>(365-365/U733*_xlfn.XLOOKUP(U733,Lijsten!U:U,Lijsten!V:V))/365</f>
        <v>0.97482900136798911</v>
      </c>
    </row>
    <row r="734" spans="17:23" x14ac:dyDescent="0.55000000000000004">
      <c r="Q734" s="4">
        <v>73.2</v>
      </c>
      <c r="U734">
        <v>732</v>
      </c>
      <c r="V734">
        <v>18.399999999999999</v>
      </c>
      <c r="W734" s="111">
        <f>(365-365/U734*_xlfn.XLOOKUP(U734,Lijsten!U:U,Lijsten!V:V))/365</f>
        <v>0.97486338797814209</v>
      </c>
    </row>
    <row r="735" spans="17:23" x14ac:dyDescent="0.55000000000000004">
      <c r="Q735" s="4">
        <v>73.3</v>
      </c>
      <c r="U735">
        <v>733</v>
      </c>
      <c r="V735">
        <v>18.399999999999999</v>
      </c>
      <c r="W735" s="111">
        <f>(365-365/U735*_xlfn.XLOOKUP(U735,Lijsten!U:U,Lijsten!V:V))/365</f>
        <v>0.97489768076398353</v>
      </c>
    </row>
    <row r="736" spans="17:23" x14ac:dyDescent="0.55000000000000004">
      <c r="Q736" s="4">
        <v>73.400000000000006</v>
      </c>
      <c r="U736">
        <v>734</v>
      </c>
      <c r="V736">
        <v>18.399999999999999</v>
      </c>
      <c r="W736" s="111">
        <f>(365-365/U736*_xlfn.XLOOKUP(U736,Lijsten!U:U,Lijsten!V:V))/365</f>
        <v>0.9749318801089919</v>
      </c>
    </row>
    <row r="737" spans="17:23" x14ac:dyDescent="0.55000000000000004">
      <c r="Q737" s="4">
        <v>73.5</v>
      </c>
      <c r="U737">
        <v>735</v>
      </c>
      <c r="V737">
        <v>18.399999999999999</v>
      </c>
      <c r="W737" s="111">
        <f>(365-365/U737*_xlfn.XLOOKUP(U737,Lijsten!U:U,Lijsten!V:V))/365</f>
        <v>0.97496598639455778</v>
      </c>
    </row>
    <row r="738" spans="17:23" x14ac:dyDescent="0.55000000000000004">
      <c r="Q738" s="4">
        <v>73.599999999999994</v>
      </c>
      <c r="U738">
        <v>736</v>
      </c>
      <c r="V738">
        <v>18.399999999999999</v>
      </c>
      <c r="W738" s="111">
        <f>(365-365/U738*_xlfn.XLOOKUP(U738,Lijsten!U:U,Lijsten!V:V))/365</f>
        <v>0.97499999999999998</v>
      </c>
    </row>
    <row r="739" spans="17:23" x14ac:dyDescent="0.55000000000000004">
      <c r="Q739" s="4">
        <v>73.7</v>
      </c>
      <c r="U739">
        <v>737</v>
      </c>
      <c r="V739">
        <v>18.399999999999999</v>
      </c>
      <c r="W739" s="111">
        <f>(365-365/U739*_xlfn.XLOOKUP(U739,Lijsten!U:U,Lijsten!V:V))/365</f>
        <v>0.97503392130257804</v>
      </c>
    </row>
    <row r="740" spans="17:23" x14ac:dyDescent="0.55000000000000004">
      <c r="Q740" s="4">
        <v>73.8</v>
      </c>
      <c r="U740">
        <v>738</v>
      </c>
      <c r="V740">
        <v>18.399999999999999</v>
      </c>
      <c r="W740" s="111">
        <f>(365-365/U740*_xlfn.XLOOKUP(U740,Lijsten!U:U,Lijsten!V:V))/365</f>
        <v>0.97506775067750673</v>
      </c>
    </row>
    <row r="741" spans="17:23" x14ac:dyDescent="0.55000000000000004">
      <c r="Q741" s="4">
        <v>73.900000000000006</v>
      </c>
      <c r="U741">
        <v>739</v>
      </c>
      <c r="V741">
        <v>18.399999999999999</v>
      </c>
      <c r="W741" s="111">
        <f>(365-365/U741*_xlfn.XLOOKUP(U741,Lijsten!U:U,Lijsten!V:V))/365</f>
        <v>0.97510148849797018</v>
      </c>
    </row>
    <row r="742" spans="17:23" x14ac:dyDescent="0.55000000000000004">
      <c r="Q742" s="4">
        <v>74</v>
      </c>
      <c r="U742">
        <v>740</v>
      </c>
      <c r="V742">
        <v>18.399999999999999</v>
      </c>
      <c r="W742" s="111">
        <f>(365-365/U742*_xlfn.XLOOKUP(U742,Lijsten!U:U,Lijsten!V:V))/365</f>
        <v>0.97513513513513517</v>
      </c>
    </row>
    <row r="743" spans="17:23" x14ac:dyDescent="0.55000000000000004">
      <c r="Q743" s="4">
        <v>74.099999999999994</v>
      </c>
      <c r="U743">
        <v>741</v>
      </c>
      <c r="V743">
        <v>18.399999999999999</v>
      </c>
      <c r="W743" s="111">
        <f>(365-365/U743*_xlfn.XLOOKUP(U743,Lijsten!U:U,Lijsten!V:V))/365</f>
        <v>0.97516869095816472</v>
      </c>
    </row>
    <row r="744" spans="17:23" x14ac:dyDescent="0.55000000000000004">
      <c r="Q744" s="4">
        <v>74.2</v>
      </c>
      <c r="U744">
        <v>742</v>
      </c>
      <c r="V744">
        <v>18.399999999999999</v>
      </c>
      <c r="W744" s="111">
        <f>(365-365/U744*_xlfn.XLOOKUP(U744,Lijsten!U:U,Lijsten!V:V))/365</f>
        <v>0.9752021563342318</v>
      </c>
    </row>
    <row r="745" spans="17:23" x14ac:dyDescent="0.55000000000000004">
      <c r="Q745" s="4">
        <v>74.3</v>
      </c>
      <c r="U745">
        <v>743</v>
      </c>
      <c r="V745">
        <v>18.399999999999999</v>
      </c>
      <c r="W745" s="111">
        <f>(365-365/U745*_xlfn.XLOOKUP(U745,Lijsten!U:U,Lijsten!V:V))/365</f>
        <v>0.97523553162853294</v>
      </c>
    </row>
    <row r="746" spans="17:23" x14ac:dyDescent="0.55000000000000004">
      <c r="Q746" s="4">
        <v>74.400000000000006</v>
      </c>
      <c r="U746">
        <v>744</v>
      </c>
      <c r="V746">
        <v>18.399999999999999</v>
      </c>
      <c r="W746" s="111">
        <f>(365-365/U746*_xlfn.XLOOKUP(U746,Lijsten!U:U,Lijsten!V:V))/365</f>
        <v>0.97526881720430114</v>
      </c>
    </row>
    <row r="747" spans="17:23" x14ac:dyDescent="0.55000000000000004">
      <c r="Q747" s="4">
        <v>74.5</v>
      </c>
      <c r="U747">
        <v>745</v>
      </c>
      <c r="V747">
        <v>18.399999999999999</v>
      </c>
      <c r="W747" s="111">
        <f>(365-365/U747*_xlfn.XLOOKUP(U747,Lijsten!U:U,Lijsten!V:V))/365</f>
        <v>0.97530201342281886</v>
      </c>
    </row>
    <row r="748" spans="17:23" x14ac:dyDescent="0.55000000000000004">
      <c r="Q748" s="4">
        <v>74.599999999999994</v>
      </c>
      <c r="U748">
        <v>746</v>
      </c>
      <c r="V748">
        <v>18.399999999999999</v>
      </c>
      <c r="W748" s="111">
        <f>(365-365/U748*_xlfn.XLOOKUP(U748,Lijsten!U:U,Lijsten!V:V))/365</f>
        <v>0.97533512064343153</v>
      </c>
    </row>
    <row r="749" spans="17:23" x14ac:dyDescent="0.55000000000000004">
      <c r="Q749" s="4">
        <v>74.7</v>
      </c>
      <c r="U749">
        <v>747</v>
      </c>
      <c r="V749">
        <v>18.399999999999999</v>
      </c>
      <c r="W749" s="111">
        <f>(365-365/U749*_xlfn.XLOOKUP(U749,Lijsten!U:U,Lijsten!V:V))/365</f>
        <v>0.97536813922356103</v>
      </c>
    </row>
    <row r="750" spans="17:23" x14ac:dyDescent="0.55000000000000004">
      <c r="Q750" s="4">
        <v>74.8</v>
      </c>
      <c r="U750">
        <v>748</v>
      </c>
      <c r="V750">
        <v>18.399999999999999</v>
      </c>
      <c r="W750" s="111">
        <f>(365-365/U750*_xlfn.XLOOKUP(U750,Lijsten!U:U,Lijsten!V:V))/365</f>
        <v>0.97540106951871652</v>
      </c>
    </row>
    <row r="751" spans="17:23" x14ac:dyDescent="0.55000000000000004">
      <c r="Q751" s="4">
        <v>74.900000000000006</v>
      </c>
      <c r="U751">
        <v>749</v>
      </c>
      <c r="V751">
        <v>18.399999999999999</v>
      </c>
      <c r="W751" s="111">
        <f>(365-365/U751*_xlfn.XLOOKUP(U751,Lijsten!U:U,Lijsten!V:V))/365</f>
        <v>0.97543391188251005</v>
      </c>
    </row>
    <row r="752" spans="17:23" x14ac:dyDescent="0.55000000000000004">
      <c r="Q752" s="4">
        <v>75</v>
      </c>
      <c r="U752">
        <v>750</v>
      </c>
      <c r="V752">
        <v>18.399999999999999</v>
      </c>
      <c r="W752" s="111">
        <f>(365-365/U752*_xlfn.XLOOKUP(U752,Lijsten!U:U,Lijsten!V:V))/365</f>
        <v>0.9754666666666667</v>
      </c>
    </row>
    <row r="753" spans="17:23" x14ac:dyDescent="0.55000000000000004">
      <c r="Q753" s="4">
        <v>75.099999999999994</v>
      </c>
      <c r="U753">
        <v>751</v>
      </c>
      <c r="V753">
        <v>18.399999999999999</v>
      </c>
      <c r="W753" s="111">
        <f>(365-365/U753*_xlfn.XLOOKUP(U753,Lijsten!U:U,Lijsten!V:V))/365</f>
        <v>0.97549933422103863</v>
      </c>
    </row>
    <row r="754" spans="17:23" x14ac:dyDescent="0.55000000000000004">
      <c r="Q754" s="4">
        <v>75.2</v>
      </c>
      <c r="U754">
        <v>752</v>
      </c>
      <c r="V754">
        <v>18.399999999999999</v>
      </c>
      <c r="W754" s="111">
        <f>(365-365/U754*_xlfn.XLOOKUP(U754,Lijsten!U:U,Lijsten!V:V))/365</f>
        <v>0.97553191489361701</v>
      </c>
    </row>
    <row r="755" spans="17:23" x14ac:dyDescent="0.55000000000000004">
      <c r="Q755" s="4">
        <v>75.3</v>
      </c>
      <c r="U755">
        <v>753</v>
      </c>
      <c r="V755">
        <v>18.399999999999999</v>
      </c>
      <c r="W755" s="111">
        <f>(365-365/U755*_xlfn.XLOOKUP(U755,Lijsten!U:U,Lijsten!V:V))/365</f>
        <v>0.97556440903054453</v>
      </c>
    </row>
    <row r="756" spans="17:23" x14ac:dyDescent="0.55000000000000004">
      <c r="Q756" s="4">
        <v>75.400000000000006</v>
      </c>
      <c r="U756">
        <v>754</v>
      </c>
      <c r="V756">
        <v>18.399999999999999</v>
      </c>
      <c r="W756" s="111">
        <f>(365-365/U756*_xlfn.XLOOKUP(U756,Lijsten!U:U,Lijsten!V:V))/365</f>
        <v>0.97559681697612732</v>
      </c>
    </row>
    <row r="757" spans="17:23" x14ac:dyDescent="0.55000000000000004">
      <c r="Q757" s="4">
        <v>75.5</v>
      </c>
      <c r="U757">
        <v>755</v>
      </c>
      <c r="V757">
        <v>18.399999999999999</v>
      </c>
      <c r="W757" s="111">
        <f>(365-365/U757*_xlfn.XLOOKUP(U757,Lijsten!U:U,Lijsten!V:V))/365</f>
        <v>0.97562913907284765</v>
      </c>
    </row>
    <row r="758" spans="17:23" x14ac:dyDescent="0.55000000000000004">
      <c r="Q758" s="4">
        <v>75.599999999999994</v>
      </c>
      <c r="U758">
        <v>756</v>
      </c>
      <c r="V758">
        <v>18.399999999999999</v>
      </c>
      <c r="W758" s="111">
        <f>(365-365/U758*_xlfn.XLOOKUP(U758,Lijsten!U:U,Lijsten!V:V))/365</f>
        <v>0.97566137566137567</v>
      </c>
    </row>
    <row r="759" spans="17:23" x14ac:dyDescent="0.55000000000000004">
      <c r="Q759" s="4">
        <v>75.7</v>
      </c>
      <c r="U759">
        <v>757</v>
      </c>
      <c r="V759">
        <v>18.399999999999999</v>
      </c>
      <c r="W759" s="111">
        <f>(365-365/U759*_xlfn.XLOOKUP(U759,Lijsten!U:U,Lijsten!V:V))/365</f>
        <v>0.97569352708058121</v>
      </c>
    </row>
    <row r="760" spans="17:23" x14ac:dyDescent="0.55000000000000004">
      <c r="Q760" s="4">
        <v>75.8</v>
      </c>
      <c r="U760">
        <v>758</v>
      </c>
      <c r="V760">
        <v>18.399999999999999</v>
      </c>
      <c r="W760" s="111">
        <f>(365-365/U760*_xlfn.XLOOKUP(U760,Lijsten!U:U,Lijsten!V:V))/365</f>
        <v>0.97572559366754619</v>
      </c>
    </row>
    <row r="761" spans="17:23" x14ac:dyDescent="0.55000000000000004">
      <c r="Q761" s="4">
        <v>75.900000000000006</v>
      </c>
      <c r="U761">
        <v>759</v>
      </c>
      <c r="V761">
        <v>18.399999999999999</v>
      </c>
      <c r="W761" s="111">
        <f>(365-365/U761*_xlfn.XLOOKUP(U761,Lijsten!U:U,Lijsten!V:V))/365</f>
        <v>0.97575757575757571</v>
      </c>
    </row>
    <row r="762" spans="17:23" x14ac:dyDescent="0.55000000000000004">
      <c r="Q762" s="4">
        <v>76</v>
      </c>
      <c r="U762">
        <v>760</v>
      </c>
      <c r="V762">
        <v>18.399999999999999</v>
      </c>
      <c r="W762" s="111">
        <f>(365-365/U762*_xlfn.XLOOKUP(U762,Lijsten!U:U,Lijsten!V:V))/365</f>
        <v>0.97578947368421054</v>
      </c>
    </row>
    <row r="763" spans="17:23" x14ac:dyDescent="0.55000000000000004">
      <c r="Q763" s="4">
        <v>76.099999999999994</v>
      </c>
      <c r="U763">
        <v>761</v>
      </c>
      <c r="V763">
        <v>18.399999999999999</v>
      </c>
      <c r="W763" s="111">
        <f>(365-365/U763*_xlfn.XLOOKUP(U763,Lijsten!U:U,Lijsten!V:V))/365</f>
        <v>0.97582128777923782</v>
      </c>
    </row>
    <row r="764" spans="17:23" x14ac:dyDescent="0.55000000000000004">
      <c r="Q764" s="4">
        <v>76.2</v>
      </c>
      <c r="U764">
        <v>762</v>
      </c>
      <c r="V764">
        <v>18.399999999999999</v>
      </c>
      <c r="W764" s="111">
        <f>(365-365/U764*_xlfn.XLOOKUP(U764,Lijsten!U:U,Lijsten!V:V))/365</f>
        <v>0.97585301837270344</v>
      </c>
    </row>
    <row r="765" spans="17:23" x14ac:dyDescent="0.55000000000000004">
      <c r="Q765" s="4">
        <v>76.3</v>
      </c>
      <c r="U765">
        <v>763</v>
      </c>
      <c r="V765">
        <v>18.399999999999999</v>
      </c>
      <c r="W765" s="111">
        <f>(365-365/U765*_xlfn.XLOOKUP(U765,Lijsten!U:U,Lijsten!V:V))/365</f>
        <v>0.97588466579292277</v>
      </c>
    </row>
    <row r="766" spans="17:23" x14ac:dyDescent="0.55000000000000004">
      <c r="Q766" s="4">
        <v>76.400000000000006</v>
      </c>
      <c r="U766">
        <v>764</v>
      </c>
      <c r="V766">
        <v>18.399999999999999</v>
      </c>
      <c r="W766" s="111">
        <f>(365-365/U766*_xlfn.XLOOKUP(U766,Lijsten!U:U,Lijsten!V:V))/365</f>
        <v>0.97591623036649222</v>
      </c>
    </row>
    <row r="767" spans="17:23" x14ac:dyDescent="0.55000000000000004">
      <c r="Q767" s="4">
        <v>76.5</v>
      </c>
      <c r="U767">
        <v>765</v>
      </c>
      <c r="V767">
        <v>18.399999999999999</v>
      </c>
      <c r="W767" s="111">
        <f>(365-365/U767*_xlfn.XLOOKUP(U767,Lijsten!U:U,Lijsten!V:V))/365</f>
        <v>0.97594771241830058</v>
      </c>
    </row>
    <row r="768" spans="17:23" x14ac:dyDescent="0.55000000000000004">
      <c r="Q768" s="4">
        <v>76.599999999999994</v>
      </c>
      <c r="U768">
        <v>766</v>
      </c>
      <c r="V768">
        <v>18.399999999999999</v>
      </c>
      <c r="W768" s="111">
        <f>(365-365/U768*_xlfn.XLOOKUP(U768,Lijsten!U:U,Lijsten!V:V))/365</f>
        <v>0.97597911227154044</v>
      </c>
    </row>
    <row r="769" spans="17:23" x14ac:dyDescent="0.55000000000000004">
      <c r="Q769" s="4">
        <v>76.7</v>
      </c>
      <c r="U769">
        <v>767</v>
      </c>
      <c r="V769">
        <v>18.399999999999999</v>
      </c>
      <c r="W769" s="111">
        <f>(365-365/U769*_xlfn.XLOOKUP(U769,Lijsten!U:U,Lijsten!V:V))/365</f>
        <v>0.97601043024771839</v>
      </c>
    </row>
    <row r="770" spans="17:23" x14ac:dyDescent="0.55000000000000004">
      <c r="Q770" s="4">
        <v>76.8</v>
      </c>
      <c r="U770">
        <v>768</v>
      </c>
      <c r="V770">
        <v>18.399999999999999</v>
      </c>
      <c r="W770" s="111">
        <f>(365-365/U770*_xlfn.XLOOKUP(U770,Lijsten!U:U,Lijsten!V:V))/365</f>
        <v>0.97604166666666659</v>
      </c>
    </row>
    <row r="771" spans="17:23" x14ac:dyDescent="0.55000000000000004">
      <c r="Q771" s="4">
        <v>76.900000000000006</v>
      </c>
      <c r="U771">
        <v>769</v>
      </c>
      <c r="V771">
        <v>18.399999999999999</v>
      </c>
      <c r="W771" s="111">
        <f>(365-365/U771*_xlfn.XLOOKUP(U771,Lijsten!U:U,Lijsten!V:V))/365</f>
        <v>0.97607282184655386</v>
      </c>
    </row>
    <row r="772" spans="17:23" x14ac:dyDescent="0.55000000000000004">
      <c r="Q772" s="4">
        <v>77</v>
      </c>
      <c r="U772">
        <v>770</v>
      </c>
      <c r="V772">
        <v>18.399999999999999</v>
      </c>
      <c r="W772" s="111">
        <f>(365-365/U772*_xlfn.XLOOKUP(U772,Lijsten!U:U,Lijsten!V:V))/365</f>
        <v>0.97610389610389614</v>
      </c>
    </row>
    <row r="773" spans="17:23" x14ac:dyDescent="0.55000000000000004">
      <c r="Q773" s="4">
        <v>77.099999999999994</v>
      </c>
      <c r="U773">
        <v>771</v>
      </c>
      <c r="V773">
        <v>18.399999999999999</v>
      </c>
      <c r="W773" s="111">
        <f>(365-365/U773*_xlfn.XLOOKUP(U773,Lijsten!U:U,Lijsten!V:V))/365</f>
        <v>0.97613488975356688</v>
      </c>
    </row>
    <row r="774" spans="17:23" x14ac:dyDescent="0.55000000000000004">
      <c r="Q774" s="4">
        <v>77.2</v>
      </c>
      <c r="U774">
        <v>772</v>
      </c>
      <c r="V774">
        <v>18.399999999999999</v>
      </c>
      <c r="W774" s="111">
        <f>(365-365/U774*_xlfn.XLOOKUP(U774,Lijsten!U:U,Lijsten!V:V))/365</f>
        <v>0.97616580310880841</v>
      </c>
    </row>
    <row r="775" spans="17:23" x14ac:dyDescent="0.55000000000000004">
      <c r="Q775" s="4">
        <v>77.3</v>
      </c>
      <c r="U775">
        <v>773</v>
      </c>
      <c r="V775">
        <v>18.399999999999999</v>
      </c>
      <c r="W775" s="111">
        <f>(365-365/U775*_xlfn.XLOOKUP(U775,Lijsten!U:U,Lijsten!V:V))/365</f>
        <v>0.97619663648124189</v>
      </c>
    </row>
    <row r="776" spans="17:23" x14ac:dyDescent="0.55000000000000004">
      <c r="Q776" s="4">
        <v>77.400000000000006</v>
      </c>
      <c r="U776">
        <v>774</v>
      </c>
      <c r="V776">
        <v>18.399999999999999</v>
      </c>
      <c r="W776" s="111">
        <f>(365-365/U776*_xlfn.XLOOKUP(U776,Lijsten!U:U,Lijsten!V:V))/365</f>
        <v>0.97622739018087856</v>
      </c>
    </row>
    <row r="777" spans="17:23" x14ac:dyDescent="0.55000000000000004">
      <c r="Q777" s="4">
        <v>77.5</v>
      </c>
      <c r="U777">
        <v>775</v>
      </c>
      <c r="V777">
        <v>18.399999999999999</v>
      </c>
      <c r="W777" s="111">
        <f>(365-365/U777*_xlfn.XLOOKUP(U777,Lijsten!U:U,Lijsten!V:V))/365</f>
        <v>0.97625806451612895</v>
      </c>
    </row>
    <row r="778" spans="17:23" x14ac:dyDescent="0.55000000000000004">
      <c r="Q778" s="4">
        <v>77.599999999999994</v>
      </c>
      <c r="U778">
        <v>776</v>
      </c>
      <c r="V778">
        <v>18.399999999999999</v>
      </c>
      <c r="W778" s="111">
        <f>(365-365/U778*_xlfn.XLOOKUP(U778,Lijsten!U:U,Lijsten!V:V))/365</f>
        <v>0.97628865979381441</v>
      </c>
    </row>
    <row r="779" spans="17:23" x14ac:dyDescent="0.55000000000000004">
      <c r="Q779" s="4">
        <v>77.7</v>
      </c>
      <c r="U779">
        <v>777</v>
      </c>
      <c r="V779">
        <v>18.399999999999999</v>
      </c>
      <c r="W779" s="111">
        <f>(365-365/U779*_xlfn.XLOOKUP(U779,Lijsten!U:U,Lijsten!V:V))/365</f>
        <v>0.97631917631917631</v>
      </c>
    </row>
    <row r="780" spans="17:23" x14ac:dyDescent="0.55000000000000004">
      <c r="Q780" s="4">
        <v>77.8</v>
      </c>
      <c r="U780">
        <v>778</v>
      </c>
      <c r="V780">
        <v>18.399999999999999</v>
      </c>
      <c r="W780" s="111">
        <f>(365-365/U780*_xlfn.XLOOKUP(U780,Lijsten!U:U,Lijsten!V:V))/365</f>
        <v>0.97634961439588686</v>
      </c>
    </row>
    <row r="781" spans="17:23" x14ac:dyDescent="0.55000000000000004">
      <c r="Q781" s="4">
        <v>77.900000000000006</v>
      </c>
      <c r="U781">
        <v>779</v>
      </c>
      <c r="V781">
        <v>18.399999999999999</v>
      </c>
      <c r="W781" s="111">
        <f>(365-365/U781*_xlfn.XLOOKUP(U781,Lijsten!U:U,Lijsten!V:V))/365</f>
        <v>0.97637997432605905</v>
      </c>
    </row>
    <row r="782" spans="17:23" x14ac:dyDescent="0.55000000000000004">
      <c r="Q782" s="4">
        <v>78</v>
      </c>
      <c r="U782">
        <v>780</v>
      </c>
      <c r="V782">
        <v>18.399999999999999</v>
      </c>
      <c r="W782" s="111">
        <f>(365-365/U782*_xlfn.XLOOKUP(U782,Lijsten!U:U,Lijsten!V:V))/365</f>
        <v>0.97641025641025647</v>
      </c>
    </row>
    <row r="783" spans="17:23" x14ac:dyDescent="0.55000000000000004">
      <c r="Q783" s="4">
        <v>78.099999999999994</v>
      </c>
      <c r="U783">
        <v>781</v>
      </c>
      <c r="V783">
        <v>18.399999999999999</v>
      </c>
      <c r="W783" s="111">
        <f>(365-365/U783*_xlfn.XLOOKUP(U783,Lijsten!U:U,Lijsten!V:V))/365</f>
        <v>0.97644046094750314</v>
      </c>
    </row>
    <row r="784" spans="17:23" x14ac:dyDescent="0.55000000000000004">
      <c r="Q784" s="4">
        <v>78.2</v>
      </c>
      <c r="U784">
        <v>782</v>
      </c>
      <c r="V784">
        <v>18.399999999999999</v>
      </c>
      <c r="W784" s="111">
        <f>(365-365/U784*_xlfn.XLOOKUP(U784,Lijsten!U:U,Lijsten!V:V))/365</f>
        <v>0.9764705882352942</v>
      </c>
    </row>
    <row r="785" spans="17:23" x14ac:dyDescent="0.55000000000000004">
      <c r="Q785" s="4">
        <v>78.3</v>
      </c>
      <c r="U785">
        <v>783</v>
      </c>
      <c r="V785">
        <v>18.399999999999999</v>
      </c>
      <c r="W785" s="111">
        <f>(365-365/U785*_xlfn.XLOOKUP(U785,Lijsten!U:U,Lijsten!V:V))/365</f>
        <v>0.97650063856960412</v>
      </c>
    </row>
    <row r="786" spans="17:23" x14ac:dyDescent="0.55000000000000004">
      <c r="Q786" s="4">
        <v>78.400000000000006</v>
      </c>
      <c r="U786">
        <v>784</v>
      </c>
      <c r="V786">
        <v>18.399999999999999</v>
      </c>
      <c r="W786" s="111">
        <f>(365-365/U786*_xlfn.XLOOKUP(U786,Lijsten!U:U,Lijsten!V:V))/365</f>
        <v>0.97653061224489801</v>
      </c>
    </row>
    <row r="787" spans="17:23" x14ac:dyDescent="0.55000000000000004">
      <c r="Q787" s="4">
        <v>78.5</v>
      </c>
      <c r="U787">
        <v>785</v>
      </c>
      <c r="V787">
        <v>18.399999999999999</v>
      </c>
      <c r="W787" s="111">
        <f>(365-365/U787*_xlfn.XLOOKUP(U787,Lijsten!U:U,Lijsten!V:V))/365</f>
        <v>0.97656050955414009</v>
      </c>
    </row>
    <row r="788" spans="17:23" x14ac:dyDescent="0.55000000000000004">
      <c r="Q788" s="4">
        <v>78.599999999999994</v>
      </c>
      <c r="U788">
        <v>786</v>
      </c>
      <c r="V788">
        <v>18.399999999999999</v>
      </c>
      <c r="W788" s="111">
        <f>(365-365/U788*_xlfn.XLOOKUP(U788,Lijsten!U:U,Lijsten!V:V))/365</f>
        <v>0.9765903307888042</v>
      </c>
    </row>
    <row r="789" spans="17:23" x14ac:dyDescent="0.55000000000000004">
      <c r="Q789" s="4">
        <v>78.7</v>
      </c>
      <c r="U789">
        <v>787</v>
      </c>
      <c r="V789">
        <v>18.399999999999999</v>
      </c>
      <c r="W789" s="111">
        <f>(365-365/U789*_xlfn.XLOOKUP(U789,Lijsten!U:U,Lijsten!V:V))/365</f>
        <v>0.97662007623888192</v>
      </c>
    </row>
    <row r="790" spans="17:23" x14ac:dyDescent="0.55000000000000004">
      <c r="Q790" s="4">
        <v>78.8</v>
      </c>
      <c r="U790">
        <v>788</v>
      </c>
      <c r="V790">
        <v>18.399999999999999</v>
      </c>
      <c r="W790" s="111">
        <f>(365-365/U790*_xlfn.XLOOKUP(U790,Lijsten!U:U,Lijsten!V:V))/365</f>
        <v>0.97664974619289335</v>
      </c>
    </row>
    <row r="791" spans="17:23" x14ac:dyDescent="0.55000000000000004">
      <c r="Q791" s="4">
        <v>78.900000000000006</v>
      </c>
      <c r="U791">
        <v>789</v>
      </c>
      <c r="V791">
        <v>18.399999999999999</v>
      </c>
      <c r="W791" s="111">
        <f>(365-365/U791*_xlfn.XLOOKUP(U791,Lijsten!U:U,Lijsten!V:V))/365</f>
        <v>0.97667934093789599</v>
      </c>
    </row>
    <row r="792" spans="17:23" x14ac:dyDescent="0.55000000000000004">
      <c r="Q792" s="4">
        <v>79</v>
      </c>
      <c r="U792">
        <v>790</v>
      </c>
      <c r="V792">
        <v>18.399999999999999</v>
      </c>
      <c r="W792" s="111">
        <f>(365-365/U792*_xlfn.XLOOKUP(U792,Lijsten!U:U,Lijsten!V:V))/365</f>
        <v>0.97670886075949359</v>
      </c>
    </row>
    <row r="793" spans="17:23" x14ac:dyDescent="0.55000000000000004">
      <c r="Q793" s="4">
        <v>79.099999999999994</v>
      </c>
      <c r="U793">
        <v>791</v>
      </c>
      <c r="V793">
        <v>18.399999999999999</v>
      </c>
      <c r="W793" s="111">
        <f>(365-365/U793*_xlfn.XLOOKUP(U793,Lijsten!U:U,Lijsten!V:V))/365</f>
        <v>0.97673830594184585</v>
      </c>
    </row>
    <row r="794" spans="17:23" x14ac:dyDescent="0.55000000000000004">
      <c r="Q794" s="4">
        <v>79.2</v>
      </c>
      <c r="U794">
        <v>792</v>
      </c>
      <c r="V794">
        <v>18.399999999999999</v>
      </c>
      <c r="W794" s="111">
        <f>(365-365/U794*_xlfn.XLOOKUP(U794,Lijsten!U:U,Lijsten!V:V))/365</f>
        <v>0.97676767676767673</v>
      </c>
    </row>
    <row r="795" spans="17:23" x14ac:dyDescent="0.55000000000000004">
      <c r="Q795" s="4">
        <v>79.3</v>
      </c>
      <c r="U795">
        <v>793</v>
      </c>
      <c r="V795">
        <v>18.399999999999999</v>
      </c>
      <c r="W795" s="111">
        <f>(365-365/U795*_xlfn.XLOOKUP(U795,Lijsten!U:U,Lijsten!V:V))/365</f>
        <v>0.97679697351828498</v>
      </c>
    </row>
    <row r="796" spans="17:23" x14ac:dyDescent="0.55000000000000004">
      <c r="Q796" s="4">
        <v>79.400000000000006</v>
      </c>
      <c r="U796">
        <v>794</v>
      </c>
      <c r="V796">
        <v>18.399999999999999</v>
      </c>
      <c r="W796" s="111">
        <f>(365-365/U796*_xlfn.XLOOKUP(U796,Lijsten!U:U,Lijsten!V:V))/365</f>
        <v>0.97682619647355173</v>
      </c>
    </row>
    <row r="797" spans="17:23" x14ac:dyDescent="0.55000000000000004">
      <c r="Q797" s="4">
        <v>79.5</v>
      </c>
      <c r="U797">
        <v>795</v>
      </c>
      <c r="V797">
        <v>18.399999999999999</v>
      </c>
      <c r="W797" s="111">
        <f>(365-365/U797*_xlfn.XLOOKUP(U797,Lijsten!U:U,Lijsten!V:V))/365</f>
        <v>0.97685534591194967</v>
      </c>
    </row>
    <row r="798" spans="17:23" x14ac:dyDescent="0.55000000000000004">
      <c r="Q798" s="4">
        <v>79.599999999999994</v>
      </c>
      <c r="U798">
        <v>796</v>
      </c>
      <c r="V798">
        <v>18.399999999999999</v>
      </c>
      <c r="W798" s="111">
        <f>(365-365/U798*_xlfn.XLOOKUP(U798,Lijsten!U:U,Lijsten!V:V))/365</f>
        <v>0.97688442211055271</v>
      </c>
    </row>
    <row r="799" spans="17:23" x14ac:dyDescent="0.55000000000000004">
      <c r="Q799" s="4">
        <v>79.7</v>
      </c>
      <c r="U799">
        <v>797</v>
      </c>
      <c r="V799">
        <v>18.399999999999999</v>
      </c>
      <c r="W799" s="111">
        <f>(365-365/U799*_xlfn.XLOOKUP(U799,Lijsten!U:U,Lijsten!V:V))/365</f>
        <v>0.97691342534504388</v>
      </c>
    </row>
    <row r="800" spans="17:23" x14ac:dyDescent="0.55000000000000004">
      <c r="Q800" s="4">
        <v>79.8</v>
      </c>
      <c r="U800">
        <v>798</v>
      </c>
      <c r="V800">
        <v>18.399999999999999</v>
      </c>
      <c r="W800" s="111">
        <f>(365-365/U800*_xlfn.XLOOKUP(U800,Lijsten!U:U,Lijsten!V:V))/365</f>
        <v>0.97694235588972433</v>
      </c>
    </row>
    <row r="801" spans="17:23" x14ac:dyDescent="0.55000000000000004">
      <c r="Q801" s="4">
        <v>79.900000000000006</v>
      </c>
      <c r="U801">
        <v>799</v>
      </c>
      <c r="V801">
        <v>18.399999999999999</v>
      </c>
      <c r="W801" s="111">
        <f>(365-365/U801*_xlfn.XLOOKUP(U801,Lijsten!U:U,Lijsten!V:V))/365</f>
        <v>0.97697121401752185</v>
      </c>
    </row>
    <row r="802" spans="17:23" x14ac:dyDescent="0.55000000000000004">
      <c r="Q802" s="4">
        <v>80</v>
      </c>
      <c r="U802">
        <v>800</v>
      </c>
      <c r="V802">
        <v>18.399999999999999</v>
      </c>
      <c r="W802" s="111">
        <f>(365-365/U802*_xlfn.XLOOKUP(U802,Lijsten!U:U,Lijsten!V:V))/365</f>
        <v>0.97700000000000009</v>
      </c>
    </row>
    <row r="803" spans="17:23" x14ac:dyDescent="0.55000000000000004">
      <c r="U803">
        <v>801</v>
      </c>
      <c r="V803">
        <v>18.399999999999999</v>
      </c>
      <c r="W803" s="111">
        <f>(365-365/U803*_xlfn.XLOOKUP(U803,Lijsten!U:U,Lijsten!V:V))/365</f>
        <v>0.9770287141073658</v>
      </c>
    </row>
    <row r="804" spans="17:23" x14ac:dyDescent="0.55000000000000004">
      <c r="U804">
        <v>802</v>
      </c>
      <c r="V804">
        <v>18.399999999999999</v>
      </c>
      <c r="W804" s="111">
        <f>(365-365/U804*_xlfn.XLOOKUP(U804,Lijsten!U:U,Lijsten!V:V))/365</f>
        <v>0.97705735660847881</v>
      </c>
    </row>
    <row r="805" spans="17:23" x14ac:dyDescent="0.55000000000000004">
      <c r="U805">
        <v>803</v>
      </c>
      <c r="V805">
        <v>18.399999999999999</v>
      </c>
      <c r="W805" s="111">
        <f>(365-365/U805*_xlfn.XLOOKUP(U805,Lijsten!U:U,Lijsten!V:V))/365</f>
        <v>0.97708592777085923</v>
      </c>
    </row>
    <row r="806" spans="17:23" x14ac:dyDescent="0.55000000000000004">
      <c r="U806">
        <v>804</v>
      </c>
      <c r="V806">
        <v>18.399999999999999</v>
      </c>
      <c r="W806" s="111">
        <f>(365-365/U806*_xlfn.XLOOKUP(U806,Lijsten!U:U,Lijsten!V:V))/365</f>
        <v>0.97711442786069647</v>
      </c>
    </row>
    <row r="807" spans="17:23" x14ac:dyDescent="0.55000000000000004">
      <c r="U807">
        <v>805</v>
      </c>
      <c r="V807">
        <v>18.399999999999999</v>
      </c>
      <c r="W807" s="111">
        <f>(365-365/U807*_xlfn.XLOOKUP(U807,Lijsten!U:U,Lijsten!V:V))/365</f>
        <v>0.97714285714285709</v>
      </c>
    </row>
    <row r="808" spans="17:23" x14ac:dyDescent="0.55000000000000004">
      <c r="U808">
        <v>806</v>
      </c>
      <c r="V808">
        <v>18.399999999999999</v>
      </c>
      <c r="W808" s="111">
        <f>(365-365/U808*_xlfn.XLOOKUP(U808,Lijsten!U:U,Lijsten!V:V))/365</f>
        <v>0.97717121588089328</v>
      </c>
    </row>
    <row r="809" spans="17:23" x14ac:dyDescent="0.55000000000000004">
      <c r="U809">
        <v>807</v>
      </c>
      <c r="V809">
        <v>18.399999999999999</v>
      </c>
      <c r="W809" s="111">
        <f>(365-365/U809*_xlfn.XLOOKUP(U809,Lijsten!U:U,Lijsten!V:V))/365</f>
        <v>0.97719950433705083</v>
      </c>
    </row>
    <row r="810" spans="17:23" x14ac:dyDescent="0.55000000000000004">
      <c r="U810">
        <v>808</v>
      </c>
      <c r="V810">
        <v>18.399999999999999</v>
      </c>
      <c r="W810" s="111">
        <f>(365-365/U810*_xlfn.XLOOKUP(U810,Lijsten!U:U,Lijsten!V:V))/365</f>
        <v>0.97722772277227721</v>
      </c>
    </row>
    <row r="811" spans="17:23" x14ac:dyDescent="0.55000000000000004">
      <c r="U811">
        <v>809</v>
      </c>
      <c r="V811">
        <v>18.399999999999999</v>
      </c>
      <c r="W811" s="111">
        <f>(365-365/U811*_xlfn.XLOOKUP(U811,Lijsten!U:U,Lijsten!V:V))/365</f>
        <v>0.97725587144622983</v>
      </c>
    </row>
    <row r="812" spans="17:23" x14ac:dyDescent="0.55000000000000004">
      <c r="U812">
        <v>810</v>
      </c>
      <c r="V812">
        <v>18.399999999999999</v>
      </c>
      <c r="W812" s="111">
        <f>(365-365/U812*_xlfn.XLOOKUP(U812,Lijsten!U:U,Lijsten!V:V))/365</f>
        <v>0.9772839506172839</v>
      </c>
    </row>
    <row r="813" spans="17:23" x14ac:dyDescent="0.55000000000000004">
      <c r="U813">
        <v>811</v>
      </c>
      <c r="V813">
        <v>18.399999999999999</v>
      </c>
      <c r="W813" s="111">
        <f>(365-365/U813*_xlfn.XLOOKUP(U813,Lijsten!U:U,Lijsten!V:V))/365</f>
        <v>0.9773119605425401</v>
      </c>
    </row>
    <row r="814" spans="17:23" x14ac:dyDescent="0.55000000000000004">
      <c r="U814">
        <v>812</v>
      </c>
      <c r="V814">
        <v>18.399999999999999</v>
      </c>
      <c r="W814" s="111">
        <f>(365-365/U814*_xlfn.XLOOKUP(U814,Lijsten!U:U,Lijsten!V:V))/365</f>
        <v>0.97733990147783245</v>
      </c>
    </row>
    <row r="815" spans="17:23" x14ac:dyDescent="0.55000000000000004">
      <c r="U815">
        <v>813</v>
      </c>
      <c r="V815">
        <v>18.399999999999999</v>
      </c>
      <c r="W815" s="111">
        <f>(365-365/U815*_xlfn.XLOOKUP(U815,Lijsten!U:U,Lijsten!V:V))/365</f>
        <v>0.97736777367773675</v>
      </c>
    </row>
    <row r="816" spans="17:23" x14ac:dyDescent="0.55000000000000004">
      <c r="U816">
        <v>814</v>
      </c>
      <c r="V816">
        <v>18.399999999999999</v>
      </c>
      <c r="W816" s="111">
        <f>(365-365/U816*_xlfn.XLOOKUP(U816,Lijsten!U:U,Lijsten!V:V))/365</f>
        <v>0.97739557739557736</v>
      </c>
    </row>
    <row r="817" spans="21:23" x14ac:dyDescent="0.55000000000000004">
      <c r="U817">
        <v>815</v>
      </c>
      <c r="V817">
        <v>18.399999999999999</v>
      </c>
      <c r="W817" s="111">
        <f>(365-365/U817*_xlfn.XLOOKUP(U817,Lijsten!U:U,Lijsten!V:V))/365</f>
        <v>0.97742331288343565</v>
      </c>
    </row>
    <row r="818" spans="21:23" x14ac:dyDescent="0.55000000000000004">
      <c r="U818">
        <v>816</v>
      </c>
      <c r="V818">
        <v>18.399999999999999</v>
      </c>
      <c r="W818" s="111">
        <f>(365-365/U818*_xlfn.XLOOKUP(U818,Lijsten!U:U,Lijsten!V:V))/365</f>
        <v>0.97745098039215683</v>
      </c>
    </row>
    <row r="819" spans="21:23" x14ac:dyDescent="0.55000000000000004">
      <c r="U819">
        <v>817</v>
      </c>
      <c r="V819">
        <v>18.399999999999999</v>
      </c>
      <c r="W819" s="111">
        <f>(365-365/U819*_xlfn.XLOOKUP(U819,Lijsten!U:U,Lijsten!V:V))/365</f>
        <v>0.97747858017135869</v>
      </c>
    </row>
    <row r="820" spans="21:23" x14ac:dyDescent="0.55000000000000004">
      <c r="U820">
        <v>818</v>
      </c>
      <c r="V820">
        <v>18.399999999999999</v>
      </c>
      <c r="W820" s="111">
        <f>(365-365/U820*_xlfn.XLOOKUP(U820,Lijsten!U:U,Lijsten!V:V))/365</f>
        <v>0.97750611246943764</v>
      </c>
    </row>
    <row r="821" spans="21:23" x14ac:dyDescent="0.55000000000000004">
      <c r="U821">
        <v>819</v>
      </c>
      <c r="V821">
        <v>18.399999999999999</v>
      </c>
      <c r="W821" s="111">
        <f>(365-365/U821*_xlfn.XLOOKUP(U821,Lijsten!U:U,Lijsten!V:V))/365</f>
        <v>0.97753357753357761</v>
      </c>
    </row>
    <row r="822" spans="21:23" x14ac:dyDescent="0.55000000000000004">
      <c r="U822">
        <v>820</v>
      </c>
      <c r="V822">
        <v>18.399999999999999</v>
      </c>
      <c r="W822" s="111">
        <f>(365-365/U822*_xlfn.XLOOKUP(U822,Lijsten!U:U,Lijsten!V:V))/365</f>
        <v>0.97756097560975608</v>
      </c>
    </row>
    <row r="823" spans="21:23" x14ac:dyDescent="0.55000000000000004">
      <c r="U823">
        <v>821</v>
      </c>
      <c r="V823">
        <v>18.399999999999999</v>
      </c>
      <c r="W823" s="111">
        <f>(365-365/U823*_xlfn.XLOOKUP(U823,Lijsten!U:U,Lijsten!V:V))/365</f>
        <v>0.97758830694275267</v>
      </c>
    </row>
    <row r="824" spans="21:23" x14ac:dyDescent="0.55000000000000004">
      <c r="U824">
        <v>822</v>
      </c>
      <c r="V824">
        <v>18.399999999999999</v>
      </c>
      <c r="W824" s="111">
        <f>(365-365/U824*_xlfn.XLOOKUP(U824,Lijsten!U:U,Lijsten!V:V))/365</f>
        <v>0.97761557177615566</v>
      </c>
    </row>
    <row r="825" spans="21:23" x14ac:dyDescent="0.55000000000000004">
      <c r="U825">
        <v>823</v>
      </c>
      <c r="V825">
        <v>18.399999999999999</v>
      </c>
      <c r="W825" s="111">
        <f>(365-365/U825*_xlfn.XLOOKUP(U825,Lijsten!U:U,Lijsten!V:V))/365</f>
        <v>0.97764277035236935</v>
      </c>
    </row>
    <row r="826" spans="21:23" x14ac:dyDescent="0.55000000000000004">
      <c r="U826">
        <v>824</v>
      </c>
      <c r="V826">
        <v>18.399999999999999</v>
      </c>
      <c r="W826" s="111">
        <f>(365-365/U826*_xlfn.XLOOKUP(U826,Lijsten!U:U,Lijsten!V:V))/365</f>
        <v>0.97766990291262146</v>
      </c>
    </row>
    <row r="827" spans="21:23" x14ac:dyDescent="0.55000000000000004">
      <c r="U827">
        <v>825</v>
      </c>
      <c r="V827">
        <v>18.399999999999999</v>
      </c>
      <c r="W827" s="111">
        <f>(365-365/U827*_xlfn.XLOOKUP(U827,Lijsten!U:U,Lijsten!V:V))/365</f>
        <v>0.97769696969696973</v>
      </c>
    </row>
    <row r="828" spans="21:23" x14ac:dyDescent="0.55000000000000004">
      <c r="U828">
        <v>826</v>
      </c>
      <c r="V828">
        <v>18.399999999999999</v>
      </c>
      <c r="W828" s="111">
        <f>(365-365/U828*_xlfn.XLOOKUP(U828,Lijsten!U:U,Lijsten!V:V))/365</f>
        <v>0.97772397094430996</v>
      </c>
    </row>
    <row r="829" spans="21:23" x14ac:dyDescent="0.55000000000000004">
      <c r="U829">
        <v>827</v>
      </c>
      <c r="V829">
        <v>18.399999999999999</v>
      </c>
      <c r="W829" s="111">
        <f>(365-365/U829*_xlfn.XLOOKUP(U829,Lijsten!U:U,Lijsten!V:V))/365</f>
        <v>0.97775090689238209</v>
      </c>
    </row>
    <row r="830" spans="21:23" x14ac:dyDescent="0.55000000000000004">
      <c r="U830">
        <v>828</v>
      </c>
      <c r="V830">
        <v>18.399999999999999</v>
      </c>
      <c r="W830" s="111">
        <f>(365-365/U830*_xlfn.XLOOKUP(U830,Lijsten!U:U,Lijsten!V:V))/365</f>
        <v>0.97777777777777786</v>
      </c>
    </row>
    <row r="831" spans="21:23" x14ac:dyDescent="0.55000000000000004">
      <c r="U831">
        <v>829</v>
      </c>
      <c r="V831">
        <v>18.399999999999999</v>
      </c>
      <c r="W831" s="111">
        <f>(365-365/U831*_xlfn.XLOOKUP(U831,Lijsten!U:U,Lijsten!V:V))/365</f>
        <v>0.97780458383594693</v>
      </c>
    </row>
    <row r="832" spans="21:23" x14ac:dyDescent="0.55000000000000004">
      <c r="U832">
        <v>830</v>
      </c>
      <c r="V832">
        <v>18.399999999999999</v>
      </c>
      <c r="W832" s="111">
        <f>(365-365/U832*_xlfn.XLOOKUP(U832,Lijsten!U:U,Lijsten!V:V))/365</f>
        <v>0.97783132530120487</v>
      </c>
    </row>
    <row r="833" spans="21:23" x14ac:dyDescent="0.55000000000000004">
      <c r="U833">
        <v>831</v>
      </c>
      <c r="V833">
        <v>18.399999999999999</v>
      </c>
      <c r="W833" s="111">
        <f>(365-365/U833*_xlfn.XLOOKUP(U833,Lijsten!U:U,Lijsten!V:V))/365</f>
        <v>0.97785800240673892</v>
      </c>
    </row>
    <row r="834" spans="21:23" x14ac:dyDescent="0.55000000000000004">
      <c r="U834">
        <v>832</v>
      </c>
      <c r="V834">
        <v>18.399999999999999</v>
      </c>
      <c r="W834" s="111">
        <f>(365-365/U834*_xlfn.XLOOKUP(U834,Lijsten!U:U,Lijsten!V:V))/365</f>
        <v>0.97788461538461546</v>
      </c>
    </row>
    <row r="835" spans="21:23" x14ac:dyDescent="0.55000000000000004">
      <c r="U835">
        <v>833</v>
      </c>
      <c r="V835">
        <v>18.399999999999999</v>
      </c>
      <c r="W835" s="111">
        <f>(365-365/U835*_xlfn.XLOOKUP(U835,Lijsten!U:U,Lijsten!V:V))/365</f>
        <v>0.9779111644657863</v>
      </c>
    </row>
    <row r="836" spans="21:23" x14ac:dyDescent="0.55000000000000004">
      <c r="U836">
        <v>834</v>
      </c>
      <c r="V836">
        <v>18.399999999999999</v>
      </c>
      <c r="W836" s="111">
        <f>(365-365/U836*_xlfn.XLOOKUP(U836,Lijsten!U:U,Lijsten!V:V))/365</f>
        <v>0.9779376498800959</v>
      </c>
    </row>
    <row r="837" spans="21:23" x14ac:dyDescent="0.55000000000000004">
      <c r="U837">
        <v>835</v>
      </c>
      <c r="V837">
        <v>18.399999999999999</v>
      </c>
      <c r="W837" s="111">
        <f>(365-365/U837*_xlfn.XLOOKUP(U837,Lijsten!U:U,Lijsten!V:V))/365</f>
        <v>0.97796407185628731</v>
      </c>
    </row>
    <row r="838" spans="21:23" x14ac:dyDescent="0.55000000000000004">
      <c r="U838">
        <v>836</v>
      </c>
      <c r="V838">
        <v>18.399999999999999</v>
      </c>
      <c r="W838" s="111">
        <f>(365-365/U838*_xlfn.XLOOKUP(U838,Lijsten!U:U,Lijsten!V:V))/365</f>
        <v>0.97799043062200963</v>
      </c>
    </row>
    <row r="839" spans="21:23" x14ac:dyDescent="0.55000000000000004">
      <c r="U839">
        <v>837</v>
      </c>
      <c r="V839">
        <v>18.399999999999999</v>
      </c>
      <c r="W839" s="111">
        <f>(365-365/U839*_xlfn.XLOOKUP(U839,Lijsten!U:U,Lijsten!V:V))/365</f>
        <v>0.9780167264038232</v>
      </c>
    </row>
    <row r="840" spans="21:23" x14ac:dyDescent="0.55000000000000004">
      <c r="U840">
        <v>838</v>
      </c>
      <c r="V840">
        <v>18.399999999999999</v>
      </c>
      <c r="W840" s="111">
        <f>(365-365/U840*_xlfn.XLOOKUP(U840,Lijsten!U:U,Lijsten!V:V))/365</f>
        <v>0.97804295942720765</v>
      </c>
    </row>
    <row r="841" spans="21:23" x14ac:dyDescent="0.55000000000000004">
      <c r="U841">
        <v>839</v>
      </c>
      <c r="V841">
        <v>18.399999999999999</v>
      </c>
      <c r="W841" s="111">
        <f>(365-365/U841*_xlfn.XLOOKUP(U841,Lijsten!U:U,Lijsten!V:V))/365</f>
        <v>0.97806912991656747</v>
      </c>
    </row>
    <row r="842" spans="21:23" x14ac:dyDescent="0.55000000000000004">
      <c r="U842">
        <v>840</v>
      </c>
      <c r="V842">
        <v>18.399999999999999</v>
      </c>
      <c r="W842" s="111">
        <f>(365-365/U842*_xlfn.XLOOKUP(U842,Lijsten!U:U,Lijsten!V:V))/365</f>
        <v>0.97809523809523802</v>
      </c>
    </row>
    <row r="843" spans="21:23" x14ac:dyDescent="0.55000000000000004">
      <c r="U843">
        <v>841</v>
      </c>
      <c r="V843">
        <v>18.399999999999999</v>
      </c>
      <c r="W843" s="111">
        <f>(365-365/U843*_xlfn.XLOOKUP(U843,Lijsten!U:U,Lijsten!V:V))/365</f>
        <v>0.97812128418549338</v>
      </c>
    </row>
    <row r="844" spans="21:23" x14ac:dyDescent="0.55000000000000004">
      <c r="U844">
        <v>842</v>
      </c>
      <c r="V844">
        <v>18.399999999999999</v>
      </c>
      <c r="W844" s="111">
        <f>(365-365/U844*_xlfn.XLOOKUP(U844,Lijsten!U:U,Lijsten!V:V))/365</f>
        <v>0.97814726840855104</v>
      </c>
    </row>
    <row r="845" spans="21:23" x14ac:dyDescent="0.55000000000000004">
      <c r="U845">
        <v>843</v>
      </c>
      <c r="V845">
        <v>18.399999999999999</v>
      </c>
      <c r="W845" s="111">
        <f>(365-365/U845*_xlfn.XLOOKUP(U845,Lijsten!U:U,Lijsten!V:V))/365</f>
        <v>0.97817319098457889</v>
      </c>
    </row>
    <row r="846" spans="21:23" x14ac:dyDescent="0.55000000000000004">
      <c r="U846">
        <v>844</v>
      </c>
      <c r="V846">
        <v>18.399999999999999</v>
      </c>
      <c r="W846" s="111">
        <f>(365-365/U846*_xlfn.XLOOKUP(U846,Lijsten!U:U,Lijsten!V:V))/365</f>
        <v>0.97819905213270142</v>
      </c>
    </row>
    <row r="847" spans="21:23" x14ac:dyDescent="0.55000000000000004">
      <c r="U847">
        <v>845</v>
      </c>
      <c r="V847">
        <v>18.399999999999999</v>
      </c>
      <c r="W847" s="111">
        <f>(365-365/U847*_xlfn.XLOOKUP(U847,Lijsten!U:U,Lijsten!V:V))/365</f>
        <v>0.97822485207100596</v>
      </c>
    </row>
    <row r="848" spans="21:23" x14ac:dyDescent="0.55000000000000004">
      <c r="U848">
        <v>846</v>
      </c>
      <c r="V848">
        <v>18.399999999999999</v>
      </c>
      <c r="W848" s="111">
        <f>(365-365/U848*_xlfn.XLOOKUP(U848,Lijsten!U:U,Lijsten!V:V))/365</f>
        <v>0.97825059101654843</v>
      </c>
    </row>
    <row r="849" spans="21:23" x14ac:dyDescent="0.55000000000000004">
      <c r="U849">
        <v>847</v>
      </c>
      <c r="V849">
        <v>18.399999999999999</v>
      </c>
      <c r="W849" s="111">
        <f>(365-365/U849*_xlfn.XLOOKUP(U849,Lijsten!U:U,Lijsten!V:V))/365</f>
        <v>0.97827626918536004</v>
      </c>
    </row>
    <row r="850" spans="21:23" x14ac:dyDescent="0.55000000000000004">
      <c r="U850">
        <v>848</v>
      </c>
      <c r="V850">
        <v>18.399999999999999</v>
      </c>
      <c r="W850" s="111">
        <f>(365-365/U850*_xlfn.XLOOKUP(U850,Lijsten!U:U,Lijsten!V:V))/365</f>
        <v>0.97830188679245278</v>
      </c>
    </row>
    <row r="851" spans="21:23" x14ac:dyDescent="0.55000000000000004">
      <c r="U851">
        <v>849</v>
      </c>
      <c r="V851">
        <v>18.399999999999999</v>
      </c>
      <c r="W851" s="111">
        <f>(365-365/U851*_xlfn.XLOOKUP(U851,Lijsten!U:U,Lijsten!V:V))/365</f>
        <v>0.97832744405182581</v>
      </c>
    </row>
    <row r="852" spans="21:23" x14ac:dyDescent="0.55000000000000004">
      <c r="U852">
        <v>850</v>
      </c>
      <c r="V852">
        <v>18.399999999999999</v>
      </c>
      <c r="W852" s="111">
        <f>(365-365/U852*_xlfn.XLOOKUP(U852,Lijsten!U:U,Lijsten!V:V))/365</f>
        <v>0.97835294117647065</v>
      </c>
    </row>
    <row r="853" spans="21:23" x14ac:dyDescent="0.55000000000000004">
      <c r="U853">
        <v>851</v>
      </c>
      <c r="V853">
        <v>18.399999999999999</v>
      </c>
      <c r="W853" s="111">
        <f>(365-365/U853*_xlfn.XLOOKUP(U853,Lijsten!U:U,Lijsten!V:V))/365</f>
        <v>0.97837837837837838</v>
      </c>
    </row>
    <row r="854" spans="21:23" x14ac:dyDescent="0.55000000000000004">
      <c r="U854">
        <v>852</v>
      </c>
      <c r="V854">
        <v>18.399999999999999</v>
      </c>
      <c r="W854" s="111">
        <f>(365-365/U854*_xlfn.XLOOKUP(U854,Lijsten!U:U,Lijsten!V:V))/365</f>
        <v>0.97840375586854456</v>
      </c>
    </row>
    <row r="855" spans="21:23" x14ac:dyDescent="0.55000000000000004">
      <c r="U855">
        <v>853</v>
      </c>
      <c r="V855">
        <v>18.399999999999999</v>
      </c>
      <c r="W855" s="111">
        <f>(365-365/U855*_xlfn.XLOOKUP(U855,Lijsten!U:U,Lijsten!V:V))/365</f>
        <v>0.97842907385697531</v>
      </c>
    </row>
    <row r="856" spans="21:23" x14ac:dyDescent="0.55000000000000004">
      <c r="U856">
        <v>854</v>
      </c>
      <c r="V856">
        <v>18.399999999999999</v>
      </c>
      <c r="W856" s="111">
        <f>(365-365/U856*_xlfn.XLOOKUP(U856,Lijsten!U:U,Lijsten!V:V))/365</f>
        <v>0.9784543325526931</v>
      </c>
    </row>
    <row r="857" spans="21:23" x14ac:dyDescent="0.55000000000000004">
      <c r="U857">
        <v>855</v>
      </c>
      <c r="V857">
        <v>18.399999999999999</v>
      </c>
      <c r="W857" s="111">
        <f>(365-365/U857*_xlfn.XLOOKUP(U857,Lijsten!U:U,Lijsten!V:V))/365</f>
        <v>0.97847953216374262</v>
      </c>
    </row>
    <row r="858" spans="21:23" x14ac:dyDescent="0.55000000000000004">
      <c r="U858">
        <v>856</v>
      </c>
      <c r="V858">
        <v>18.399999999999999</v>
      </c>
      <c r="W858" s="111">
        <f>(365-365/U858*_xlfn.XLOOKUP(U858,Lijsten!U:U,Lijsten!V:V))/365</f>
        <v>0.97850467289719623</v>
      </c>
    </row>
    <row r="859" spans="21:23" x14ac:dyDescent="0.55000000000000004">
      <c r="U859">
        <v>857</v>
      </c>
      <c r="V859">
        <v>18.399999999999999</v>
      </c>
      <c r="W859" s="111">
        <f>(365-365/U859*_xlfn.XLOOKUP(U859,Lijsten!U:U,Lijsten!V:V))/365</f>
        <v>0.97852975495915984</v>
      </c>
    </row>
    <row r="860" spans="21:23" x14ac:dyDescent="0.55000000000000004">
      <c r="U860">
        <v>858</v>
      </c>
      <c r="V860">
        <v>18.399999999999999</v>
      </c>
      <c r="W860" s="111">
        <f>(365-365/U860*_xlfn.XLOOKUP(U860,Lijsten!U:U,Lijsten!V:V))/365</f>
        <v>0.97855477855477857</v>
      </c>
    </row>
    <row r="861" spans="21:23" x14ac:dyDescent="0.55000000000000004">
      <c r="U861">
        <v>859</v>
      </c>
      <c r="V861">
        <v>18.399999999999999</v>
      </c>
      <c r="W861" s="111">
        <f>(365-365/U861*_xlfn.XLOOKUP(U861,Lijsten!U:U,Lijsten!V:V))/365</f>
        <v>0.9785797438882422</v>
      </c>
    </row>
    <row r="862" spans="21:23" x14ac:dyDescent="0.55000000000000004">
      <c r="U862">
        <v>860</v>
      </c>
      <c r="V862">
        <v>18.399999999999999</v>
      </c>
      <c r="W862" s="111">
        <f>(365-365/U862*_xlfn.XLOOKUP(U862,Lijsten!U:U,Lijsten!V:V))/365</f>
        <v>0.97860465116279072</v>
      </c>
    </row>
    <row r="863" spans="21:23" x14ac:dyDescent="0.55000000000000004">
      <c r="U863">
        <v>861</v>
      </c>
      <c r="V863">
        <v>18.399999999999999</v>
      </c>
      <c r="W863" s="111">
        <f>(365-365/U863*_xlfn.XLOOKUP(U863,Lijsten!U:U,Lijsten!V:V))/365</f>
        <v>0.97862950058072007</v>
      </c>
    </row>
    <row r="864" spans="21:23" x14ac:dyDescent="0.55000000000000004">
      <c r="U864">
        <v>862</v>
      </c>
      <c r="V864">
        <v>18.399999999999999</v>
      </c>
      <c r="W864" s="111">
        <f>(365-365/U864*_xlfn.XLOOKUP(U864,Lijsten!U:U,Lijsten!V:V))/365</f>
        <v>0.97865429234338741</v>
      </c>
    </row>
    <row r="865" spans="21:23" x14ac:dyDescent="0.55000000000000004">
      <c r="U865">
        <v>863</v>
      </c>
      <c r="V865">
        <v>18.399999999999999</v>
      </c>
      <c r="W865" s="111">
        <f>(365-365/U865*_xlfn.XLOOKUP(U865,Lijsten!U:U,Lijsten!V:V))/365</f>
        <v>0.97867902665121675</v>
      </c>
    </row>
    <row r="866" spans="21:23" x14ac:dyDescent="0.55000000000000004">
      <c r="U866">
        <v>864</v>
      </c>
      <c r="V866">
        <v>18.399999999999999</v>
      </c>
      <c r="W866" s="111">
        <f>(365-365/U866*_xlfn.XLOOKUP(U866,Lijsten!U:U,Lijsten!V:V))/365</f>
        <v>0.97870370370370374</v>
      </c>
    </row>
    <row r="867" spans="21:23" x14ac:dyDescent="0.55000000000000004">
      <c r="U867">
        <v>865</v>
      </c>
      <c r="V867">
        <v>18.399999999999999</v>
      </c>
      <c r="W867" s="111">
        <f>(365-365/U867*_xlfn.XLOOKUP(U867,Lijsten!U:U,Lijsten!V:V))/365</f>
        <v>0.97872832369942186</v>
      </c>
    </row>
    <row r="868" spans="21:23" x14ac:dyDescent="0.55000000000000004">
      <c r="U868">
        <v>866</v>
      </c>
      <c r="V868">
        <v>18.399999999999999</v>
      </c>
      <c r="W868" s="111">
        <f>(365-365/U868*_xlfn.XLOOKUP(U868,Lijsten!U:U,Lijsten!V:V))/365</f>
        <v>0.97875288683602768</v>
      </c>
    </row>
    <row r="869" spans="21:23" x14ac:dyDescent="0.55000000000000004">
      <c r="U869">
        <v>867</v>
      </c>
      <c r="V869">
        <v>18.399999999999999</v>
      </c>
      <c r="W869" s="111">
        <f>(365-365/U869*_xlfn.XLOOKUP(U869,Lijsten!U:U,Lijsten!V:V))/365</f>
        <v>0.97877739331026536</v>
      </c>
    </row>
    <row r="870" spans="21:23" x14ac:dyDescent="0.55000000000000004">
      <c r="U870">
        <v>868</v>
      </c>
      <c r="V870">
        <v>18.399999999999999</v>
      </c>
      <c r="W870" s="111">
        <f>(365-365/U870*_xlfn.XLOOKUP(U870,Lijsten!U:U,Lijsten!V:V))/365</f>
        <v>0.97880184331797238</v>
      </c>
    </row>
    <row r="871" spans="21:23" x14ac:dyDescent="0.55000000000000004">
      <c r="U871">
        <v>869</v>
      </c>
      <c r="V871">
        <v>18.399999999999999</v>
      </c>
      <c r="W871" s="111">
        <f>(365-365/U871*_xlfn.XLOOKUP(U871,Lijsten!U:U,Lijsten!V:V))/365</f>
        <v>0.97882623705408511</v>
      </c>
    </row>
    <row r="872" spans="21:23" x14ac:dyDescent="0.55000000000000004">
      <c r="U872">
        <v>870</v>
      </c>
      <c r="V872">
        <v>18.399999999999999</v>
      </c>
      <c r="W872" s="111">
        <f>(365-365/U872*_xlfn.XLOOKUP(U872,Lijsten!U:U,Lijsten!V:V))/365</f>
        <v>0.9788505747126437</v>
      </c>
    </row>
    <row r="873" spans="21:23" x14ac:dyDescent="0.55000000000000004">
      <c r="U873">
        <v>871</v>
      </c>
      <c r="V873">
        <v>18.399999999999999</v>
      </c>
      <c r="W873" s="111">
        <f>(365-365/U873*_xlfn.XLOOKUP(U873,Lijsten!U:U,Lijsten!V:V))/365</f>
        <v>0.97887485648679684</v>
      </c>
    </row>
    <row r="874" spans="21:23" x14ac:dyDescent="0.55000000000000004">
      <c r="U874">
        <v>872</v>
      </c>
      <c r="V874">
        <v>18.399999999999999</v>
      </c>
      <c r="W874" s="111">
        <f>(365-365/U874*_xlfn.XLOOKUP(U874,Lijsten!U:U,Lijsten!V:V))/365</f>
        <v>0.97889908256880731</v>
      </c>
    </row>
    <row r="875" spans="21:23" x14ac:dyDescent="0.55000000000000004">
      <c r="U875">
        <v>873</v>
      </c>
      <c r="V875">
        <v>18.399999999999999</v>
      </c>
      <c r="W875" s="111">
        <f>(365-365/U875*_xlfn.XLOOKUP(U875,Lijsten!U:U,Lijsten!V:V))/365</f>
        <v>0.97892325315005724</v>
      </c>
    </row>
    <row r="876" spans="21:23" x14ac:dyDescent="0.55000000000000004">
      <c r="U876">
        <v>874</v>
      </c>
      <c r="V876">
        <v>18.399999999999999</v>
      </c>
      <c r="W876" s="111">
        <f>(365-365/U876*_xlfn.XLOOKUP(U876,Lijsten!U:U,Lijsten!V:V))/365</f>
        <v>0.97894736842105268</v>
      </c>
    </row>
    <row r="877" spans="21:23" x14ac:dyDescent="0.55000000000000004">
      <c r="U877">
        <v>875</v>
      </c>
      <c r="V877">
        <v>18.399999999999999</v>
      </c>
      <c r="W877" s="111">
        <f>(365-365/U877*_xlfn.XLOOKUP(U877,Lijsten!U:U,Lijsten!V:V))/365</f>
        <v>0.97897142857142849</v>
      </c>
    </row>
    <row r="878" spans="21:23" x14ac:dyDescent="0.55000000000000004">
      <c r="U878">
        <v>876</v>
      </c>
      <c r="V878">
        <v>18.399999999999999</v>
      </c>
      <c r="W878" s="111">
        <f>(365-365/U878*_xlfn.XLOOKUP(U878,Lijsten!U:U,Lijsten!V:V))/365</f>
        <v>0.97899543378995424</v>
      </c>
    </row>
    <row r="879" spans="21:23" x14ac:dyDescent="0.55000000000000004">
      <c r="U879">
        <v>877</v>
      </c>
      <c r="V879">
        <v>18.399999999999999</v>
      </c>
      <c r="W879" s="111">
        <f>(365-365/U879*_xlfn.XLOOKUP(U879,Lijsten!U:U,Lijsten!V:V))/365</f>
        <v>0.97901938426453816</v>
      </c>
    </row>
    <row r="880" spans="21:23" x14ac:dyDescent="0.55000000000000004">
      <c r="U880">
        <v>878</v>
      </c>
      <c r="V880">
        <v>18.399999999999999</v>
      </c>
      <c r="W880" s="111">
        <f>(365-365/U880*_xlfn.XLOOKUP(U880,Lijsten!U:U,Lijsten!V:V))/365</f>
        <v>0.9790432801822323</v>
      </c>
    </row>
    <row r="881" spans="21:23" x14ac:dyDescent="0.55000000000000004">
      <c r="U881">
        <v>879</v>
      </c>
      <c r="V881">
        <v>18.399999999999999</v>
      </c>
      <c r="W881" s="111">
        <f>(365-365/U881*_xlfn.XLOOKUP(U881,Lijsten!U:U,Lijsten!V:V))/365</f>
        <v>0.97906712172923782</v>
      </c>
    </row>
    <row r="882" spans="21:23" x14ac:dyDescent="0.55000000000000004">
      <c r="U882">
        <v>880</v>
      </c>
      <c r="V882">
        <v>18.399999999999999</v>
      </c>
      <c r="W882" s="111">
        <f>(365-365/U882*_xlfn.XLOOKUP(U882,Lijsten!U:U,Lijsten!V:V))/365</f>
        <v>0.97909090909090912</v>
      </c>
    </row>
    <row r="883" spans="21:23" x14ac:dyDescent="0.55000000000000004">
      <c r="U883">
        <v>881</v>
      </c>
      <c r="V883">
        <v>18.399999999999999</v>
      </c>
      <c r="W883" s="111">
        <f>(365-365/U883*_xlfn.XLOOKUP(U883,Lijsten!U:U,Lijsten!V:V))/365</f>
        <v>0.97911464245175939</v>
      </c>
    </row>
    <row r="884" spans="21:23" x14ac:dyDescent="0.55000000000000004">
      <c r="U884">
        <v>882</v>
      </c>
      <c r="V884">
        <v>18.399999999999999</v>
      </c>
      <c r="W884" s="111">
        <f>(365-365/U884*_xlfn.XLOOKUP(U884,Lijsten!U:U,Lijsten!V:V))/365</f>
        <v>0.97913832199546491</v>
      </c>
    </row>
    <row r="885" spans="21:23" x14ac:dyDescent="0.55000000000000004">
      <c r="U885">
        <v>883</v>
      </c>
      <c r="V885">
        <v>18.399999999999999</v>
      </c>
      <c r="W885" s="111">
        <f>(365-365/U885*_xlfn.XLOOKUP(U885,Lijsten!U:U,Lijsten!V:V))/365</f>
        <v>0.97916194790486977</v>
      </c>
    </row>
    <row r="886" spans="21:23" x14ac:dyDescent="0.55000000000000004">
      <c r="U886">
        <v>884</v>
      </c>
      <c r="V886">
        <v>18.399999999999999</v>
      </c>
      <c r="W886" s="111">
        <f>(365-365/U886*_xlfn.XLOOKUP(U886,Lijsten!U:U,Lijsten!V:V))/365</f>
        <v>0.97918552036199091</v>
      </c>
    </row>
    <row r="887" spans="21:23" x14ac:dyDescent="0.55000000000000004">
      <c r="U887">
        <v>885</v>
      </c>
      <c r="V887">
        <v>18.399999999999999</v>
      </c>
      <c r="W887" s="111">
        <f>(365-365/U887*_xlfn.XLOOKUP(U887,Lijsten!U:U,Lijsten!V:V))/365</f>
        <v>0.97920903954802263</v>
      </c>
    </row>
    <row r="888" spans="21:23" x14ac:dyDescent="0.55000000000000004">
      <c r="U888">
        <v>886</v>
      </c>
      <c r="V888">
        <v>18.399999999999999</v>
      </c>
      <c r="W888" s="111">
        <f>(365-365/U888*_xlfn.XLOOKUP(U888,Lijsten!U:U,Lijsten!V:V))/365</f>
        <v>0.97923250564334086</v>
      </c>
    </row>
    <row r="889" spans="21:23" x14ac:dyDescent="0.55000000000000004">
      <c r="U889">
        <v>887</v>
      </c>
      <c r="V889">
        <v>18.399999999999999</v>
      </c>
      <c r="W889" s="111">
        <f>(365-365/U889*_xlfn.XLOOKUP(U889,Lijsten!U:U,Lijsten!V:V))/365</f>
        <v>0.9792559188275084</v>
      </c>
    </row>
    <row r="890" spans="21:23" x14ac:dyDescent="0.55000000000000004">
      <c r="U890">
        <v>888</v>
      </c>
      <c r="V890">
        <v>18.399999999999999</v>
      </c>
      <c r="W890" s="111">
        <f>(365-365/U890*_xlfn.XLOOKUP(U890,Lijsten!U:U,Lijsten!V:V))/365</f>
        <v>0.97927927927927927</v>
      </c>
    </row>
    <row r="891" spans="21:23" x14ac:dyDescent="0.55000000000000004">
      <c r="U891">
        <v>889</v>
      </c>
      <c r="V891">
        <v>18.399999999999999</v>
      </c>
      <c r="W891" s="111">
        <f>(365-365/U891*_xlfn.XLOOKUP(U891,Lijsten!U:U,Lijsten!V:V))/365</f>
        <v>0.97930258717660301</v>
      </c>
    </row>
    <row r="892" spans="21:23" x14ac:dyDescent="0.55000000000000004">
      <c r="U892">
        <v>890</v>
      </c>
      <c r="V892">
        <v>18.399999999999999</v>
      </c>
      <c r="W892" s="111">
        <f>(365-365/U892*_xlfn.XLOOKUP(U892,Lijsten!U:U,Lijsten!V:V))/365</f>
        <v>0.97932584269662915</v>
      </c>
    </row>
    <row r="893" spans="21:23" x14ac:dyDescent="0.55000000000000004">
      <c r="U893">
        <v>891</v>
      </c>
      <c r="V893">
        <v>18.399999999999999</v>
      </c>
      <c r="W893" s="111">
        <f>(365-365/U893*_xlfn.XLOOKUP(U893,Lijsten!U:U,Lijsten!V:V))/365</f>
        <v>0.9793490460157126</v>
      </c>
    </row>
    <row r="894" spans="21:23" x14ac:dyDescent="0.55000000000000004">
      <c r="U894">
        <v>892</v>
      </c>
      <c r="V894">
        <v>18.399999999999999</v>
      </c>
      <c r="W894" s="111">
        <f>(365-365/U894*_xlfn.XLOOKUP(U894,Lijsten!U:U,Lijsten!V:V))/365</f>
        <v>0.97937219730941705</v>
      </c>
    </row>
    <row r="895" spans="21:23" x14ac:dyDescent="0.55000000000000004">
      <c r="U895">
        <v>893</v>
      </c>
      <c r="V895">
        <v>18.399999999999999</v>
      </c>
      <c r="W895" s="111">
        <f>(365-365/U895*_xlfn.XLOOKUP(U895,Lijsten!U:U,Lijsten!V:V))/365</f>
        <v>0.97939529675251957</v>
      </c>
    </row>
    <row r="896" spans="21:23" x14ac:dyDescent="0.55000000000000004">
      <c r="U896">
        <v>894</v>
      </c>
      <c r="V896">
        <v>18.399999999999999</v>
      </c>
      <c r="W896" s="111">
        <f>(365-365/U896*_xlfn.XLOOKUP(U896,Lijsten!U:U,Lijsten!V:V))/365</f>
        <v>0.97941834451901566</v>
      </c>
    </row>
    <row r="897" spans="21:23" x14ac:dyDescent="0.55000000000000004">
      <c r="U897">
        <v>895</v>
      </c>
      <c r="V897">
        <v>18.399999999999999</v>
      </c>
      <c r="W897" s="111">
        <f>(365-365/U897*_xlfn.XLOOKUP(U897,Lijsten!U:U,Lijsten!V:V))/365</f>
        <v>0.97944134078212297</v>
      </c>
    </row>
    <row r="898" spans="21:23" x14ac:dyDescent="0.55000000000000004">
      <c r="U898">
        <v>896</v>
      </c>
      <c r="V898">
        <v>18.399999999999999</v>
      </c>
      <c r="W898" s="111">
        <f>(365-365/U898*_xlfn.XLOOKUP(U898,Lijsten!U:U,Lijsten!V:V))/365</f>
        <v>0.97946428571428568</v>
      </c>
    </row>
    <row r="899" spans="21:23" x14ac:dyDescent="0.55000000000000004">
      <c r="U899">
        <v>897</v>
      </c>
      <c r="V899">
        <v>18.399999999999999</v>
      </c>
      <c r="W899" s="111">
        <f>(365-365/U899*_xlfn.XLOOKUP(U899,Lijsten!U:U,Lijsten!V:V))/365</f>
        <v>0.97948717948717945</v>
      </c>
    </row>
    <row r="900" spans="21:23" x14ac:dyDescent="0.55000000000000004">
      <c r="U900">
        <v>898</v>
      </c>
      <c r="V900">
        <v>18.399999999999999</v>
      </c>
      <c r="W900" s="111">
        <f>(365-365/U900*_xlfn.XLOOKUP(U900,Lijsten!U:U,Lijsten!V:V))/365</f>
        <v>0.97951002227171491</v>
      </c>
    </row>
    <row r="901" spans="21:23" x14ac:dyDescent="0.55000000000000004">
      <c r="U901">
        <v>899</v>
      </c>
      <c r="V901">
        <v>18.399999999999999</v>
      </c>
      <c r="W901" s="111">
        <f>(365-365/U901*_xlfn.XLOOKUP(U901,Lijsten!U:U,Lijsten!V:V))/365</f>
        <v>0.97953281423804217</v>
      </c>
    </row>
    <row r="902" spans="21:23" x14ac:dyDescent="0.55000000000000004">
      <c r="U902">
        <v>900</v>
      </c>
      <c r="V902">
        <v>18.399999999999999</v>
      </c>
      <c r="W902" s="111">
        <f>(365-365/U902*_xlfn.XLOOKUP(U902,Lijsten!U:U,Lijsten!V:V))/365</f>
        <v>0.97955555555555551</v>
      </c>
    </row>
    <row r="903" spans="21:23" x14ac:dyDescent="0.55000000000000004">
      <c r="U903">
        <v>901</v>
      </c>
      <c r="V903">
        <v>18.399999999999999</v>
      </c>
      <c r="W903" s="111">
        <f>(365-365/U903*_xlfn.XLOOKUP(U903,Lijsten!U:U,Lijsten!V:V))/365</f>
        <v>0.97957824639289681</v>
      </c>
    </row>
    <row r="904" spans="21:23" x14ac:dyDescent="0.55000000000000004">
      <c r="U904">
        <v>902</v>
      </c>
      <c r="V904">
        <v>18.399999999999999</v>
      </c>
      <c r="W904" s="111">
        <f>(365-365/U904*_xlfn.XLOOKUP(U904,Lijsten!U:U,Lijsten!V:V))/365</f>
        <v>0.9796008869179601</v>
      </c>
    </row>
    <row r="905" spans="21:23" x14ac:dyDescent="0.55000000000000004">
      <c r="U905">
        <v>903</v>
      </c>
      <c r="V905">
        <v>18.399999999999999</v>
      </c>
      <c r="W905" s="111">
        <f>(365-365/U905*_xlfn.XLOOKUP(U905,Lijsten!U:U,Lijsten!V:V))/365</f>
        <v>0.97962347729789589</v>
      </c>
    </row>
    <row r="906" spans="21:23" x14ac:dyDescent="0.55000000000000004">
      <c r="U906">
        <v>904</v>
      </c>
      <c r="V906">
        <v>18.399999999999999</v>
      </c>
      <c r="W906" s="111">
        <f>(365-365/U906*_xlfn.XLOOKUP(U906,Lijsten!U:U,Lijsten!V:V))/365</f>
        <v>0.97964601769911508</v>
      </c>
    </row>
    <row r="907" spans="21:23" x14ac:dyDescent="0.55000000000000004">
      <c r="U907">
        <v>905</v>
      </c>
      <c r="V907">
        <v>18.399999999999999</v>
      </c>
      <c r="W907" s="111">
        <f>(365-365/U907*_xlfn.XLOOKUP(U907,Lijsten!U:U,Lijsten!V:V))/365</f>
        <v>0.97966850828729279</v>
      </c>
    </row>
    <row r="908" spans="21:23" x14ac:dyDescent="0.55000000000000004">
      <c r="U908">
        <v>906</v>
      </c>
      <c r="V908">
        <v>18.399999999999999</v>
      </c>
      <c r="W908" s="111">
        <f>(365-365/U908*_xlfn.XLOOKUP(U908,Lijsten!U:U,Lijsten!V:V))/365</f>
        <v>0.9796909492273731</v>
      </c>
    </row>
    <row r="909" spans="21:23" x14ac:dyDescent="0.55000000000000004">
      <c r="U909">
        <v>907</v>
      </c>
      <c r="V909">
        <v>18.399999999999999</v>
      </c>
      <c r="W909" s="111">
        <f>(365-365/U909*_xlfn.XLOOKUP(U909,Lijsten!U:U,Lijsten!V:V))/365</f>
        <v>0.9797133406835723</v>
      </c>
    </row>
    <row r="910" spans="21:23" x14ac:dyDescent="0.55000000000000004">
      <c r="U910">
        <v>908</v>
      </c>
      <c r="V910">
        <v>18.399999999999999</v>
      </c>
      <c r="W910" s="111">
        <f>(365-365/U910*_xlfn.XLOOKUP(U910,Lijsten!U:U,Lijsten!V:V))/365</f>
        <v>0.97973568281938328</v>
      </c>
    </row>
    <row r="911" spans="21:23" x14ac:dyDescent="0.55000000000000004">
      <c r="U911">
        <v>909</v>
      </c>
      <c r="V911">
        <v>18.399999999999999</v>
      </c>
      <c r="W911" s="111">
        <f>(365-365/U911*_xlfn.XLOOKUP(U911,Lijsten!U:U,Lijsten!V:V))/365</f>
        <v>0.97975797579757973</v>
      </c>
    </row>
    <row r="912" spans="21:23" x14ac:dyDescent="0.55000000000000004">
      <c r="U912">
        <v>910</v>
      </c>
      <c r="V912">
        <v>18.399999999999999</v>
      </c>
      <c r="W912" s="111">
        <f>(365-365/U912*_xlfn.XLOOKUP(U912,Lijsten!U:U,Lijsten!V:V))/365</f>
        <v>0.97978021978021979</v>
      </c>
    </row>
    <row r="913" spans="21:23" x14ac:dyDescent="0.55000000000000004">
      <c r="U913">
        <v>911</v>
      </c>
      <c r="V913">
        <v>18.399999999999999</v>
      </c>
      <c r="W913" s="111">
        <f>(365-365/U913*_xlfn.XLOOKUP(U913,Lijsten!U:U,Lijsten!V:V))/365</f>
        <v>0.97980241492864972</v>
      </c>
    </row>
    <row r="914" spans="21:23" x14ac:dyDescent="0.55000000000000004">
      <c r="U914">
        <v>912</v>
      </c>
      <c r="V914">
        <v>18.399999999999999</v>
      </c>
      <c r="W914" s="111">
        <f>(365-365/U914*_xlfn.XLOOKUP(U914,Lijsten!U:U,Lijsten!V:V))/365</f>
        <v>0.97982456140350882</v>
      </c>
    </row>
    <row r="915" spans="21:23" x14ac:dyDescent="0.55000000000000004">
      <c r="U915">
        <v>913</v>
      </c>
      <c r="V915">
        <v>18.399999999999999</v>
      </c>
      <c r="W915" s="111">
        <f>(365-365/U915*_xlfn.XLOOKUP(U915,Lijsten!U:U,Lijsten!V:V))/365</f>
        <v>0.9798466593647317</v>
      </c>
    </row>
    <row r="916" spans="21:23" x14ac:dyDescent="0.55000000000000004">
      <c r="U916">
        <v>914</v>
      </c>
      <c r="V916">
        <v>18.399999999999999</v>
      </c>
      <c r="W916" s="111">
        <f>(365-365/U916*_xlfn.XLOOKUP(U916,Lijsten!U:U,Lijsten!V:V))/365</f>
        <v>0.97986870897155354</v>
      </c>
    </row>
    <row r="917" spans="21:23" x14ac:dyDescent="0.55000000000000004">
      <c r="U917">
        <v>915</v>
      </c>
      <c r="V917">
        <v>18.399999999999999</v>
      </c>
      <c r="W917" s="111">
        <f>(365-365/U917*_xlfn.XLOOKUP(U917,Lijsten!U:U,Lijsten!V:V))/365</f>
        <v>0.97989071038251363</v>
      </c>
    </row>
    <row r="918" spans="21:23" x14ac:dyDescent="0.55000000000000004">
      <c r="U918">
        <v>916</v>
      </c>
      <c r="V918">
        <v>18.399999999999999</v>
      </c>
      <c r="W918" s="111">
        <f>(365-365/U918*_xlfn.XLOOKUP(U918,Lijsten!U:U,Lijsten!V:V))/365</f>
        <v>0.97991266375545849</v>
      </c>
    </row>
    <row r="919" spans="21:23" x14ac:dyDescent="0.55000000000000004">
      <c r="U919">
        <v>917</v>
      </c>
      <c r="V919">
        <v>18.399999999999999</v>
      </c>
      <c r="W919" s="111">
        <f>(365-365/U919*_xlfn.XLOOKUP(U919,Lijsten!U:U,Lijsten!V:V))/365</f>
        <v>0.97993456924754641</v>
      </c>
    </row>
    <row r="920" spans="21:23" x14ac:dyDescent="0.55000000000000004">
      <c r="U920">
        <v>918</v>
      </c>
      <c r="V920">
        <v>18.399999999999999</v>
      </c>
      <c r="W920" s="111">
        <f>(365-365/U920*_xlfn.XLOOKUP(U920,Lijsten!U:U,Lijsten!V:V))/365</f>
        <v>0.97995642701525054</v>
      </c>
    </row>
    <row r="921" spans="21:23" x14ac:dyDescent="0.55000000000000004">
      <c r="U921">
        <v>919</v>
      </c>
      <c r="V921">
        <v>18.399999999999999</v>
      </c>
      <c r="W921" s="111">
        <f>(365-365/U921*_xlfn.XLOOKUP(U921,Lijsten!U:U,Lijsten!V:V))/365</f>
        <v>0.9799782372143635</v>
      </c>
    </row>
    <row r="922" spans="21:23" x14ac:dyDescent="0.55000000000000004">
      <c r="U922">
        <v>920</v>
      </c>
      <c r="V922">
        <v>18.399999999999999</v>
      </c>
      <c r="W922" s="111">
        <f>(365-365/U922*_xlfn.XLOOKUP(U922,Lijsten!U:U,Lijsten!V:V))/365</f>
        <v>0.98</v>
      </c>
    </row>
    <row r="923" spans="21:23" x14ac:dyDescent="0.55000000000000004">
      <c r="U923">
        <v>921</v>
      </c>
      <c r="V923">
        <v>18.399999999999999</v>
      </c>
      <c r="W923" s="111">
        <f>(365-365/U923*_xlfn.XLOOKUP(U923,Lijsten!U:U,Lijsten!V:V))/365</f>
        <v>0.98002171552660156</v>
      </c>
    </row>
    <row r="924" spans="21:23" x14ac:dyDescent="0.55000000000000004">
      <c r="U924">
        <v>922</v>
      </c>
      <c r="V924">
        <v>18.399999999999999</v>
      </c>
      <c r="W924" s="111">
        <f>(365-365/U924*_xlfn.XLOOKUP(U924,Lijsten!U:U,Lijsten!V:V))/365</f>
        <v>0.98004338394793933</v>
      </c>
    </row>
    <row r="925" spans="21:23" x14ac:dyDescent="0.55000000000000004">
      <c r="U925">
        <v>923</v>
      </c>
      <c r="V925">
        <v>18.399999999999999</v>
      </c>
      <c r="W925" s="111">
        <f>(365-365/U925*_xlfn.XLOOKUP(U925,Lijsten!U:U,Lijsten!V:V))/365</f>
        <v>0.98006500541711805</v>
      </c>
    </row>
    <row r="926" spans="21:23" x14ac:dyDescent="0.55000000000000004">
      <c r="U926">
        <v>924</v>
      </c>
      <c r="V926">
        <v>18.399999999999999</v>
      </c>
      <c r="W926" s="111">
        <f>(365-365/U926*_xlfn.XLOOKUP(U926,Lijsten!U:U,Lijsten!V:V))/365</f>
        <v>0.98008658008658012</v>
      </c>
    </row>
    <row r="927" spans="21:23" x14ac:dyDescent="0.55000000000000004">
      <c r="U927">
        <v>925</v>
      </c>
      <c r="V927">
        <v>18.399999999999999</v>
      </c>
      <c r="W927" s="111">
        <f>(365-365/U927*_xlfn.XLOOKUP(U927,Lijsten!U:U,Lijsten!V:V))/365</f>
        <v>0.98010810810810811</v>
      </c>
    </row>
    <row r="928" spans="21:23" x14ac:dyDescent="0.55000000000000004">
      <c r="U928">
        <v>926</v>
      </c>
      <c r="V928">
        <v>18.399999999999999</v>
      </c>
      <c r="W928" s="111">
        <f>(365-365/U928*_xlfn.XLOOKUP(U928,Lijsten!U:U,Lijsten!V:V))/365</f>
        <v>0.98012958963282937</v>
      </c>
    </row>
    <row r="929" spans="21:23" x14ac:dyDescent="0.55000000000000004">
      <c r="U929">
        <v>927</v>
      </c>
      <c r="V929">
        <v>18.399999999999999</v>
      </c>
      <c r="W929" s="111">
        <f>(365-365/U929*_xlfn.XLOOKUP(U929,Lijsten!U:U,Lijsten!V:V))/365</f>
        <v>0.98015102481121896</v>
      </c>
    </row>
    <row r="930" spans="21:23" x14ac:dyDescent="0.55000000000000004">
      <c r="U930">
        <v>928</v>
      </c>
      <c r="V930">
        <v>18.399999999999999</v>
      </c>
      <c r="W930" s="111">
        <f>(365-365/U930*_xlfn.XLOOKUP(U930,Lijsten!U:U,Lijsten!V:V))/365</f>
        <v>0.98017241379310338</v>
      </c>
    </row>
    <row r="931" spans="21:23" x14ac:dyDescent="0.55000000000000004">
      <c r="U931">
        <v>929</v>
      </c>
      <c r="V931">
        <v>18.399999999999999</v>
      </c>
      <c r="W931" s="111">
        <f>(365-365/U931*_xlfn.XLOOKUP(U931,Lijsten!U:U,Lijsten!V:V))/365</f>
        <v>0.98019375672766407</v>
      </c>
    </row>
    <row r="932" spans="21:23" x14ac:dyDescent="0.55000000000000004">
      <c r="U932">
        <v>930</v>
      </c>
      <c r="V932">
        <v>18.399999999999999</v>
      </c>
      <c r="W932" s="111">
        <f>(365-365/U932*_xlfn.XLOOKUP(U932,Lijsten!U:U,Lijsten!V:V))/365</f>
        <v>0.98021505376344076</v>
      </c>
    </row>
    <row r="933" spans="21:23" x14ac:dyDescent="0.55000000000000004">
      <c r="U933">
        <v>931</v>
      </c>
      <c r="V933">
        <v>18.399999999999999</v>
      </c>
      <c r="W933" s="111">
        <f>(365-365/U933*_xlfn.XLOOKUP(U933,Lijsten!U:U,Lijsten!V:V))/365</f>
        <v>0.98023630504833514</v>
      </c>
    </row>
    <row r="934" spans="21:23" x14ac:dyDescent="0.55000000000000004">
      <c r="U934">
        <v>932</v>
      </c>
      <c r="V934">
        <v>18.399999999999999</v>
      </c>
      <c r="W934" s="111">
        <f>(365-365/U934*_xlfn.XLOOKUP(U934,Lijsten!U:U,Lijsten!V:V))/365</f>
        <v>0.98025751072961376</v>
      </c>
    </row>
    <row r="935" spans="21:23" x14ac:dyDescent="0.55000000000000004">
      <c r="U935">
        <v>933</v>
      </c>
      <c r="V935">
        <v>18.399999999999999</v>
      </c>
      <c r="W935" s="111">
        <f>(365-365/U935*_xlfn.XLOOKUP(U935,Lijsten!U:U,Lijsten!V:V))/365</f>
        <v>0.98027867095391208</v>
      </c>
    </row>
    <row r="936" spans="21:23" x14ac:dyDescent="0.55000000000000004">
      <c r="U936">
        <v>934</v>
      </c>
      <c r="V936">
        <v>18.399999999999999</v>
      </c>
      <c r="W936" s="111">
        <f>(365-365/U936*_xlfn.XLOOKUP(U936,Lijsten!U:U,Lijsten!V:V))/365</f>
        <v>0.98029978586723765</v>
      </c>
    </row>
    <row r="937" spans="21:23" x14ac:dyDescent="0.55000000000000004">
      <c r="U937">
        <v>935</v>
      </c>
      <c r="V937">
        <v>18.399999999999999</v>
      </c>
      <c r="W937" s="111">
        <f>(365-365/U937*_xlfn.XLOOKUP(U937,Lijsten!U:U,Lijsten!V:V))/365</f>
        <v>0.98032085561497329</v>
      </c>
    </row>
    <row r="938" spans="21:23" x14ac:dyDescent="0.55000000000000004">
      <c r="U938">
        <v>936</v>
      </c>
      <c r="V938">
        <v>18.399999999999999</v>
      </c>
      <c r="W938" s="111">
        <f>(365-365/U938*_xlfn.XLOOKUP(U938,Lijsten!U:U,Lijsten!V:V))/365</f>
        <v>0.9803418803418803</v>
      </c>
    </row>
    <row r="939" spans="21:23" x14ac:dyDescent="0.55000000000000004">
      <c r="U939">
        <v>937</v>
      </c>
      <c r="V939">
        <v>18.399999999999999</v>
      </c>
      <c r="W939" s="111">
        <f>(365-365/U939*_xlfn.XLOOKUP(U939,Lijsten!U:U,Lijsten!V:V))/365</f>
        <v>0.9803628601921025</v>
      </c>
    </row>
    <row r="940" spans="21:23" x14ac:dyDescent="0.55000000000000004">
      <c r="U940">
        <v>938</v>
      </c>
      <c r="V940">
        <v>18.399999999999999</v>
      </c>
      <c r="W940" s="111">
        <f>(365-365/U940*_xlfn.XLOOKUP(U940,Lijsten!U:U,Lijsten!V:V))/365</f>
        <v>0.98038379530916842</v>
      </c>
    </row>
    <row r="941" spans="21:23" x14ac:dyDescent="0.55000000000000004">
      <c r="U941">
        <v>939</v>
      </c>
      <c r="V941">
        <v>18.399999999999999</v>
      </c>
      <c r="W941" s="111">
        <f>(365-365/U941*_xlfn.XLOOKUP(U941,Lijsten!U:U,Lijsten!V:V))/365</f>
        <v>0.98040468583599572</v>
      </c>
    </row>
    <row r="942" spans="21:23" x14ac:dyDescent="0.55000000000000004">
      <c r="U942">
        <v>940</v>
      </c>
      <c r="V942">
        <v>18.399999999999999</v>
      </c>
      <c r="W942" s="111">
        <f>(365-365/U942*_xlfn.XLOOKUP(U942,Lijsten!U:U,Lijsten!V:V))/365</f>
        <v>0.98042553191489368</v>
      </c>
    </row>
    <row r="943" spans="21:23" x14ac:dyDescent="0.55000000000000004">
      <c r="U943">
        <v>941</v>
      </c>
      <c r="V943">
        <v>18.399999999999999</v>
      </c>
      <c r="W943" s="111">
        <f>(365-365/U943*_xlfn.XLOOKUP(U943,Lijsten!U:U,Lijsten!V:V))/365</f>
        <v>0.9804463336875664</v>
      </c>
    </row>
    <row r="944" spans="21:23" x14ac:dyDescent="0.55000000000000004">
      <c r="U944">
        <v>942</v>
      </c>
      <c r="V944">
        <v>18.399999999999999</v>
      </c>
      <c r="W944" s="111">
        <f>(365-365/U944*_xlfn.XLOOKUP(U944,Lijsten!U:U,Lijsten!V:V))/365</f>
        <v>0.98046709129511678</v>
      </c>
    </row>
    <row r="945" spans="21:23" x14ac:dyDescent="0.55000000000000004">
      <c r="U945">
        <v>943</v>
      </c>
      <c r="V945">
        <v>18.399999999999999</v>
      </c>
      <c r="W945" s="111">
        <f>(365-365/U945*_xlfn.XLOOKUP(U945,Lijsten!U:U,Lijsten!V:V))/365</f>
        <v>0.98048780487804876</v>
      </c>
    </row>
    <row r="946" spans="21:23" x14ac:dyDescent="0.55000000000000004">
      <c r="U946">
        <v>944</v>
      </c>
      <c r="V946">
        <v>18.399999999999999</v>
      </c>
      <c r="W946" s="111">
        <f>(365-365/U946*_xlfn.XLOOKUP(U946,Lijsten!U:U,Lijsten!V:V))/365</f>
        <v>0.98050847457627122</v>
      </c>
    </row>
    <row r="947" spans="21:23" x14ac:dyDescent="0.55000000000000004">
      <c r="U947">
        <v>945</v>
      </c>
      <c r="V947">
        <v>18.399999999999999</v>
      </c>
      <c r="W947" s="111">
        <f>(365-365/U947*_xlfn.XLOOKUP(U947,Lijsten!U:U,Lijsten!V:V))/365</f>
        <v>0.98052910052910058</v>
      </c>
    </row>
    <row r="948" spans="21:23" x14ac:dyDescent="0.55000000000000004">
      <c r="U948">
        <v>946</v>
      </c>
      <c r="V948">
        <v>18.399999999999999</v>
      </c>
      <c r="W948" s="111">
        <f>(365-365/U948*_xlfn.XLOOKUP(U948,Lijsten!U:U,Lijsten!V:V))/365</f>
        <v>0.98054968287526434</v>
      </c>
    </row>
    <row r="949" spans="21:23" x14ac:dyDescent="0.55000000000000004">
      <c r="U949">
        <v>947</v>
      </c>
      <c r="V949">
        <v>18.399999999999999</v>
      </c>
      <c r="W949" s="111">
        <f>(365-365/U949*_xlfn.XLOOKUP(U949,Lijsten!U:U,Lijsten!V:V))/365</f>
        <v>0.98057022175290398</v>
      </c>
    </row>
    <row r="950" spans="21:23" x14ac:dyDescent="0.55000000000000004">
      <c r="U950">
        <v>948</v>
      </c>
      <c r="V950">
        <v>18.399999999999999</v>
      </c>
      <c r="W950" s="111">
        <f>(365-365/U950*_xlfn.XLOOKUP(U950,Lijsten!U:U,Lijsten!V:V))/365</f>
        <v>0.98059071729957803</v>
      </c>
    </row>
    <row r="951" spans="21:23" x14ac:dyDescent="0.55000000000000004">
      <c r="U951">
        <v>949</v>
      </c>
      <c r="V951">
        <v>18.399999999999999</v>
      </c>
      <c r="W951" s="111">
        <f>(365-365/U951*_xlfn.XLOOKUP(U951,Lijsten!U:U,Lijsten!V:V))/365</f>
        <v>0.98061116965226547</v>
      </c>
    </row>
    <row r="952" spans="21:23" x14ac:dyDescent="0.55000000000000004">
      <c r="U952">
        <v>950</v>
      </c>
      <c r="V952">
        <v>18.399999999999999</v>
      </c>
      <c r="W952" s="111">
        <f>(365-365/U952*_xlfn.XLOOKUP(U952,Lijsten!U:U,Lijsten!V:V))/365</f>
        <v>0.98063157894736841</v>
      </c>
    </row>
    <row r="953" spans="21:23" x14ac:dyDescent="0.55000000000000004">
      <c r="U953">
        <v>951</v>
      </c>
      <c r="V953">
        <v>18.399999999999999</v>
      </c>
      <c r="W953" s="111">
        <f>(365-365/U953*_xlfn.XLOOKUP(U953,Lijsten!U:U,Lijsten!V:V))/365</f>
        <v>0.98065194532071498</v>
      </c>
    </row>
    <row r="954" spans="21:23" x14ac:dyDescent="0.55000000000000004">
      <c r="U954">
        <v>952</v>
      </c>
      <c r="V954">
        <v>18.399999999999999</v>
      </c>
      <c r="W954" s="111">
        <f>(365-365/U954*_xlfn.XLOOKUP(U954,Lijsten!U:U,Lijsten!V:V))/365</f>
        <v>0.98067226890756309</v>
      </c>
    </row>
    <row r="955" spans="21:23" x14ac:dyDescent="0.55000000000000004">
      <c r="U955">
        <v>953</v>
      </c>
      <c r="V955">
        <v>18.399999999999999</v>
      </c>
      <c r="W955" s="111">
        <f>(365-365/U955*_xlfn.XLOOKUP(U955,Lijsten!U:U,Lijsten!V:V))/365</f>
        <v>0.98069254984260223</v>
      </c>
    </row>
    <row r="956" spans="21:23" x14ac:dyDescent="0.55000000000000004">
      <c r="U956">
        <v>954</v>
      </c>
      <c r="V956">
        <v>18.399999999999999</v>
      </c>
      <c r="W956" s="111">
        <f>(365-365/U956*_xlfn.XLOOKUP(U956,Lijsten!U:U,Lijsten!V:V))/365</f>
        <v>0.980712788259958</v>
      </c>
    </row>
    <row r="957" spans="21:23" x14ac:dyDescent="0.55000000000000004">
      <c r="U957">
        <v>955</v>
      </c>
      <c r="V957">
        <v>18.399999999999999</v>
      </c>
      <c r="W957" s="111">
        <f>(365-365/U957*_xlfn.XLOOKUP(U957,Lijsten!U:U,Lijsten!V:V))/365</f>
        <v>0.98073298429319367</v>
      </c>
    </row>
    <row r="958" spans="21:23" x14ac:dyDescent="0.55000000000000004">
      <c r="U958">
        <v>956</v>
      </c>
      <c r="V958">
        <v>18.399999999999999</v>
      </c>
      <c r="W958" s="111">
        <f>(365-365/U958*_xlfn.XLOOKUP(U958,Lijsten!U:U,Lijsten!V:V))/365</f>
        <v>0.98075313807531384</v>
      </c>
    </row>
    <row r="959" spans="21:23" x14ac:dyDescent="0.55000000000000004">
      <c r="U959">
        <v>957</v>
      </c>
      <c r="V959">
        <v>18.399999999999999</v>
      </c>
      <c r="W959" s="111">
        <f>(365-365/U959*_xlfn.XLOOKUP(U959,Lijsten!U:U,Lijsten!V:V))/365</f>
        <v>0.98077324973876701</v>
      </c>
    </row>
    <row r="960" spans="21:23" x14ac:dyDescent="0.55000000000000004">
      <c r="U960">
        <v>958</v>
      </c>
      <c r="V960">
        <v>18.399999999999999</v>
      </c>
      <c r="W960" s="111">
        <f>(365-365/U960*_xlfn.XLOOKUP(U960,Lijsten!U:U,Lijsten!V:V))/365</f>
        <v>0.98079331941544889</v>
      </c>
    </row>
    <row r="961" spans="21:23" x14ac:dyDescent="0.55000000000000004">
      <c r="U961">
        <v>959</v>
      </c>
      <c r="V961">
        <v>18.399999999999999</v>
      </c>
      <c r="W961" s="111">
        <f>(365-365/U961*_xlfn.XLOOKUP(U961,Lijsten!U:U,Lijsten!V:V))/365</f>
        <v>0.98081334723670488</v>
      </c>
    </row>
    <row r="962" spans="21:23" x14ac:dyDescent="0.55000000000000004">
      <c r="U962">
        <v>960</v>
      </c>
      <c r="V962">
        <v>18.399999999999999</v>
      </c>
      <c r="W962" s="111">
        <f>(365-365/U962*_xlfn.XLOOKUP(U962,Lijsten!U:U,Lijsten!V:V))/365</f>
        <v>0.98083333333333333</v>
      </c>
    </row>
    <row r="963" spans="21:23" x14ac:dyDescent="0.55000000000000004">
      <c r="U963">
        <v>961</v>
      </c>
      <c r="V963">
        <v>18.399999999999999</v>
      </c>
      <c r="W963" s="111">
        <f>(365-365/U963*_xlfn.XLOOKUP(U963,Lijsten!U:U,Lijsten!V:V))/365</f>
        <v>0.98085327783558796</v>
      </c>
    </row>
    <row r="964" spans="21:23" x14ac:dyDescent="0.55000000000000004">
      <c r="U964">
        <v>962</v>
      </c>
      <c r="V964">
        <v>18.399999999999999</v>
      </c>
      <c r="W964" s="111">
        <f>(365-365/U964*_xlfn.XLOOKUP(U964,Lijsten!U:U,Lijsten!V:V))/365</f>
        <v>0.98087318087318087</v>
      </c>
    </row>
    <row r="965" spans="21:23" x14ac:dyDescent="0.55000000000000004">
      <c r="U965">
        <v>963</v>
      </c>
      <c r="V965">
        <v>18.399999999999999</v>
      </c>
      <c r="W965" s="111">
        <f>(365-365/U965*_xlfn.XLOOKUP(U965,Lijsten!U:U,Lijsten!V:V))/365</f>
        <v>0.98089304257528553</v>
      </c>
    </row>
    <row r="966" spans="21:23" x14ac:dyDescent="0.55000000000000004">
      <c r="U966">
        <v>964</v>
      </c>
      <c r="V966">
        <v>18.399999999999999</v>
      </c>
      <c r="W966" s="111">
        <f>(365-365/U966*_xlfn.XLOOKUP(U966,Lijsten!U:U,Lijsten!V:V))/365</f>
        <v>0.98091286307053949</v>
      </c>
    </row>
    <row r="967" spans="21:23" x14ac:dyDescent="0.55000000000000004">
      <c r="U967">
        <v>965</v>
      </c>
      <c r="V967">
        <v>18.399999999999999</v>
      </c>
      <c r="W967" s="111">
        <f>(365-365/U967*_xlfn.XLOOKUP(U967,Lijsten!U:U,Lijsten!V:V))/365</f>
        <v>0.9809326424870467</v>
      </c>
    </row>
    <row r="968" spans="21:23" x14ac:dyDescent="0.55000000000000004">
      <c r="U968">
        <v>966</v>
      </c>
      <c r="V968">
        <v>18.399999999999999</v>
      </c>
      <c r="W968" s="111">
        <f>(365-365/U968*_xlfn.XLOOKUP(U968,Lijsten!U:U,Lijsten!V:V))/365</f>
        <v>0.98095238095238091</v>
      </c>
    </row>
    <row r="969" spans="21:23" x14ac:dyDescent="0.55000000000000004">
      <c r="U969">
        <v>967</v>
      </c>
      <c r="V969">
        <v>18.399999999999999</v>
      </c>
      <c r="W969" s="111">
        <f>(365-365/U969*_xlfn.XLOOKUP(U969,Lijsten!U:U,Lijsten!V:V))/365</f>
        <v>0.98097207859358848</v>
      </c>
    </row>
    <row r="970" spans="21:23" x14ac:dyDescent="0.55000000000000004">
      <c r="U970">
        <v>968</v>
      </c>
      <c r="V970">
        <v>18.399999999999999</v>
      </c>
      <c r="W970" s="111">
        <f>(365-365/U970*_xlfn.XLOOKUP(U970,Lijsten!U:U,Lijsten!V:V))/365</f>
        <v>0.9809917355371901</v>
      </c>
    </row>
    <row r="971" spans="21:23" x14ac:dyDescent="0.55000000000000004">
      <c r="U971">
        <v>969</v>
      </c>
      <c r="V971">
        <v>18.399999999999999</v>
      </c>
      <c r="W971" s="111">
        <f>(365-365/U971*_xlfn.XLOOKUP(U971,Lijsten!U:U,Lijsten!V:V))/365</f>
        <v>0.98101135190918476</v>
      </c>
    </row>
    <row r="972" spans="21:23" x14ac:dyDescent="0.55000000000000004">
      <c r="U972">
        <v>970</v>
      </c>
      <c r="V972">
        <v>18.399999999999999</v>
      </c>
      <c r="W972" s="111">
        <f>(365-365/U972*_xlfn.XLOOKUP(U972,Lijsten!U:U,Lijsten!V:V))/365</f>
        <v>0.98103092783505152</v>
      </c>
    </row>
    <row r="973" spans="21:23" x14ac:dyDescent="0.55000000000000004">
      <c r="U973">
        <v>971</v>
      </c>
      <c r="V973">
        <v>18.399999999999999</v>
      </c>
      <c r="W973" s="111">
        <f>(365-365/U973*_xlfn.XLOOKUP(U973,Lijsten!U:U,Lijsten!V:V))/365</f>
        <v>0.98105046343975277</v>
      </c>
    </row>
    <row r="974" spans="21:23" x14ac:dyDescent="0.55000000000000004">
      <c r="U974">
        <v>972</v>
      </c>
      <c r="V974">
        <v>18.399999999999999</v>
      </c>
      <c r="W974" s="111">
        <f>(365-365/U974*_xlfn.XLOOKUP(U974,Lijsten!U:U,Lijsten!V:V))/365</f>
        <v>0.98106995884773662</v>
      </c>
    </row>
    <row r="975" spans="21:23" x14ac:dyDescent="0.55000000000000004">
      <c r="U975">
        <v>973</v>
      </c>
      <c r="V975">
        <v>18.399999999999999</v>
      </c>
      <c r="W975" s="111">
        <f>(365-365/U975*_xlfn.XLOOKUP(U975,Lijsten!U:U,Lijsten!V:V))/365</f>
        <v>0.98108941418293938</v>
      </c>
    </row>
    <row r="976" spans="21:23" x14ac:dyDescent="0.55000000000000004">
      <c r="U976">
        <v>974</v>
      </c>
      <c r="V976">
        <v>18.399999999999999</v>
      </c>
      <c r="W976" s="111">
        <f>(365-365/U976*_xlfn.XLOOKUP(U976,Lijsten!U:U,Lijsten!V:V))/365</f>
        <v>0.98110882956878842</v>
      </c>
    </row>
    <row r="977" spans="21:23" x14ac:dyDescent="0.55000000000000004">
      <c r="U977">
        <v>975</v>
      </c>
      <c r="V977">
        <v>18.399999999999999</v>
      </c>
      <c r="W977" s="111">
        <f>(365-365/U977*_xlfn.XLOOKUP(U977,Lijsten!U:U,Lijsten!V:V))/365</f>
        <v>0.98112820512820509</v>
      </c>
    </row>
    <row r="978" spans="21:23" x14ac:dyDescent="0.55000000000000004">
      <c r="U978">
        <v>976</v>
      </c>
      <c r="V978">
        <v>18.399999999999999</v>
      </c>
      <c r="W978" s="111">
        <f>(365-365/U978*_xlfn.XLOOKUP(U978,Lijsten!U:U,Lijsten!V:V))/365</f>
        <v>0.98114754098360657</v>
      </c>
    </row>
    <row r="979" spans="21:23" x14ac:dyDescent="0.55000000000000004">
      <c r="U979">
        <v>977</v>
      </c>
      <c r="V979">
        <v>18.399999999999999</v>
      </c>
      <c r="W979" s="111">
        <f>(365-365/U979*_xlfn.XLOOKUP(U979,Lijsten!U:U,Lijsten!V:V))/365</f>
        <v>0.9811668372569089</v>
      </c>
    </row>
    <row r="980" spans="21:23" x14ac:dyDescent="0.55000000000000004">
      <c r="U980">
        <v>978</v>
      </c>
      <c r="V980">
        <v>18.399999999999999</v>
      </c>
      <c r="W980" s="111">
        <f>(365-365/U980*_xlfn.XLOOKUP(U980,Lijsten!U:U,Lijsten!V:V))/365</f>
        <v>0.98118609406952972</v>
      </c>
    </row>
    <row r="981" spans="21:23" x14ac:dyDescent="0.55000000000000004">
      <c r="U981">
        <v>979</v>
      </c>
      <c r="V981">
        <v>18.399999999999999</v>
      </c>
      <c r="W981" s="111">
        <f>(365-365/U981*_xlfn.XLOOKUP(U981,Lijsten!U:U,Lijsten!V:V))/365</f>
        <v>0.98120531154239021</v>
      </c>
    </row>
    <row r="982" spans="21:23" x14ac:dyDescent="0.55000000000000004">
      <c r="U982">
        <v>980</v>
      </c>
      <c r="V982">
        <v>18.399999999999999</v>
      </c>
      <c r="W982" s="111">
        <f>(365-365/U982*_xlfn.XLOOKUP(U982,Lijsten!U:U,Lijsten!V:V))/365</f>
        <v>0.98122448979591836</v>
      </c>
    </row>
    <row r="983" spans="21:23" x14ac:dyDescent="0.55000000000000004">
      <c r="U983">
        <v>981</v>
      </c>
      <c r="V983">
        <v>18.399999999999999</v>
      </c>
      <c r="W983" s="111">
        <f>(365-365/U983*_xlfn.XLOOKUP(U983,Lijsten!U:U,Lijsten!V:V))/365</f>
        <v>0.98124362895005091</v>
      </c>
    </row>
    <row r="984" spans="21:23" x14ac:dyDescent="0.55000000000000004">
      <c r="U984">
        <v>982</v>
      </c>
      <c r="V984">
        <v>18.399999999999999</v>
      </c>
      <c r="W984" s="111">
        <f>(365-365/U984*_xlfn.XLOOKUP(U984,Lijsten!U:U,Lijsten!V:V))/365</f>
        <v>0.98126272912423629</v>
      </c>
    </row>
    <row r="985" spans="21:23" x14ac:dyDescent="0.55000000000000004">
      <c r="U985">
        <v>983</v>
      </c>
      <c r="V985">
        <v>18.399999999999999</v>
      </c>
      <c r="W985" s="111">
        <f>(365-365/U985*_xlfn.XLOOKUP(U985,Lijsten!U:U,Lijsten!V:V))/365</f>
        <v>0.98128179043743635</v>
      </c>
    </row>
    <row r="986" spans="21:23" x14ac:dyDescent="0.55000000000000004">
      <c r="U986">
        <v>984</v>
      </c>
      <c r="V986">
        <v>18.399999999999999</v>
      </c>
      <c r="W986" s="111">
        <f>(365-365/U986*_xlfn.XLOOKUP(U986,Lijsten!U:U,Lijsten!V:V))/365</f>
        <v>0.9813008130081301</v>
      </c>
    </row>
    <row r="987" spans="21:23" x14ac:dyDescent="0.55000000000000004">
      <c r="U987">
        <v>985</v>
      </c>
      <c r="V987">
        <v>18.399999999999999</v>
      </c>
      <c r="W987" s="111">
        <f>(365-365/U987*_xlfn.XLOOKUP(U987,Lijsten!U:U,Lijsten!V:V))/365</f>
        <v>0.9813197969543147</v>
      </c>
    </row>
    <row r="988" spans="21:23" x14ac:dyDescent="0.55000000000000004">
      <c r="U988">
        <v>986</v>
      </c>
      <c r="V988">
        <v>18.399999999999999</v>
      </c>
      <c r="W988" s="111">
        <f>(365-365/U988*_xlfn.XLOOKUP(U988,Lijsten!U:U,Lijsten!V:V))/365</f>
        <v>0.98133874239350904</v>
      </c>
    </row>
    <row r="989" spans="21:23" x14ac:dyDescent="0.55000000000000004">
      <c r="U989">
        <v>987</v>
      </c>
      <c r="V989">
        <v>18.399999999999999</v>
      </c>
      <c r="W989" s="111">
        <f>(365-365/U989*_xlfn.XLOOKUP(U989,Lijsten!U:U,Lijsten!V:V))/365</f>
        <v>0.98135764944275572</v>
      </c>
    </row>
    <row r="990" spans="21:23" x14ac:dyDescent="0.55000000000000004">
      <c r="U990">
        <v>988</v>
      </c>
      <c r="V990">
        <v>18.399999999999999</v>
      </c>
      <c r="W990" s="111">
        <f>(365-365/U990*_xlfn.XLOOKUP(U990,Lijsten!U:U,Lijsten!V:V))/365</f>
        <v>0.98137651821862348</v>
      </c>
    </row>
    <row r="991" spans="21:23" x14ac:dyDescent="0.55000000000000004">
      <c r="U991">
        <v>989</v>
      </c>
      <c r="V991">
        <v>18.399999999999999</v>
      </c>
      <c r="W991" s="111">
        <f>(365-365/U991*_xlfn.XLOOKUP(U991,Lijsten!U:U,Lijsten!V:V))/365</f>
        <v>0.98139534883720936</v>
      </c>
    </row>
    <row r="992" spans="21:23" x14ac:dyDescent="0.55000000000000004">
      <c r="U992">
        <v>990</v>
      </c>
      <c r="V992">
        <v>18.399999999999999</v>
      </c>
      <c r="W992" s="111">
        <f>(365-365/U992*_xlfn.XLOOKUP(U992,Lijsten!U:U,Lijsten!V:V))/365</f>
        <v>0.98141414141414141</v>
      </c>
    </row>
    <row r="993" spans="21:23" x14ac:dyDescent="0.55000000000000004">
      <c r="U993">
        <v>991</v>
      </c>
      <c r="V993">
        <v>18.399999999999999</v>
      </c>
      <c r="W993" s="111">
        <f>(365-365/U993*_xlfn.XLOOKUP(U993,Lijsten!U:U,Lijsten!V:V))/365</f>
        <v>0.98143289606458117</v>
      </c>
    </row>
    <row r="994" spans="21:23" x14ac:dyDescent="0.55000000000000004">
      <c r="U994">
        <v>992</v>
      </c>
      <c r="V994">
        <v>18.399999999999999</v>
      </c>
      <c r="W994" s="111">
        <f>(365-365/U994*_xlfn.XLOOKUP(U994,Lijsten!U:U,Lijsten!V:V))/365</f>
        <v>0.98145161290322591</v>
      </c>
    </row>
    <row r="995" spans="21:23" x14ac:dyDescent="0.55000000000000004">
      <c r="U995">
        <v>993</v>
      </c>
      <c r="V995">
        <v>18.399999999999999</v>
      </c>
      <c r="W995" s="111">
        <f>(365-365/U995*_xlfn.XLOOKUP(U995,Lijsten!U:U,Lijsten!V:V))/365</f>
        <v>0.98147029204431013</v>
      </c>
    </row>
    <row r="996" spans="21:23" x14ac:dyDescent="0.55000000000000004">
      <c r="U996">
        <v>994</v>
      </c>
      <c r="V996">
        <v>18.399999999999999</v>
      </c>
      <c r="W996" s="111">
        <f>(365-365/U996*_xlfn.XLOOKUP(U996,Lijsten!U:U,Lijsten!V:V))/365</f>
        <v>0.98148893360160971</v>
      </c>
    </row>
    <row r="997" spans="21:23" x14ac:dyDescent="0.55000000000000004">
      <c r="U997">
        <v>995</v>
      </c>
      <c r="V997">
        <v>18.399999999999999</v>
      </c>
      <c r="W997" s="111">
        <f>(365-365/U997*_xlfn.XLOOKUP(U997,Lijsten!U:U,Lijsten!V:V))/365</f>
        <v>0.98150753768844212</v>
      </c>
    </row>
    <row r="998" spans="21:23" x14ac:dyDescent="0.55000000000000004">
      <c r="U998">
        <v>996</v>
      </c>
      <c r="V998">
        <v>18.399999999999999</v>
      </c>
      <c r="W998" s="111">
        <f>(365-365/U998*_xlfn.XLOOKUP(U998,Lijsten!U:U,Lijsten!V:V))/365</f>
        <v>0.98152610441767074</v>
      </c>
    </row>
    <row r="999" spans="21:23" x14ac:dyDescent="0.55000000000000004">
      <c r="U999">
        <v>997</v>
      </c>
      <c r="V999">
        <v>18.399999999999999</v>
      </c>
      <c r="W999" s="111">
        <f>(365-365/U999*_xlfn.XLOOKUP(U999,Lijsten!U:U,Lijsten!V:V))/365</f>
        <v>0.9815446339017051</v>
      </c>
    </row>
    <row r="1000" spans="21:23" x14ac:dyDescent="0.55000000000000004">
      <c r="U1000">
        <v>998</v>
      </c>
      <c r="V1000">
        <v>18.399999999999999</v>
      </c>
      <c r="W1000" s="111">
        <f>(365-365/U1000*_xlfn.XLOOKUP(U1000,Lijsten!U:U,Lijsten!V:V))/365</f>
        <v>0.98156312625250508</v>
      </c>
    </row>
    <row r="1001" spans="21:23" x14ac:dyDescent="0.55000000000000004">
      <c r="U1001">
        <v>999</v>
      </c>
      <c r="V1001">
        <v>18.399999999999999</v>
      </c>
      <c r="W1001" s="111">
        <f>(365-365/U1001*_xlfn.XLOOKUP(U1001,Lijsten!U:U,Lijsten!V:V))/365</f>
        <v>0.9815815815815816</v>
      </c>
    </row>
    <row r="1002" spans="21:23" x14ac:dyDescent="0.55000000000000004">
      <c r="U1002">
        <v>1000</v>
      </c>
      <c r="V1002">
        <v>18.399999999999999</v>
      </c>
      <c r="W1002" s="111">
        <f>(365-365/U1002*_xlfn.XLOOKUP(U1002,Lijsten!U:U,Lijsten!V:V))/365</f>
        <v>0.98160000000000003</v>
      </c>
    </row>
    <row r="1003" spans="21:23" x14ac:dyDescent="0.55000000000000004">
      <c r="U1003">
        <v>1001</v>
      </c>
      <c r="V1003">
        <v>18.399999999999999</v>
      </c>
      <c r="W1003" s="111">
        <f>(365-365/U1003*_xlfn.XLOOKUP(U1003,Lijsten!U:U,Lijsten!V:V))/365</f>
        <v>0.98161838161838166</v>
      </c>
    </row>
    <row r="1004" spans="21:23" x14ac:dyDescent="0.55000000000000004">
      <c r="U1004">
        <v>1002</v>
      </c>
      <c r="V1004">
        <v>18.399999999999999</v>
      </c>
      <c r="W1004" s="111">
        <f>(365-365/U1004*_xlfn.XLOOKUP(U1004,Lijsten!U:U,Lijsten!V:V))/365</f>
        <v>0.98163672654690615</v>
      </c>
    </row>
    <row r="1005" spans="21:23" x14ac:dyDescent="0.55000000000000004">
      <c r="U1005">
        <v>1003</v>
      </c>
      <c r="V1005">
        <v>18.399999999999999</v>
      </c>
      <c r="W1005" s="111">
        <f>(365-365/U1005*_xlfn.XLOOKUP(U1005,Lijsten!U:U,Lijsten!V:V))/365</f>
        <v>0.98165503489531414</v>
      </c>
    </row>
    <row r="1006" spans="21:23" x14ac:dyDescent="0.55000000000000004">
      <c r="U1006">
        <v>1004</v>
      </c>
      <c r="V1006">
        <v>18.399999999999999</v>
      </c>
      <c r="W1006" s="111">
        <f>(365-365/U1006*_xlfn.XLOOKUP(U1006,Lijsten!U:U,Lijsten!V:V))/365</f>
        <v>0.98167330677290843</v>
      </c>
    </row>
    <row r="1007" spans="21:23" x14ac:dyDescent="0.55000000000000004">
      <c r="U1007">
        <v>1005</v>
      </c>
      <c r="V1007">
        <v>18.399999999999999</v>
      </c>
      <c r="W1007" s="111">
        <f>(365-365/U1007*_xlfn.XLOOKUP(U1007,Lijsten!U:U,Lijsten!V:V))/365</f>
        <v>0.98169154228855715</v>
      </c>
    </row>
    <row r="1008" spans="21:23" x14ac:dyDescent="0.55000000000000004">
      <c r="U1008">
        <v>1006</v>
      </c>
      <c r="V1008">
        <v>18.399999999999999</v>
      </c>
      <c r="W1008" s="111">
        <f>(365-365/U1008*_xlfn.XLOOKUP(U1008,Lijsten!U:U,Lijsten!V:V))/365</f>
        <v>0.98170974155069579</v>
      </c>
    </row>
    <row r="1009" spans="21:23" x14ac:dyDescent="0.55000000000000004">
      <c r="U1009">
        <v>1007</v>
      </c>
      <c r="V1009">
        <v>18.399999999999999</v>
      </c>
      <c r="W1009" s="111">
        <f>(365-365/U1009*_xlfn.XLOOKUP(U1009,Lijsten!U:U,Lijsten!V:V))/365</f>
        <v>0.98172790466732873</v>
      </c>
    </row>
    <row r="1010" spans="21:23" x14ac:dyDescent="0.55000000000000004">
      <c r="U1010">
        <v>1008</v>
      </c>
      <c r="V1010">
        <v>18.399999999999999</v>
      </c>
      <c r="W1010" s="111">
        <f>(365-365/U1010*_xlfn.XLOOKUP(U1010,Lijsten!U:U,Lijsten!V:V))/365</f>
        <v>0.9817460317460317</v>
      </c>
    </row>
    <row r="1011" spans="21:23" x14ac:dyDescent="0.55000000000000004">
      <c r="U1011">
        <v>1009</v>
      </c>
      <c r="V1011">
        <v>18.399999999999999</v>
      </c>
      <c r="W1011" s="111">
        <f>(365-365/U1011*_xlfn.XLOOKUP(U1011,Lijsten!U:U,Lijsten!V:V))/365</f>
        <v>0.98176412289395443</v>
      </c>
    </row>
    <row r="1012" spans="21:23" x14ac:dyDescent="0.55000000000000004">
      <c r="U1012">
        <v>1010</v>
      </c>
      <c r="V1012">
        <v>18.399999999999999</v>
      </c>
      <c r="W1012" s="111">
        <f>(365-365/U1012*_xlfn.XLOOKUP(U1012,Lijsten!U:U,Lijsten!V:V))/365</f>
        <v>0.98178217821782177</v>
      </c>
    </row>
    <row r="1013" spans="21:23" x14ac:dyDescent="0.55000000000000004">
      <c r="U1013">
        <v>1011</v>
      </c>
      <c r="V1013">
        <v>18.399999999999999</v>
      </c>
      <c r="W1013" s="111">
        <f>(365-365/U1013*_xlfn.XLOOKUP(U1013,Lijsten!U:U,Lijsten!V:V))/365</f>
        <v>0.98180019782393668</v>
      </c>
    </row>
    <row r="1014" spans="21:23" x14ac:dyDescent="0.55000000000000004">
      <c r="U1014">
        <v>1012</v>
      </c>
      <c r="V1014">
        <v>18.399999999999999</v>
      </c>
      <c r="W1014" s="111">
        <f>(365-365/U1014*_xlfn.XLOOKUP(U1014,Lijsten!U:U,Lijsten!V:V))/365</f>
        <v>0.98181818181818181</v>
      </c>
    </row>
    <row r="1015" spans="21:23" x14ac:dyDescent="0.55000000000000004">
      <c r="U1015">
        <v>1013</v>
      </c>
      <c r="V1015">
        <v>18.399999999999999</v>
      </c>
      <c r="W1015" s="111">
        <f>(365-365/U1015*_xlfn.XLOOKUP(U1015,Lijsten!U:U,Lijsten!V:V))/365</f>
        <v>0.98183613030602179</v>
      </c>
    </row>
    <row r="1016" spans="21:23" x14ac:dyDescent="0.55000000000000004">
      <c r="U1016">
        <v>1014</v>
      </c>
      <c r="V1016">
        <v>18.399999999999999</v>
      </c>
      <c r="W1016" s="111">
        <f>(365-365/U1016*_xlfn.XLOOKUP(U1016,Lijsten!U:U,Lijsten!V:V))/365</f>
        <v>0.98185404339250493</v>
      </c>
    </row>
    <row r="1017" spans="21:23" x14ac:dyDescent="0.55000000000000004">
      <c r="U1017">
        <v>1015</v>
      </c>
      <c r="V1017">
        <v>18.399999999999999</v>
      </c>
      <c r="W1017" s="111">
        <f>(365-365/U1017*_xlfn.XLOOKUP(U1017,Lijsten!U:U,Lijsten!V:V))/365</f>
        <v>0.98187192118226596</v>
      </c>
    </row>
    <row r="1018" spans="21:23" x14ac:dyDescent="0.55000000000000004">
      <c r="U1018">
        <v>1016</v>
      </c>
      <c r="V1018">
        <v>18.399999999999999</v>
      </c>
      <c r="W1018" s="111">
        <f>(365-365/U1018*_xlfn.XLOOKUP(U1018,Lijsten!U:U,Lijsten!V:V))/365</f>
        <v>0.98188976377952764</v>
      </c>
    </row>
    <row r="1019" spans="21:23" x14ac:dyDescent="0.55000000000000004">
      <c r="U1019">
        <v>1017</v>
      </c>
      <c r="V1019">
        <v>18.399999999999999</v>
      </c>
      <c r="W1019" s="111">
        <f>(365-365/U1019*_xlfn.XLOOKUP(U1019,Lijsten!U:U,Lijsten!V:V))/365</f>
        <v>0.98190757128810224</v>
      </c>
    </row>
    <row r="1020" spans="21:23" x14ac:dyDescent="0.55000000000000004">
      <c r="U1020">
        <v>1018</v>
      </c>
      <c r="V1020">
        <v>18.399999999999999</v>
      </c>
      <c r="W1020" s="111">
        <f>(365-365/U1020*_xlfn.XLOOKUP(U1020,Lijsten!U:U,Lijsten!V:V))/365</f>
        <v>0.98192534381139485</v>
      </c>
    </row>
    <row r="1021" spans="21:23" x14ac:dyDescent="0.55000000000000004">
      <c r="U1021">
        <v>1019</v>
      </c>
      <c r="V1021">
        <v>18.399999999999999</v>
      </c>
      <c r="W1021" s="111">
        <f>(365-365/U1021*_xlfn.XLOOKUP(U1021,Lijsten!U:U,Lijsten!V:V))/365</f>
        <v>0.98194308145240428</v>
      </c>
    </row>
    <row r="1022" spans="21:23" x14ac:dyDescent="0.55000000000000004">
      <c r="U1022">
        <v>1020</v>
      </c>
      <c r="V1022">
        <v>18.399999999999999</v>
      </c>
      <c r="W1022" s="111">
        <f>(365-365/U1022*_xlfn.XLOOKUP(U1022,Lijsten!U:U,Lijsten!V:V))/365</f>
        <v>0.98196078431372558</v>
      </c>
    </row>
    <row r="1023" spans="21:23" x14ac:dyDescent="0.55000000000000004">
      <c r="U1023">
        <v>1021</v>
      </c>
      <c r="V1023">
        <v>18.399999999999999</v>
      </c>
      <c r="W1023" s="111">
        <f>(365-365/U1023*_xlfn.XLOOKUP(U1023,Lijsten!U:U,Lijsten!V:V))/365</f>
        <v>0.98197845249755145</v>
      </c>
    </row>
    <row r="1024" spans="21:23" x14ac:dyDescent="0.55000000000000004">
      <c r="U1024">
        <v>1022</v>
      </c>
      <c r="V1024">
        <v>18.399999999999999</v>
      </c>
      <c r="W1024" s="111">
        <f>(365-365/U1024*_xlfn.XLOOKUP(U1024,Lijsten!U:U,Lijsten!V:V))/365</f>
        <v>0.98199608610567524</v>
      </c>
    </row>
    <row r="1025" spans="21:23" x14ac:dyDescent="0.55000000000000004">
      <c r="U1025">
        <v>1023</v>
      </c>
      <c r="V1025">
        <v>18.399999999999999</v>
      </c>
      <c r="W1025" s="111">
        <f>(365-365/U1025*_xlfn.XLOOKUP(U1025,Lijsten!U:U,Lijsten!V:V))/365</f>
        <v>0.98201368523949173</v>
      </c>
    </row>
    <row r="1026" spans="21:23" x14ac:dyDescent="0.55000000000000004">
      <c r="U1026">
        <v>1024</v>
      </c>
      <c r="V1026">
        <v>18.399999999999999</v>
      </c>
      <c r="W1026" s="111">
        <f>(365-365/U1026*_xlfn.XLOOKUP(U1026,Lijsten!U:U,Lijsten!V:V))/365</f>
        <v>0.98203125000000002</v>
      </c>
    </row>
    <row r="1027" spans="21:23" x14ac:dyDescent="0.55000000000000004">
      <c r="U1027">
        <v>1025</v>
      </c>
      <c r="V1027">
        <v>18.399999999999999</v>
      </c>
      <c r="W1027" s="111">
        <f>(365-365/U1027*_xlfn.XLOOKUP(U1027,Lijsten!U:U,Lijsten!V:V))/365</f>
        <v>0.98204878048780486</v>
      </c>
    </row>
    <row r="1028" spans="21:23" x14ac:dyDescent="0.55000000000000004">
      <c r="U1028">
        <v>1026</v>
      </c>
      <c r="V1028">
        <v>18.399999999999999</v>
      </c>
      <c r="W1028" s="111">
        <f>(365-365/U1028*_xlfn.XLOOKUP(U1028,Lijsten!U:U,Lijsten!V:V))/365</f>
        <v>0.98206627680311886</v>
      </c>
    </row>
    <row r="1029" spans="21:23" x14ac:dyDescent="0.55000000000000004">
      <c r="U1029">
        <v>1027</v>
      </c>
      <c r="V1029">
        <v>18.399999999999999</v>
      </c>
      <c r="W1029" s="111">
        <f>(365-365/U1029*_xlfn.XLOOKUP(U1029,Lijsten!U:U,Lijsten!V:V))/365</f>
        <v>0.9820837390457644</v>
      </c>
    </row>
    <row r="1030" spans="21:23" x14ac:dyDescent="0.55000000000000004">
      <c r="U1030">
        <v>1028</v>
      </c>
      <c r="V1030">
        <v>18.399999999999999</v>
      </c>
      <c r="W1030" s="111">
        <f>(365-365/U1030*_xlfn.XLOOKUP(U1030,Lijsten!U:U,Lijsten!V:V))/365</f>
        <v>0.98210116731517516</v>
      </c>
    </row>
    <row r="1031" spans="21:23" x14ac:dyDescent="0.55000000000000004">
      <c r="U1031">
        <v>1029</v>
      </c>
      <c r="V1031">
        <v>18.399999999999999</v>
      </c>
      <c r="W1031" s="111">
        <f>(365-365/U1031*_xlfn.XLOOKUP(U1031,Lijsten!U:U,Lijsten!V:V))/365</f>
        <v>0.98211856171039846</v>
      </c>
    </row>
    <row r="1032" spans="21:23" x14ac:dyDescent="0.55000000000000004">
      <c r="U1032">
        <v>1030</v>
      </c>
      <c r="V1032">
        <v>18.399999999999999</v>
      </c>
      <c r="W1032" s="111">
        <f>(365-365/U1032*_xlfn.XLOOKUP(U1032,Lijsten!U:U,Lijsten!V:V))/365</f>
        <v>0.98213592233009706</v>
      </c>
    </row>
    <row r="1033" spans="21:23" x14ac:dyDescent="0.55000000000000004">
      <c r="U1033">
        <v>1031</v>
      </c>
      <c r="V1033">
        <v>18.399999999999999</v>
      </c>
      <c r="W1033" s="111">
        <f>(365-365/U1033*_xlfn.XLOOKUP(U1033,Lijsten!U:U,Lijsten!V:V))/365</f>
        <v>0.98215324927255099</v>
      </c>
    </row>
    <row r="1034" spans="21:23" x14ac:dyDescent="0.55000000000000004">
      <c r="U1034">
        <v>1032</v>
      </c>
      <c r="V1034">
        <v>18.399999999999999</v>
      </c>
      <c r="W1034" s="111">
        <f>(365-365/U1034*_xlfn.XLOOKUP(U1034,Lijsten!U:U,Lijsten!V:V))/365</f>
        <v>0.98217054263565895</v>
      </c>
    </row>
    <row r="1035" spans="21:23" x14ac:dyDescent="0.55000000000000004">
      <c r="U1035">
        <v>1033</v>
      </c>
      <c r="V1035">
        <v>18.399999999999999</v>
      </c>
      <c r="W1035" s="111">
        <f>(365-365/U1035*_xlfn.XLOOKUP(U1035,Lijsten!U:U,Lijsten!V:V))/365</f>
        <v>0.98218780251694104</v>
      </c>
    </row>
    <row r="1036" spans="21:23" x14ac:dyDescent="0.55000000000000004">
      <c r="U1036">
        <v>1034</v>
      </c>
      <c r="V1036">
        <v>18.399999999999999</v>
      </c>
      <c r="W1036" s="111">
        <f>(365-365/U1036*_xlfn.XLOOKUP(U1036,Lijsten!U:U,Lijsten!V:V))/365</f>
        <v>0.98220502901353968</v>
      </c>
    </row>
    <row r="1037" spans="21:23" x14ac:dyDescent="0.55000000000000004">
      <c r="U1037">
        <v>1035</v>
      </c>
      <c r="V1037">
        <v>18.399999999999999</v>
      </c>
      <c r="W1037" s="111">
        <f>(365-365/U1037*_xlfn.XLOOKUP(U1037,Lijsten!U:U,Lijsten!V:V))/365</f>
        <v>0.98222222222222222</v>
      </c>
    </row>
    <row r="1038" spans="21:23" x14ac:dyDescent="0.55000000000000004">
      <c r="U1038">
        <v>1036</v>
      </c>
      <c r="V1038">
        <v>18.399999999999999</v>
      </c>
      <c r="W1038" s="111">
        <f>(365-365/U1038*_xlfn.XLOOKUP(U1038,Lijsten!U:U,Lijsten!V:V))/365</f>
        <v>0.98223938223938212</v>
      </c>
    </row>
    <row r="1039" spans="21:23" x14ac:dyDescent="0.55000000000000004">
      <c r="U1039">
        <v>1037</v>
      </c>
      <c r="V1039">
        <v>18.399999999999999</v>
      </c>
      <c r="W1039" s="111">
        <f>(365-365/U1039*_xlfn.XLOOKUP(U1039,Lijsten!U:U,Lijsten!V:V))/365</f>
        <v>0.98225650916104135</v>
      </c>
    </row>
    <row r="1040" spans="21:23" x14ac:dyDescent="0.55000000000000004">
      <c r="U1040">
        <v>1038</v>
      </c>
      <c r="V1040">
        <v>18.399999999999999</v>
      </c>
      <c r="W1040" s="111">
        <f>(365-365/U1040*_xlfn.XLOOKUP(U1040,Lijsten!U:U,Lijsten!V:V))/365</f>
        <v>0.98227360308285172</v>
      </c>
    </row>
    <row r="1041" spans="21:23" x14ac:dyDescent="0.55000000000000004">
      <c r="U1041">
        <v>1039</v>
      </c>
      <c r="V1041">
        <v>18.399999999999999</v>
      </c>
      <c r="W1041" s="111">
        <f>(365-365/U1041*_xlfn.XLOOKUP(U1041,Lijsten!U:U,Lijsten!V:V))/365</f>
        <v>0.98229066410009624</v>
      </c>
    </row>
    <row r="1042" spans="21:23" x14ac:dyDescent="0.55000000000000004">
      <c r="U1042">
        <v>1040</v>
      </c>
      <c r="V1042">
        <v>18.399999999999999</v>
      </c>
      <c r="W1042" s="111">
        <f>(365-365/U1042*_xlfn.XLOOKUP(U1042,Lijsten!U:U,Lijsten!V:V))/365</f>
        <v>0.98230769230769233</v>
      </c>
    </row>
    <row r="1043" spans="21:23" x14ac:dyDescent="0.55000000000000004">
      <c r="U1043">
        <v>1041</v>
      </c>
      <c r="V1043">
        <v>18.399999999999999</v>
      </c>
      <c r="W1043" s="111">
        <f>(365-365/U1043*_xlfn.XLOOKUP(U1043,Lijsten!U:U,Lijsten!V:V))/365</f>
        <v>0.98232468780019211</v>
      </c>
    </row>
    <row r="1044" spans="21:23" x14ac:dyDescent="0.55000000000000004">
      <c r="U1044">
        <v>1042</v>
      </c>
      <c r="V1044">
        <v>18.399999999999999</v>
      </c>
      <c r="W1044" s="111">
        <f>(365-365/U1044*_xlfn.XLOOKUP(U1044,Lijsten!U:U,Lijsten!V:V))/365</f>
        <v>0.98234165067178503</v>
      </c>
    </row>
    <row r="1045" spans="21:23" x14ac:dyDescent="0.55000000000000004">
      <c r="U1045">
        <v>1043</v>
      </c>
      <c r="V1045">
        <v>18.399999999999999</v>
      </c>
      <c r="W1045" s="111">
        <f>(365-365/U1045*_xlfn.XLOOKUP(U1045,Lijsten!U:U,Lijsten!V:V))/365</f>
        <v>0.98235858101629903</v>
      </c>
    </row>
    <row r="1046" spans="21:23" x14ac:dyDescent="0.55000000000000004">
      <c r="U1046">
        <v>1044</v>
      </c>
      <c r="V1046">
        <v>18.399999999999999</v>
      </c>
      <c r="W1046" s="111">
        <f>(365-365/U1046*_xlfn.XLOOKUP(U1046,Lijsten!U:U,Lijsten!V:V))/365</f>
        <v>0.98237547892720312</v>
      </c>
    </row>
    <row r="1047" spans="21:23" x14ac:dyDescent="0.55000000000000004">
      <c r="U1047">
        <v>1045</v>
      </c>
      <c r="V1047">
        <v>18.399999999999999</v>
      </c>
      <c r="W1047" s="111">
        <f>(365-365/U1047*_xlfn.XLOOKUP(U1047,Lijsten!U:U,Lijsten!V:V))/365</f>
        <v>0.98239234449760771</v>
      </c>
    </row>
    <row r="1048" spans="21:23" x14ac:dyDescent="0.55000000000000004">
      <c r="U1048">
        <v>1046</v>
      </c>
      <c r="V1048">
        <v>18.399999999999999</v>
      </c>
      <c r="W1048" s="111">
        <f>(365-365/U1048*_xlfn.XLOOKUP(U1048,Lijsten!U:U,Lijsten!V:V))/365</f>
        <v>0.98240917782026771</v>
      </c>
    </row>
    <row r="1049" spans="21:23" x14ac:dyDescent="0.55000000000000004">
      <c r="U1049">
        <v>1047</v>
      </c>
      <c r="V1049">
        <v>18.399999999999999</v>
      </c>
      <c r="W1049" s="111">
        <f>(365-365/U1049*_xlfn.XLOOKUP(U1049,Lijsten!U:U,Lijsten!V:V))/365</f>
        <v>0.98242597898758355</v>
      </c>
    </row>
    <row r="1050" spans="21:23" x14ac:dyDescent="0.55000000000000004">
      <c r="U1050">
        <v>1048</v>
      </c>
      <c r="V1050">
        <v>18.399999999999999</v>
      </c>
      <c r="W1050" s="111">
        <f>(365-365/U1050*_xlfn.XLOOKUP(U1050,Lijsten!U:U,Lijsten!V:V))/365</f>
        <v>0.98244274809160304</v>
      </c>
    </row>
    <row r="1051" spans="21:23" x14ac:dyDescent="0.55000000000000004">
      <c r="U1051">
        <v>1049</v>
      </c>
      <c r="V1051">
        <v>18.399999999999999</v>
      </c>
      <c r="W1051" s="111">
        <f>(365-365/U1051*_xlfn.XLOOKUP(U1051,Lijsten!U:U,Lijsten!V:V))/365</f>
        <v>0.98245948522402293</v>
      </c>
    </row>
    <row r="1052" spans="21:23" x14ac:dyDescent="0.55000000000000004">
      <c r="U1052">
        <v>1050</v>
      </c>
      <c r="V1052">
        <v>18.399999999999999</v>
      </c>
      <c r="W1052" s="111">
        <f>(365-365/U1052*_xlfn.XLOOKUP(U1052,Lijsten!U:U,Lijsten!V:V))/365</f>
        <v>0.98247619047619039</v>
      </c>
    </row>
    <row r="1053" spans="21:23" x14ac:dyDescent="0.55000000000000004">
      <c r="U1053">
        <v>1051</v>
      </c>
      <c r="V1053">
        <v>18.399999999999999</v>
      </c>
      <c r="W1053" s="111">
        <f>(365-365/U1053*_xlfn.XLOOKUP(U1053,Lijsten!U:U,Lijsten!V:V))/365</f>
        <v>0.98249286393910562</v>
      </c>
    </row>
    <row r="1054" spans="21:23" x14ac:dyDescent="0.55000000000000004">
      <c r="U1054">
        <v>1052</v>
      </c>
      <c r="V1054">
        <v>18.399999999999999</v>
      </c>
      <c r="W1054" s="111">
        <f>(365-365/U1054*_xlfn.XLOOKUP(U1054,Lijsten!U:U,Lijsten!V:V))/365</f>
        <v>0.98250950570342199</v>
      </c>
    </row>
    <row r="1055" spans="21:23" x14ac:dyDescent="0.55000000000000004">
      <c r="U1055">
        <v>1053</v>
      </c>
      <c r="V1055">
        <v>18.399999999999999</v>
      </c>
      <c r="W1055" s="111">
        <f>(365-365/U1055*_xlfn.XLOOKUP(U1055,Lijsten!U:U,Lijsten!V:V))/365</f>
        <v>0.98252611585944916</v>
      </c>
    </row>
    <row r="1056" spans="21:23" x14ac:dyDescent="0.55000000000000004">
      <c r="U1056">
        <v>1054</v>
      </c>
      <c r="V1056">
        <v>18.399999999999999</v>
      </c>
      <c r="W1056" s="111">
        <f>(365-365/U1056*_xlfn.XLOOKUP(U1056,Lijsten!U:U,Lijsten!V:V))/365</f>
        <v>0.9825426944971537</v>
      </c>
    </row>
    <row r="1057" spans="21:23" x14ac:dyDescent="0.55000000000000004">
      <c r="U1057">
        <v>1055</v>
      </c>
      <c r="V1057">
        <v>18.399999999999999</v>
      </c>
      <c r="W1057" s="111">
        <f>(365-365/U1057*_xlfn.XLOOKUP(U1057,Lijsten!U:U,Lijsten!V:V))/365</f>
        <v>0.98255924170616116</v>
      </c>
    </row>
    <row r="1058" spans="21:23" x14ac:dyDescent="0.55000000000000004">
      <c r="U1058">
        <v>1056</v>
      </c>
      <c r="V1058">
        <v>18.399999999999999</v>
      </c>
      <c r="W1058" s="111">
        <f>(365-365/U1058*_xlfn.XLOOKUP(U1058,Lijsten!U:U,Lijsten!V:V))/365</f>
        <v>0.98257575757575755</v>
      </c>
    </row>
    <row r="1059" spans="21:23" x14ac:dyDescent="0.55000000000000004">
      <c r="U1059">
        <v>1057</v>
      </c>
      <c r="V1059">
        <v>18.399999999999999</v>
      </c>
      <c r="W1059" s="111">
        <f>(365-365/U1059*_xlfn.XLOOKUP(U1059,Lijsten!U:U,Lijsten!V:V))/365</f>
        <v>0.98259224219489127</v>
      </c>
    </row>
    <row r="1060" spans="21:23" x14ac:dyDescent="0.55000000000000004">
      <c r="U1060">
        <v>1058</v>
      </c>
      <c r="V1060">
        <v>18.399999999999999</v>
      </c>
      <c r="W1060" s="111">
        <f>(365-365/U1060*_xlfn.XLOOKUP(U1060,Lijsten!U:U,Lijsten!V:V))/365</f>
        <v>0.98260869565217401</v>
      </c>
    </row>
    <row r="1061" spans="21:23" x14ac:dyDescent="0.55000000000000004">
      <c r="U1061">
        <v>1059</v>
      </c>
      <c r="V1061">
        <v>18.399999999999999</v>
      </c>
      <c r="W1061" s="111">
        <f>(365-365/U1061*_xlfn.XLOOKUP(U1061,Lijsten!U:U,Lijsten!V:V))/365</f>
        <v>0.98262511803588293</v>
      </c>
    </row>
    <row r="1062" spans="21:23" x14ac:dyDescent="0.55000000000000004">
      <c r="U1062">
        <v>1060</v>
      </c>
      <c r="V1062">
        <v>18.399999999999999</v>
      </c>
      <c r="W1062" s="111">
        <f>(365-365/U1062*_xlfn.XLOOKUP(U1062,Lijsten!U:U,Lijsten!V:V))/365</f>
        <v>0.98264150943396233</v>
      </c>
    </row>
    <row r="1063" spans="21:23" x14ac:dyDescent="0.55000000000000004">
      <c r="U1063">
        <v>1061</v>
      </c>
      <c r="V1063">
        <v>18.399999999999999</v>
      </c>
      <c r="W1063" s="111">
        <f>(365-365/U1063*_xlfn.XLOOKUP(U1063,Lijsten!U:U,Lijsten!V:V))/365</f>
        <v>0.98265786993402449</v>
      </c>
    </row>
    <row r="1064" spans="21:23" x14ac:dyDescent="0.55000000000000004">
      <c r="U1064">
        <v>1062</v>
      </c>
      <c r="V1064">
        <v>18.399999999999999</v>
      </c>
      <c r="W1064" s="111">
        <f>(365-365/U1064*_xlfn.XLOOKUP(U1064,Lijsten!U:U,Lijsten!V:V))/365</f>
        <v>0.98267419962335212</v>
      </c>
    </row>
    <row r="1065" spans="21:23" x14ac:dyDescent="0.55000000000000004">
      <c r="U1065">
        <v>1063</v>
      </c>
      <c r="V1065">
        <v>18.399999999999999</v>
      </c>
      <c r="W1065" s="111">
        <f>(365-365/U1065*_xlfn.XLOOKUP(U1065,Lijsten!U:U,Lijsten!V:V))/365</f>
        <v>0.98269049858889934</v>
      </c>
    </row>
    <row r="1066" spans="21:23" x14ac:dyDescent="0.55000000000000004">
      <c r="U1066">
        <v>1064</v>
      </c>
      <c r="V1066">
        <v>18.399999999999999</v>
      </c>
      <c r="W1066" s="111">
        <f>(365-365/U1066*_xlfn.XLOOKUP(U1066,Lijsten!U:U,Lijsten!V:V))/365</f>
        <v>0.9827067669172932</v>
      </c>
    </row>
    <row r="1067" spans="21:23" x14ac:dyDescent="0.55000000000000004">
      <c r="U1067">
        <v>1065</v>
      </c>
      <c r="V1067">
        <v>18.399999999999999</v>
      </c>
      <c r="W1067" s="111">
        <f>(365-365/U1067*_xlfn.XLOOKUP(U1067,Lijsten!U:U,Lijsten!V:V))/365</f>
        <v>0.98272300469483564</v>
      </c>
    </row>
    <row r="1068" spans="21:23" x14ac:dyDescent="0.55000000000000004">
      <c r="U1068">
        <v>1066</v>
      </c>
      <c r="V1068">
        <v>18.399999999999999</v>
      </c>
      <c r="W1068" s="111">
        <f>(365-365/U1068*_xlfn.XLOOKUP(U1068,Lijsten!U:U,Lijsten!V:V))/365</f>
        <v>0.98273921200750469</v>
      </c>
    </row>
    <row r="1069" spans="21:23" x14ac:dyDescent="0.55000000000000004">
      <c r="U1069">
        <v>1067</v>
      </c>
      <c r="V1069">
        <v>18.399999999999999</v>
      </c>
      <c r="W1069" s="111">
        <f>(365-365/U1069*_xlfn.XLOOKUP(U1069,Lijsten!U:U,Lijsten!V:V))/365</f>
        <v>0.98275538894095604</v>
      </c>
    </row>
    <row r="1070" spans="21:23" x14ac:dyDescent="0.55000000000000004">
      <c r="U1070">
        <v>1068</v>
      </c>
      <c r="V1070">
        <v>18.399999999999999</v>
      </c>
      <c r="W1070" s="111">
        <f>(365-365/U1070*_xlfn.XLOOKUP(U1070,Lijsten!U:U,Lijsten!V:V))/365</f>
        <v>0.98277153558052444</v>
      </c>
    </row>
    <row r="1071" spans="21:23" x14ac:dyDescent="0.55000000000000004">
      <c r="U1071">
        <v>1069</v>
      </c>
      <c r="V1071">
        <v>18.399999999999999</v>
      </c>
      <c r="W1071" s="111">
        <f>(365-365/U1071*_xlfn.XLOOKUP(U1071,Lijsten!U:U,Lijsten!V:V))/365</f>
        <v>0.98278765201122553</v>
      </c>
    </row>
    <row r="1072" spans="21:23" x14ac:dyDescent="0.55000000000000004">
      <c r="U1072">
        <v>1070</v>
      </c>
      <c r="V1072">
        <v>18.399999999999999</v>
      </c>
      <c r="W1072" s="111">
        <f>(365-365/U1072*_xlfn.XLOOKUP(U1072,Lijsten!U:U,Lijsten!V:V))/365</f>
        <v>0.98280373831775714</v>
      </c>
    </row>
    <row r="1073" spans="21:23" x14ac:dyDescent="0.55000000000000004">
      <c r="U1073">
        <v>1071</v>
      </c>
      <c r="V1073">
        <v>18.399999999999999</v>
      </c>
      <c r="W1073" s="111">
        <f>(365-365/U1073*_xlfn.XLOOKUP(U1073,Lijsten!U:U,Lijsten!V:V))/365</f>
        <v>0.98281979458450053</v>
      </c>
    </row>
    <row r="1074" spans="21:23" x14ac:dyDescent="0.55000000000000004">
      <c r="U1074">
        <v>1072</v>
      </c>
      <c r="V1074">
        <v>18.399999999999999</v>
      </c>
      <c r="W1074" s="111">
        <f>(365-365/U1074*_xlfn.XLOOKUP(U1074,Lijsten!U:U,Lijsten!V:V))/365</f>
        <v>0.98283582089552246</v>
      </c>
    </row>
    <row r="1075" spans="21:23" x14ac:dyDescent="0.55000000000000004">
      <c r="U1075">
        <v>1073</v>
      </c>
      <c r="V1075">
        <v>18.399999999999999</v>
      </c>
      <c r="W1075" s="111">
        <f>(365-365/U1075*_xlfn.XLOOKUP(U1075,Lijsten!U:U,Lijsten!V:V))/365</f>
        <v>0.98285181733457594</v>
      </c>
    </row>
    <row r="1076" spans="21:23" x14ac:dyDescent="0.55000000000000004">
      <c r="U1076">
        <v>1074</v>
      </c>
      <c r="V1076">
        <v>18.399999999999999</v>
      </c>
      <c r="W1076" s="111">
        <f>(365-365/U1076*_xlfn.XLOOKUP(U1076,Lijsten!U:U,Lijsten!V:V))/365</f>
        <v>0.98286778398510233</v>
      </c>
    </row>
    <row r="1077" spans="21:23" x14ac:dyDescent="0.55000000000000004">
      <c r="U1077">
        <v>1075</v>
      </c>
      <c r="V1077">
        <v>18.399999999999999</v>
      </c>
      <c r="W1077" s="111">
        <f>(365-365/U1077*_xlfn.XLOOKUP(U1077,Lijsten!U:U,Lijsten!V:V))/365</f>
        <v>0.98288372093023257</v>
      </c>
    </row>
    <row r="1078" spans="21:23" x14ac:dyDescent="0.55000000000000004">
      <c r="U1078">
        <v>1076</v>
      </c>
      <c r="V1078">
        <v>18.399999999999999</v>
      </c>
      <c r="W1078" s="111">
        <f>(365-365/U1078*_xlfn.XLOOKUP(U1078,Lijsten!U:U,Lijsten!V:V))/365</f>
        <v>0.98289962825278809</v>
      </c>
    </row>
    <row r="1079" spans="21:23" x14ac:dyDescent="0.55000000000000004">
      <c r="U1079">
        <v>1077</v>
      </c>
      <c r="V1079">
        <v>18.399999999999999</v>
      </c>
      <c r="W1079" s="111">
        <f>(365-365/U1079*_xlfn.XLOOKUP(U1079,Lijsten!U:U,Lijsten!V:V))/365</f>
        <v>0.98291550603528322</v>
      </c>
    </row>
    <row r="1080" spans="21:23" x14ac:dyDescent="0.55000000000000004">
      <c r="U1080">
        <v>1078</v>
      </c>
      <c r="V1080">
        <v>18.399999999999999</v>
      </c>
      <c r="W1080" s="111">
        <f>(365-365/U1080*_xlfn.XLOOKUP(U1080,Lijsten!U:U,Lijsten!V:V))/365</f>
        <v>0.98293135435992585</v>
      </c>
    </row>
    <row r="1081" spans="21:23" x14ac:dyDescent="0.55000000000000004">
      <c r="U1081">
        <v>1079</v>
      </c>
      <c r="V1081">
        <v>18.399999999999999</v>
      </c>
      <c r="W1081" s="111">
        <f>(365-365/U1081*_xlfn.XLOOKUP(U1081,Lijsten!U:U,Lijsten!V:V))/365</f>
        <v>0.98294717330861903</v>
      </c>
    </row>
    <row r="1082" spans="21:23" x14ac:dyDescent="0.55000000000000004">
      <c r="U1082">
        <v>1080</v>
      </c>
      <c r="V1082">
        <v>18.399999999999999</v>
      </c>
      <c r="W1082" s="111">
        <f>(365-365/U1082*_xlfn.XLOOKUP(U1082,Lijsten!U:U,Lijsten!V:V))/365</f>
        <v>0.98296296296296293</v>
      </c>
    </row>
    <row r="1083" spans="21:23" x14ac:dyDescent="0.55000000000000004">
      <c r="U1083">
        <v>1081</v>
      </c>
      <c r="V1083">
        <v>18.399999999999999</v>
      </c>
      <c r="W1083" s="111">
        <f>(365-365/U1083*_xlfn.XLOOKUP(U1083,Lijsten!U:U,Lijsten!V:V))/365</f>
        <v>0.98297872340425529</v>
      </c>
    </row>
    <row r="1084" spans="21:23" x14ac:dyDescent="0.55000000000000004">
      <c r="U1084">
        <v>1082</v>
      </c>
      <c r="V1084">
        <v>18.399999999999999</v>
      </c>
      <c r="W1084" s="111">
        <f>(365-365/U1084*_xlfn.XLOOKUP(U1084,Lijsten!U:U,Lijsten!V:V))/365</f>
        <v>0.98299445471349345</v>
      </c>
    </row>
    <row r="1085" spans="21:23" x14ac:dyDescent="0.55000000000000004">
      <c r="U1085">
        <v>1083</v>
      </c>
      <c r="V1085">
        <v>18.399999999999999</v>
      </c>
      <c r="W1085" s="111">
        <f>(365-365/U1085*_xlfn.XLOOKUP(U1085,Lijsten!U:U,Lijsten!V:V))/365</f>
        <v>0.98301015697137584</v>
      </c>
    </row>
    <row r="1086" spans="21:23" x14ac:dyDescent="0.55000000000000004">
      <c r="U1086">
        <v>1084</v>
      </c>
      <c r="V1086">
        <v>18.399999999999999</v>
      </c>
      <c r="W1086" s="111">
        <f>(365-365/U1086*_xlfn.XLOOKUP(U1086,Lijsten!U:U,Lijsten!V:V))/365</f>
        <v>0.98302583025830259</v>
      </c>
    </row>
    <row r="1087" spans="21:23" x14ac:dyDescent="0.55000000000000004">
      <c r="U1087">
        <v>1085</v>
      </c>
      <c r="V1087">
        <v>18.399999999999999</v>
      </c>
      <c r="W1087" s="111">
        <f>(365-365/U1087*_xlfn.XLOOKUP(U1087,Lijsten!U:U,Lijsten!V:V))/365</f>
        <v>0.98304147465437786</v>
      </c>
    </row>
    <row r="1088" spans="21:23" x14ac:dyDescent="0.55000000000000004">
      <c r="U1088">
        <v>1086</v>
      </c>
      <c r="V1088">
        <v>18.399999999999999</v>
      </c>
      <c r="W1088" s="111">
        <f>(365-365/U1088*_xlfn.XLOOKUP(U1088,Lijsten!U:U,Lijsten!V:V))/365</f>
        <v>0.98305709023941068</v>
      </c>
    </row>
    <row r="1089" spans="21:23" x14ac:dyDescent="0.55000000000000004">
      <c r="U1089">
        <v>1087</v>
      </c>
      <c r="V1089">
        <v>18.399999999999999</v>
      </c>
      <c r="W1089" s="111">
        <f>(365-365/U1089*_xlfn.XLOOKUP(U1089,Lijsten!U:U,Lijsten!V:V))/365</f>
        <v>0.98307267709291635</v>
      </c>
    </row>
    <row r="1090" spans="21:23" x14ac:dyDescent="0.55000000000000004">
      <c r="U1090">
        <v>1088</v>
      </c>
      <c r="V1090">
        <v>18.399999999999999</v>
      </c>
      <c r="W1090" s="111">
        <f>(365-365/U1090*_xlfn.XLOOKUP(U1090,Lijsten!U:U,Lijsten!V:V))/365</f>
        <v>0.9830882352941176</v>
      </c>
    </row>
    <row r="1091" spans="21:23" x14ac:dyDescent="0.55000000000000004">
      <c r="U1091">
        <v>1089</v>
      </c>
      <c r="V1091">
        <v>18.399999999999999</v>
      </c>
      <c r="W1091" s="111">
        <f>(365-365/U1091*_xlfn.XLOOKUP(U1091,Lijsten!U:U,Lijsten!V:V))/365</f>
        <v>0.98310376492194673</v>
      </c>
    </row>
    <row r="1092" spans="21:23" x14ac:dyDescent="0.55000000000000004">
      <c r="U1092">
        <v>1090</v>
      </c>
      <c r="V1092">
        <v>18.399999999999999</v>
      </c>
      <c r="W1092" s="111">
        <f>(365-365/U1092*_xlfn.XLOOKUP(U1092,Lijsten!U:U,Lijsten!V:V))/365</f>
        <v>0.98311926605504596</v>
      </c>
    </row>
    <row r="1093" spans="21:23" x14ac:dyDescent="0.55000000000000004">
      <c r="U1093">
        <v>1091</v>
      </c>
      <c r="V1093">
        <v>18.399999999999999</v>
      </c>
      <c r="W1093" s="111">
        <f>(365-365/U1093*_xlfn.XLOOKUP(U1093,Lijsten!U:U,Lijsten!V:V))/365</f>
        <v>0.98313473877176905</v>
      </c>
    </row>
    <row r="1094" spans="21:23" x14ac:dyDescent="0.55000000000000004">
      <c r="U1094">
        <v>1092</v>
      </c>
      <c r="V1094">
        <v>18.399999999999999</v>
      </c>
      <c r="W1094" s="111">
        <f>(365-365/U1094*_xlfn.XLOOKUP(U1094,Lijsten!U:U,Lijsten!V:V))/365</f>
        <v>0.98315018315018321</v>
      </c>
    </row>
    <row r="1095" spans="21:23" x14ac:dyDescent="0.55000000000000004">
      <c r="U1095">
        <v>1093</v>
      </c>
      <c r="V1095">
        <v>18.399999999999999</v>
      </c>
      <c r="W1095" s="111">
        <f>(365-365/U1095*_xlfn.XLOOKUP(U1095,Lijsten!U:U,Lijsten!V:V))/365</f>
        <v>0.98316559926806957</v>
      </c>
    </row>
    <row r="1096" spans="21:23" x14ac:dyDescent="0.55000000000000004">
      <c r="U1096">
        <v>1094</v>
      </c>
      <c r="V1096">
        <v>18.399999999999999</v>
      </c>
      <c r="W1096" s="111">
        <f>(365-365/U1096*_xlfn.XLOOKUP(U1096,Lijsten!U:U,Lijsten!V:V))/365</f>
        <v>0.98318098720292502</v>
      </c>
    </row>
    <row r="1097" spans="21:23" x14ac:dyDescent="0.55000000000000004">
      <c r="U1097">
        <v>1095</v>
      </c>
      <c r="V1097">
        <v>18.399999999999999</v>
      </c>
      <c r="W1097" s="111">
        <f>(365-365/U1097*_xlfn.XLOOKUP(U1097,Lijsten!U:U,Lijsten!V:V))/365</f>
        <v>0.98319634703196346</v>
      </c>
    </row>
    <row r="1098" spans="21:23" x14ac:dyDescent="0.55000000000000004">
      <c r="U1098">
        <v>1096</v>
      </c>
      <c r="V1098">
        <v>18.399999999999999</v>
      </c>
      <c r="W1098" s="111">
        <f>(365-365/U1098*_xlfn.XLOOKUP(U1098,Lijsten!U:U,Lijsten!V:V))/365</f>
        <v>0.9832116788321168</v>
      </c>
    </row>
    <row r="1099" spans="21:23" x14ac:dyDescent="0.55000000000000004">
      <c r="U1099">
        <v>1097</v>
      </c>
      <c r="V1099">
        <v>18.399999999999999</v>
      </c>
      <c r="W1099" s="111">
        <f>(365-365/U1099*_xlfn.XLOOKUP(U1099,Lijsten!U:U,Lijsten!V:V))/365</f>
        <v>0.98322698268003639</v>
      </c>
    </row>
    <row r="1100" spans="21:23" x14ac:dyDescent="0.55000000000000004">
      <c r="U1100">
        <v>1098</v>
      </c>
      <c r="V1100">
        <v>18.399999999999999</v>
      </c>
      <c r="W1100" s="111">
        <f>(365-365/U1100*_xlfn.XLOOKUP(U1100,Lijsten!U:U,Lijsten!V:V))/365</f>
        <v>0.98324225865209469</v>
      </c>
    </row>
    <row r="1101" spans="21:23" x14ac:dyDescent="0.55000000000000004">
      <c r="U1101">
        <v>1099</v>
      </c>
      <c r="V1101">
        <v>18.399999999999999</v>
      </c>
      <c r="W1101" s="111">
        <f>(365-365/U1101*_xlfn.XLOOKUP(U1101,Lijsten!U:U,Lijsten!V:V))/365</f>
        <v>0.98325750682438584</v>
      </c>
    </row>
    <row r="1102" spans="21:23" x14ac:dyDescent="0.55000000000000004">
      <c r="U1102">
        <v>1100</v>
      </c>
      <c r="V1102">
        <v>18.399999999999999</v>
      </c>
      <c r="W1102" s="111">
        <f>(365-365/U1102*_xlfn.XLOOKUP(U1102,Lijsten!U:U,Lijsten!V:V))/365</f>
        <v>0.98327272727272719</v>
      </c>
    </row>
    <row r="1103" spans="21:23" x14ac:dyDescent="0.55000000000000004">
      <c r="U1103">
        <v>1101</v>
      </c>
      <c r="V1103">
        <v>18.399999999999999</v>
      </c>
      <c r="W1103" s="111">
        <f>(365-365/U1103*_xlfn.XLOOKUP(U1103,Lijsten!U:U,Lijsten!V:V))/365</f>
        <v>0.9832879200726613</v>
      </c>
    </row>
    <row r="1104" spans="21:23" x14ac:dyDescent="0.55000000000000004">
      <c r="U1104">
        <v>1102</v>
      </c>
      <c r="V1104">
        <v>18.399999999999999</v>
      </c>
      <c r="W1104" s="111">
        <f>(365-365/U1104*_xlfn.XLOOKUP(U1104,Lijsten!U:U,Lijsten!V:V))/365</f>
        <v>0.98330308529945554</v>
      </c>
    </row>
    <row r="1105" spans="21:23" x14ac:dyDescent="0.55000000000000004">
      <c r="U1105">
        <v>1103</v>
      </c>
      <c r="V1105">
        <v>18.399999999999999</v>
      </c>
      <c r="W1105" s="111">
        <f>(365-365/U1105*_xlfn.XLOOKUP(U1105,Lijsten!U:U,Lijsten!V:V))/365</f>
        <v>0.98331822302810523</v>
      </c>
    </row>
    <row r="1106" spans="21:23" x14ac:dyDescent="0.55000000000000004">
      <c r="U1106">
        <v>1104</v>
      </c>
      <c r="V1106">
        <v>18.399999999999999</v>
      </c>
      <c r="W1106" s="111">
        <f>(365-365/U1106*_xlfn.XLOOKUP(U1106,Lijsten!U:U,Lijsten!V:V))/365</f>
        <v>0.98333333333333339</v>
      </c>
    </row>
    <row r="1107" spans="21:23" x14ac:dyDescent="0.55000000000000004">
      <c r="U1107">
        <v>1105</v>
      </c>
      <c r="V1107">
        <v>18.399999999999999</v>
      </c>
      <c r="W1107" s="111">
        <f>(365-365/U1107*_xlfn.XLOOKUP(U1107,Lijsten!U:U,Lijsten!V:V))/365</f>
        <v>0.98334841628959269</v>
      </c>
    </row>
    <row r="1108" spans="21:23" x14ac:dyDescent="0.55000000000000004">
      <c r="U1108">
        <v>1106</v>
      </c>
      <c r="V1108">
        <v>18.399999999999999</v>
      </c>
      <c r="W1108" s="111">
        <f>(365-365/U1108*_xlfn.XLOOKUP(U1108,Lijsten!U:U,Lijsten!V:V))/365</f>
        <v>0.98336347197106699</v>
      </c>
    </row>
    <row r="1109" spans="21:23" x14ac:dyDescent="0.55000000000000004">
      <c r="U1109">
        <v>1107</v>
      </c>
      <c r="V1109">
        <v>18.399999999999999</v>
      </c>
      <c r="W1109" s="111">
        <f>(365-365/U1109*_xlfn.XLOOKUP(U1109,Lijsten!U:U,Lijsten!V:V))/365</f>
        <v>0.98337850045167108</v>
      </c>
    </row>
    <row r="1110" spans="21:23" x14ac:dyDescent="0.55000000000000004">
      <c r="U1110">
        <v>1108</v>
      </c>
      <c r="V1110">
        <v>18.399999999999999</v>
      </c>
      <c r="W1110" s="111">
        <f>(365-365/U1110*_xlfn.XLOOKUP(U1110,Lijsten!U:U,Lijsten!V:V))/365</f>
        <v>0.98339350180505414</v>
      </c>
    </row>
    <row r="1111" spans="21:23" x14ac:dyDescent="0.55000000000000004">
      <c r="U1111">
        <v>1109</v>
      </c>
      <c r="V1111">
        <v>18.399999999999999</v>
      </c>
      <c r="W1111" s="111">
        <f>(365-365/U1111*_xlfn.XLOOKUP(U1111,Lijsten!U:U,Lijsten!V:V))/365</f>
        <v>0.98340847610459869</v>
      </c>
    </row>
    <row r="1112" spans="21:23" x14ac:dyDescent="0.55000000000000004">
      <c r="U1112">
        <v>1110</v>
      </c>
      <c r="V1112">
        <v>18.399999999999999</v>
      </c>
      <c r="W1112" s="111">
        <f>(365-365/U1112*_xlfn.XLOOKUP(U1112,Lijsten!U:U,Lijsten!V:V))/365</f>
        <v>0.98342342342342337</v>
      </c>
    </row>
    <row r="1113" spans="21:23" x14ac:dyDescent="0.55000000000000004">
      <c r="U1113">
        <v>1111</v>
      </c>
      <c r="V1113">
        <v>18.399999999999999</v>
      </c>
      <c r="W1113" s="111">
        <f>(365-365/U1113*_xlfn.XLOOKUP(U1113,Lijsten!U:U,Lijsten!V:V))/365</f>
        <v>0.98343834383438344</v>
      </c>
    </row>
    <row r="1114" spans="21:23" x14ac:dyDescent="0.55000000000000004">
      <c r="U1114">
        <v>1112</v>
      </c>
      <c r="V1114">
        <v>18.399999999999999</v>
      </c>
      <c r="W1114" s="111">
        <f>(365-365/U1114*_xlfn.XLOOKUP(U1114,Lijsten!U:U,Lijsten!V:V))/365</f>
        <v>0.98345323741007196</v>
      </c>
    </row>
    <row r="1115" spans="21:23" x14ac:dyDescent="0.55000000000000004">
      <c r="U1115">
        <v>1113</v>
      </c>
      <c r="V1115">
        <v>18.399999999999999</v>
      </c>
      <c r="W1115" s="111">
        <f>(365-365/U1115*_xlfn.XLOOKUP(U1115,Lijsten!U:U,Lijsten!V:V))/365</f>
        <v>0.98346810422282116</v>
      </c>
    </row>
    <row r="1116" spans="21:23" x14ac:dyDescent="0.55000000000000004">
      <c r="U1116">
        <v>1114</v>
      </c>
      <c r="V1116">
        <v>18.399999999999999</v>
      </c>
      <c r="W1116" s="111">
        <f>(365-365/U1116*_xlfn.XLOOKUP(U1116,Lijsten!U:U,Lijsten!V:V))/365</f>
        <v>0.98348294434470374</v>
      </c>
    </row>
    <row r="1117" spans="21:23" x14ac:dyDescent="0.55000000000000004">
      <c r="U1117">
        <v>1115</v>
      </c>
      <c r="V1117">
        <v>18.399999999999999</v>
      </c>
      <c r="W1117" s="111">
        <f>(365-365/U1117*_xlfn.XLOOKUP(U1117,Lijsten!U:U,Lijsten!V:V))/365</f>
        <v>0.98349775784753368</v>
      </c>
    </row>
    <row r="1118" spans="21:23" x14ac:dyDescent="0.55000000000000004">
      <c r="U1118">
        <v>1116</v>
      </c>
      <c r="V1118">
        <v>18.399999999999999</v>
      </c>
      <c r="W1118" s="111">
        <f>(365-365/U1118*_xlfn.XLOOKUP(U1118,Lijsten!U:U,Lijsten!V:V))/365</f>
        <v>0.98351254480286732</v>
      </c>
    </row>
    <row r="1119" spans="21:23" x14ac:dyDescent="0.55000000000000004">
      <c r="U1119">
        <v>1117</v>
      </c>
      <c r="V1119">
        <v>18.399999999999999</v>
      </c>
      <c r="W1119" s="111">
        <f>(365-365/U1119*_xlfn.XLOOKUP(U1119,Lijsten!U:U,Lijsten!V:V))/365</f>
        <v>0.98352730528200538</v>
      </c>
    </row>
    <row r="1120" spans="21:23" x14ac:dyDescent="0.55000000000000004">
      <c r="U1120">
        <v>1118</v>
      </c>
      <c r="V1120">
        <v>18.399999999999999</v>
      </c>
      <c r="W1120" s="111">
        <f>(365-365/U1120*_xlfn.XLOOKUP(U1120,Lijsten!U:U,Lijsten!V:V))/365</f>
        <v>0.98354203935599294</v>
      </c>
    </row>
    <row r="1121" spans="21:23" x14ac:dyDescent="0.55000000000000004">
      <c r="U1121">
        <v>1119</v>
      </c>
      <c r="V1121">
        <v>18.399999999999999</v>
      </c>
      <c r="W1121" s="111">
        <f>(365-365/U1121*_xlfn.XLOOKUP(U1121,Lijsten!U:U,Lijsten!V:V))/365</f>
        <v>0.98355674709562113</v>
      </c>
    </row>
    <row r="1122" spans="21:23" x14ac:dyDescent="0.55000000000000004">
      <c r="U1122">
        <v>1120</v>
      </c>
      <c r="V1122">
        <v>18.399999999999999</v>
      </c>
      <c r="W1122" s="111">
        <f>(365-365/U1122*_xlfn.XLOOKUP(U1122,Lijsten!U:U,Lijsten!V:V))/365</f>
        <v>0.98357142857142854</v>
      </c>
    </row>
    <row r="1123" spans="21:23" x14ac:dyDescent="0.55000000000000004">
      <c r="U1123">
        <v>1121</v>
      </c>
      <c r="V1123">
        <v>18.399999999999999</v>
      </c>
      <c r="W1123" s="111">
        <f>(365-365/U1123*_xlfn.XLOOKUP(U1123,Lijsten!U:U,Lijsten!V:V))/365</f>
        <v>0.98358608385370205</v>
      </c>
    </row>
    <row r="1124" spans="21:23" x14ac:dyDescent="0.55000000000000004">
      <c r="U1124">
        <v>1122</v>
      </c>
      <c r="V1124">
        <v>18.399999999999999</v>
      </c>
      <c r="W1124" s="111">
        <f>(365-365/U1124*_xlfn.XLOOKUP(U1124,Lijsten!U:U,Lijsten!V:V))/365</f>
        <v>0.98360071301247765</v>
      </c>
    </row>
    <row r="1125" spans="21:23" x14ac:dyDescent="0.55000000000000004">
      <c r="U1125">
        <v>1123</v>
      </c>
      <c r="V1125">
        <v>18.399999999999999</v>
      </c>
      <c r="W1125" s="111">
        <f>(365-365/U1125*_xlfn.XLOOKUP(U1125,Lijsten!U:U,Lijsten!V:V))/365</f>
        <v>0.98361531611754227</v>
      </c>
    </row>
    <row r="1126" spans="21:23" x14ac:dyDescent="0.55000000000000004">
      <c r="U1126">
        <v>1124</v>
      </c>
      <c r="V1126">
        <v>18.399999999999999</v>
      </c>
      <c r="W1126" s="111">
        <f>(365-365/U1126*_xlfn.XLOOKUP(U1126,Lijsten!U:U,Lijsten!V:V))/365</f>
        <v>0.98362989323843408</v>
      </c>
    </row>
    <row r="1127" spans="21:23" x14ac:dyDescent="0.55000000000000004">
      <c r="U1127">
        <v>1125</v>
      </c>
      <c r="V1127">
        <v>18.399999999999999</v>
      </c>
      <c r="W1127" s="111">
        <f>(365-365/U1127*_xlfn.XLOOKUP(U1127,Lijsten!U:U,Lijsten!V:V))/365</f>
        <v>0.98364444444444443</v>
      </c>
    </row>
    <row r="1128" spans="21:23" x14ac:dyDescent="0.55000000000000004">
      <c r="U1128">
        <v>1126</v>
      </c>
      <c r="V1128">
        <v>18.399999999999999</v>
      </c>
      <c r="W1128" s="111">
        <f>(365-365/U1128*_xlfn.XLOOKUP(U1128,Lijsten!U:U,Lijsten!V:V))/365</f>
        <v>0.98365896980461809</v>
      </c>
    </row>
    <row r="1129" spans="21:23" x14ac:dyDescent="0.55000000000000004">
      <c r="U1129">
        <v>1127</v>
      </c>
      <c r="V1129">
        <v>18.399999999999999</v>
      </c>
      <c r="W1129" s="111">
        <f>(365-365/U1129*_xlfn.XLOOKUP(U1129,Lijsten!U:U,Lijsten!V:V))/365</f>
        <v>0.98367346938775513</v>
      </c>
    </row>
    <row r="1130" spans="21:23" x14ac:dyDescent="0.55000000000000004">
      <c r="U1130">
        <v>1128</v>
      </c>
      <c r="V1130">
        <v>18.399999999999999</v>
      </c>
      <c r="W1130" s="111">
        <f>(365-365/U1130*_xlfn.XLOOKUP(U1130,Lijsten!U:U,Lijsten!V:V))/365</f>
        <v>0.98368794326241138</v>
      </c>
    </row>
    <row r="1131" spans="21:23" x14ac:dyDescent="0.55000000000000004">
      <c r="U1131">
        <v>1129</v>
      </c>
      <c r="V1131">
        <v>18.399999999999999</v>
      </c>
      <c r="W1131" s="111">
        <f>(365-365/U1131*_xlfn.XLOOKUP(U1131,Lijsten!U:U,Lijsten!V:V))/365</f>
        <v>0.98370239149689997</v>
      </c>
    </row>
    <row r="1132" spans="21:23" x14ac:dyDescent="0.55000000000000004">
      <c r="U1132">
        <v>1130</v>
      </c>
      <c r="V1132">
        <v>18.399999999999999</v>
      </c>
      <c r="W1132" s="111">
        <f>(365-365/U1132*_xlfn.XLOOKUP(U1132,Lijsten!U:U,Lijsten!V:V))/365</f>
        <v>0.98371681415929202</v>
      </c>
    </row>
    <row r="1133" spans="21:23" x14ac:dyDescent="0.55000000000000004">
      <c r="U1133">
        <v>1131</v>
      </c>
      <c r="V1133">
        <v>18.399999999999999</v>
      </c>
      <c r="W1133" s="111">
        <f>(365-365/U1133*_xlfn.XLOOKUP(U1133,Lijsten!U:U,Lijsten!V:V))/365</f>
        <v>0.98373121131741825</v>
      </c>
    </row>
    <row r="1134" spans="21:23" x14ac:dyDescent="0.55000000000000004">
      <c r="U1134">
        <v>1132</v>
      </c>
      <c r="V1134">
        <v>18.399999999999999</v>
      </c>
      <c r="W1134" s="111">
        <f>(365-365/U1134*_xlfn.XLOOKUP(U1134,Lijsten!U:U,Lijsten!V:V))/365</f>
        <v>0.98374558303886928</v>
      </c>
    </row>
    <row r="1135" spans="21:23" x14ac:dyDescent="0.55000000000000004">
      <c r="U1135">
        <v>1133</v>
      </c>
      <c r="V1135">
        <v>18.399999999999999</v>
      </c>
      <c r="W1135" s="111">
        <f>(365-365/U1135*_xlfn.XLOOKUP(U1135,Lijsten!U:U,Lijsten!V:V))/365</f>
        <v>0.98375992939099732</v>
      </c>
    </row>
    <row r="1136" spans="21:23" x14ac:dyDescent="0.55000000000000004">
      <c r="U1136">
        <v>1134</v>
      </c>
      <c r="V1136">
        <v>18.399999999999999</v>
      </c>
      <c r="W1136" s="111">
        <f>(365-365/U1136*_xlfn.XLOOKUP(U1136,Lijsten!U:U,Lijsten!V:V))/365</f>
        <v>0.98377425044091704</v>
      </c>
    </row>
    <row r="1137" spans="21:23" x14ac:dyDescent="0.55000000000000004">
      <c r="U1137">
        <v>1135</v>
      </c>
      <c r="V1137">
        <v>18.399999999999999</v>
      </c>
      <c r="W1137" s="111">
        <f>(365-365/U1137*_xlfn.XLOOKUP(U1137,Lijsten!U:U,Lijsten!V:V))/365</f>
        <v>0.9837885462555066</v>
      </c>
    </row>
    <row r="1138" spans="21:23" x14ac:dyDescent="0.55000000000000004">
      <c r="U1138">
        <v>1136</v>
      </c>
      <c r="V1138">
        <v>18.399999999999999</v>
      </c>
      <c r="W1138" s="111">
        <f>(365-365/U1138*_xlfn.XLOOKUP(U1138,Lijsten!U:U,Lijsten!V:V))/365</f>
        <v>0.98380281690140847</v>
      </c>
    </row>
    <row r="1139" spans="21:23" x14ac:dyDescent="0.55000000000000004">
      <c r="U1139">
        <v>1137</v>
      </c>
      <c r="V1139">
        <v>18.399999999999999</v>
      </c>
      <c r="W1139" s="111">
        <f>(365-365/U1139*_xlfn.XLOOKUP(U1139,Lijsten!U:U,Lijsten!V:V))/365</f>
        <v>0.98381706244503075</v>
      </c>
    </row>
    <row r="1140" spans="21:23" x14ac:dyDescent="0.55000000000000004">
      <c r="U1140">
        <v>1138</v>
      </c>
      <c r="V1140">
        <v>18.399999999999999</v>
      </c>
      <c r="W1140" s="111">
        <f>(365-365/U1140*_xlfn.XLOOKUP(U1140,Lijsten!U:U,Lijsten!V:V))/365</f>
        <v>0.98383128295254829</v>
      </c>
    </row>
    <row r="1141" spans="21:23" x14ac:dyDescent="0.55000000000000004">
      <c r="U1141">
        <v>1139</v>
      </c>
      <c r="V1141">
        <v>18.399999999999999</v>
      </c>
      <c r="W1141" s="111">
        <f>(365-365/U1141*_xlfn.XLOOKUP(U1141,Lijsten!U:U,Lijsten!V:V))/365</f>
        <v>0.98384547848990334</v>
      </c>
    </row>
    <row r="1142" spans="21:23" x14ac:dyDescent="0.55000000000000004">
      <c r="U1142">
        <v>1140</v>
      </c>
      <c r="V1142">
        <v>18.399999999999999</v>
      </c>
      <c r="W1142" s="111">
        <f>(365-365/U1142*_xlfn.XLOOKUP(U1142,Lijsten!U:U,Lijsten!V:V))/365</f>
        <v>0.98385964912280699</v>
      </c>
    </row>
    <row r="1143" spans="21:23" x14ac:dyDescent="0.55000000000000004">
      <c r="U1143">
        <v>1141</v>
      </c>
      <c r="V1143">
        <v>18.399999999999999</v>
      </c>
      <c r="W1143" s="111">
        <f>(365-365/U1143*_xlfn.XLOOKUP(U1143,Lijsten!U:U,Lijsten!V:V))/365</f>
        <v>0.98387379491673965</v>
      </c>
    </row>
    <row r="1144" spans="21:23" x14ac:dyDescent="0.55000000000000004">
      <c r="U1144">
        <v>1142</v>
      </c>
      <c r="V1144">
        <v>18.399999999999999</v>
      </c>
      <c r="W1144" s="111">
        <f>(365-365/U1144*_xlfn.XLOOKUP(U1144,Lijsten!U:U,Lijsten!V:V))/365</f>
        <v>0.98388791593695279</v>
      </c>
    </row>
    <row r="1145" spans="21:23" x14ac:dyDescent="0.55000000000000004">
      <c r="U1145">
        <v>1143</v>
      </c>
      <c r="V1145">
        <v>18.399999999999999</v>
      </c>
      <c r="W1145" s="111">
        <f>(365-365/U1145*_xlfn.XLOOKUP(U1145,Lijsten!U:U,Lijsten!V:V))/365</f>
        <v>0.98390201224846885</v>
      </c>
    </row>
    <row r="1146" spans="21:23" x14ac:dyDescent="0.55000000000000004">
      <c r="U1146">
        <v>1144</v>
      </c>
      <c r="V1146">
        <v>18.399999999999999</v>
      </c>
      <c r="W1146" s="111">
        <f>(365-365/U1146*_xlfn.XLOOKUP(U1146,Lijsten!U:U,Lijsten!V:V))/365</f>
        <v>0.98391608391608387</v>
      </c>
    </row>
    <row r="1147" spans="21:23" x14ac:dyDescent="0.55000000000000004">
      <c r="U1147">
        <v>1145</v>
      </c>
      <c r="V1147">
        <v>18.399999999999999</v>
      </c>
      <c r="W1147" s="111">
        <f>(365-365/U1147*_xlfn.XLOOKUP(U1147,Lijsten!U:U,Lijsten!V:V))/365</f>
        <v>0.98393013100436677</v>
      </c>
    </row>
    <row r="1148" spans="21:23" x14ac:dyDescent="0.55000000000000004">
      <c r="U1148">
        <v>1146</v>
      </c>
      <c r="V1148">
        <v>18.399999999999999</v>
      </c>
      <c r="W1148" s="111">
        <f>(365-365/U1148*_xlfn.XLOOKUP(U1148,Lijsten!U:U,Lijsten!V:V))/365</f>
        <v>0.98394415357766141</v>
      </c>
    </row>
    <row r="1149" spans="21:23" x14ac:dyDescent="0.55000000000000004">
      <c r="U1149">
        <v>1147</v>
      </c>
      <c r="V1149">
        <v>18.399999999999999</v>
      </c>
      <c r="W1149" s="111">
        <f>(365-365/U1149*_xlfn.XLOOKUP(U1149,Lijsten!U:U,Lijsten!V:V))/365</f>
        <v>0.98395815170008716</v>
      </c>
    </row>
    <row r="1150" spans="21:23" x14ac:dyDescent="0.55000000000000004">
      <c r="U1150">
        <v>1148</v>
      </c>
      <c r="V1150">
        <v>18.399999999999999</v>
      </c>
      <c r="W1150" s="111">
        <f>(365-365/U1150*_xlfn.XLOOKUP(U1150,Lijsten!U:U,Lijsten!V:V))/365</f>
        <v>0.98397212543554002</v>
      </c>
    </row>
    <row r="1151" spans="21:23" x14ac:dyDescent="0.55000000000000004">
      <c r="U1151">
        <v>1149</v>
      </c>
      <c r="V1151">
        <v>18.399999999999999</v>
      </c>
      <c r="W1151" s="111">
        <f>(365-365/U1151*_xlfn.XLOOKUP(U1151,Lijsten!U:U,Lijsten!V:V))/365</f>
        <v>0.98398607484769363</v>
      </c>
    </row>
    <row r="1152" spans="21:23" x14ac:dyDescent="0.55000000000000004">
      <c r="U1152">
        <v>1150</v>
      </c>
      <c r="V1152">
        <v>18.399999999999999</v>
      </c>
      <c r="W1152" s="111">
        <f>(365-365/U1152*_xlfn.XLOOKUP(U1152,Lijsten!U:U,Lijsten!V:V))/365</f>
        <v>0.9840000000000001</v>
      </c>
    </row>
    <row r="1153" spans="21:23" x14ac:dyDescent="0.55000000000000004">
      <c r="U1153">
        <v>1151</v>
      </c>
      <c r="V1153">
        <v>18.399999999999999</v>
      </c>
      <c r="W1153" s="111">
        <f>(365-365/U1153*_xlfn.XLOOKUP(U1153,Lijsten!U:U,Lijsten!V:V))/365</f>
        <v>0.98401390095569063</v>
      </c>
    </row>
    <row r="1154" spans="21:23" x14ac:dyDescent="0.55000000000000004">
      <c r="U1154">
        <v>1152</v>
      </c>
      <c r="V1154">
        <v>18.399999999999999</v>
      </c>
      <c r="W1154" s="111">
        <f>(365-365/U1154*_xlfn.XLOOKUP(U1154,Lijsten!U:U,Lijsten!V:V))/365</f>
        <v>0.98402777777777783</v>
      </c>
    </row>
    <row r="1155" spans="21:23" x14ac:dyDescent="0.55000000000000004">
      <c r="U1155">
        <v>1153</v>
      </c>
      <c r="V1155">
        <v>18.399999999999999</v>
      </c>
      <c r="W1155" s="111">
        <f>(365-365/U1155*_xlfn.XLOOKUP(U1155,Lijsten!U:U,Lijsten!V:V))/365</f>
        <v>0.98404163052905458</v>
      </c>
    </row>
    <row r="1156" spans="21:23" x14ac:dyDescent="0.55000000000000004">
      <c r="U1156">
        <v>1154</v>
      </c>
      <c r="V1156">
        <v>18.399999999999999</v>
      </c>
      <c r="W1156" s="111">
        <f>(365-365/U1156*_xlfn.XLOOKUP(U1156,Lijsten!U:U,Lijsten!V:V))/365</f>
        <v>0.98405545927209714</v>
      </c>
    </row>
    <row r="1157" spans="21:23" x14ac:dyDescent="0.55000000000000004">
      <c r="U1157">
        <v>1155</v>
      </c>
      <c r="V1157">
        <v>18.399999999999999</v>
      </c>
      <c r="W1157" s="111">
        <f>(365-365/U1157*_xlfn.XLOOKUP(U1157,Lijsten!U:U,Lijsten!V:V))/365</f>
        <v>0.98406926406926398</v>
      </c>
    </row>
    <row r="1158" spans="21:23" x14ac:dyDescent="0.55000000000000004">
      <c r="U1158">
        <v>1156</v>
      </c>
      <c r="V1158">
        <v>18.399999999999999</v>
      </c>
      <c r="W1158" s="111">
        <f>(365-365/U1158*_xlfn.XLOOKUP(U1158,Lijsten!U:U,Lijsten!V:V))/365</f>
        <v>0.98408304498269894</v>
      </c>
    </row>
    <row r="1159" spans="21:23" x14ac:dyDescent="0.55000000000000004">
      <c r="U1159">
        <v>1157</v>
      </c>
      <c r="V1159">
        <v>18.399999999999999</v>
      </c>
      <c r="W1159" s="111">
        <f>(365-365/U1159*_xlfn.XLOOKUP(U1159,Lijsten!U:U,Lijsten!V:V))/365</f>
        <v>0.98409680207433026</v>
      </c>
    </row>
    <row r="1160" spans="21:23" x14ac:dyDescent="0.55000000000000004">
      <c r="U1160">
        <v>1158</v>
      </c>
      <c r="V1160">
        <v>18.399999999999999</v>
      </c>
      <c r="W1160" s="111">
        <f>(365-365/U1160*_xlfn.XLOOKUP(U1160,Lijsten!U:U,Lijsten!V:V))/365</f>
        <v>0.98411053540587223</v>
      </c>
    </row>
    <row r="1161" spans="21:23" x14ac:dyDescent="0.55000000000000004">
      <c r="U1161">
        <v>1159</v>
      </c>
      <c r="V1161">
        <v>18.399999999999999</v>
      </c>
      <c r="W1161" s="111">
        <f>(365-365/U1161*_xlfn.XLOOKUP(U1161,Lijsten!U:U,Lijsten!V:V))/365</f>
        <v>0.98412424503882656</v>
      </c>
    </row>
    <row r="1162" spans="21:23" x14ac:dyDescent="0.55000000000000004">
      <c r="U1162">
        <v>1160</v>
      </c>
      <c r="V1162">
        <v>18.399999999999999</v>
      </c>
      <c r="W1162" s="111">
        <f>(365-365/U1162*_xlfn.XLOOKUP(U1162,Lijsten!U:U,Lijsten!V:V))/365</f>
        <v>0.98413793103448277</v>
      </c>
    </row>
    <row r="1163" spans="21:23" x14ac:dyDescent="0.55000000000000004">
      <c r="U1163">
        <v>1161</v>
      </c>
      <c r="V1163">
        <v>18.399999999999999</v>
      </c>
      <c r="W1163" s="111">
        <f>(365-365/U1163*_xlfn.XLOOKUP(U1163,Lijsten!U:U,Lijsten!V:V))/365</f>
        <v>0.984151593453919</v>
      </c>
    </row>
    <row r="1164" spans="21:23" x14ac:dyDescent="0.55000000000000004">
      <c r="U1164">
        <v>1162</v>
      </c>
      <c r="V1164">
        <v>18.399999999999999</v>
      </c>
      <c r="W1164" s="111">
        <f>(365-365/U1164*_xlfn.XLOOKUP(U1164,Lijsten!U:U,Lijsten!V:V))/365</f>
        <v>0.98416523235800346</v>
      </c>
    </row>
    <row r="1165" spans="21:23" x14ac:dyDescent="0.55000000000000004">
      <c r="U1165">
        <v>1163</v>
      </c>
      <c r="V1165">
        <v>18.399999999999999</v>
      </c>
      <c r="W1165" s="111">
        <f>(365-365/U1165*_xlfn.XLOOKUP(U1165,Lijsten!U:U,Lijsten!V:V))/365</f>
        <v>0.98417884780739462</v>
      </c>
    </row>
    <row r="1166" spans="21:23" x14ac:dyDescent="0.55000000000000004">
      <c r="U1166">
        <v>1164</v>
      </c>
      <c r="V1166">
        <v>18.399999999999999</v>
      </c>
      <c r="W1166" s="111">
        <f>(365-365/U1166*_xlfn.XLOOKUP(U1166,Lijsten!U:U,Lijsten!V:V))/365</f>
        <v>0.98419243986254301</v>
      </c>
    </row>
    <row r="1167" spans="21:23" x14ac:dyDescent="0.55000000000000004">
      <c r="U1167">
        <v>1165</v>
      </c>
      <c r="V1167">
        <v>18.399999999999999</v>
      </c>
      <c r="W1167" s="111">
        <f>(365-365/U1167*_xlfn.XLOOKUP(U1167,Lijsten!U:U,Lijsten!V:V))/365</f>
        <v>0.98420600858369101</v>
      </c>
    </row>
    <row r="1168" spans="21:23" x14ac:dyDescent="0.55000000000000004">
      <c r="U1168">
        <v>1166</v>
      </c>
      <c r="V1168">
        <v>18.399999999999999</v>
      </c>
      <c r="W1168" s="111">
        <f>(365-365/U1168*_xlfn.XLOOKUP(U1168,Lijsten!U:U,Lijsten!V:V))/365</f>
        <v>0.9842195540308748</v>
      </c>
    </row>
    <row r="1169" spans="21:23" x14ac:dyDescent="0.55000000000000004">
      <c r="U1169">
        <v>1167</v>
      </c>
      <c r="V1169">
        <v>18.399999999999999</v>
      </c>
      <c r="W1169" s="111">
        <f>(365-365/U1169*_xlfn.XLOOKUP(U1169,Lijsten!U:U,Lijsten!V:V))/365</f>
        <v>0.98423307626392464</v>
      </c>
    </row>
    <row r="1170" spans="21:23" x14ac:dyDescent="0.55000000000000004">
      <c r="U1170">
        <v>1168</v>
      </c>
      <c r="V1170">
        <v>18.399999999999999</v>
      </c>
      <c r="W1170" s="111">
        <f>(365-365/U1170*_xlfn.XLOOKUP(U1170,Lijsten!U:U,Lijsten!V:V))/365</f>
        <v>0.98424657534246573</v>
      </c>
    </row>
    <row r="1171" spans="21:23" x14ac:dyDescent="0.55000000000000004">
      <c r="U1171">
        <v>1169</v>
      </c>
      <c r="V1171">
        <v>18.399999999999999</v>
      </c>
      <c r="W1171" s="111">
        <f>(365-365/U1171*_xlfn.XLOOKUP(U1171,Lijsten!U:U,Lijsten!V:V))/365</f>
        <v>0.98426005132591965</v>
      </c>
    </row>
    <row r="1172" spans="21:23" x14ac:dyDescent="0.55000000000000004">
      <c r="U1172">
        <v>1170</v>
      </c>
      <c r="V1172">
        <v>18.399999999999999</v>
      </c>
      <c r="W1172" s="111">
        <f>(365-365/U1172*_xlfn.XLOOKUP(U1172,Lijsten!U:U,Lijsten!V:V))/365</f>
        <v>0.98427350427350435</v>
      </c>
    </row>
    <row r="1173" spans="21:23" x14ac:dyDescent="0.55000000000000004">
      <c r="U1173">
        <v>1171</v>
      </c>
      <c r="V1173">
        <v>18.399999999999999</v>
      </c>
      <c r="W1173" s="111">
        <f>(365-365/U1173*_xlfn.XLOOKUP(U1173,Lijsten!U:U,Lijsten!V:V))/365</f>
        <v>0.98428693424423563</v>
      </c>
    </row>
    <row r="1174" spans="21:23" x14ac:dyDescent="0.55000000000000004">
      <c r="U1174">
        <v>1172</v>
      </c>
      <c r="V1174">
        <v>18.399999999999999</v>
      </c>
      <c r="W1174" s="111">
        <f>(365-365/U1174*_xlfn.XLOOKUP(U1174,Lijsten!U:U,Lijsten!V:V))/365</f>
        <v>0.98430034129692834</v>
      </c>
    </row>
    <row r="1175" spans="21:23" x14ac:dyDescent="0.55000000000000004">
      <c r="U1175">
        <v>1173</v>
      </c>
      <c r="V1175">
        <v>18.399999999999999</v>
      </c>
      <c r="W1175" s="111">
        <f>(365-365/U1175*_xlfn.XLOOKUP(U1175,Lijsten!U:U,Lijsten!V:V))/365</f>
        <v>0.98431372549019602</v>
      </c>
    </row>
    <row r="1176" spans="21:23" x14ac:dyDescent="0.55000000000000004">
      <c r="U1176">
        <v>1174</v>
      </c>
      <c r="V1176">
        <v>18.399999999999999</v>
      </c>
      <c r="W1176" s="111">
        <f>(365-365/U1176*_xlfn.XLOOKUP(U1176,Lijsten!U:U,Lijsten!V:V))/365</f>
        <v>0.98432708688245318</v>
      </c>
    </row>
    <row r="1177" spans="21:23" x14ac:dyDescent="0.55000000000000004">
      <c r="U1177">
        <v>1175</v>
      </c>
      <c r="V1177">
        <v>18.399999999999999</v>
      </c>
      <c r="W1177" s="111">
        <f>(365-365/U1177*_xlfn.XLOOKUP(U1177,Lijsten!U:U,Lijsten!V:V))/365</f>
        <v>0.98434042553191492</v>
      </c>
    </row>
    <row r="1178" spans="21:23" x14ac:dyDescent="0.55000000000000004">
      <c r="U1178">
        <v>1176</v>
      </c>
      <c r="V1178">
        <v>18.399999999999999</v>
      </c>
      <c r="W1178" s="111">
        <f>(365-365/U1178*_xlfn.XLOOKUP(U1178,Lijsten!U:U,Lijsten!V:V))/365</f>
        <v>0.9843537414965986</v>
      </c>
    </row>
    <row r="1179" spans="21:23" x14ac:dyDescent="0.55000000000000004">
      <c r="U1179">
        <v>1177</v>
      </c>
      <c r="V1179">
        <v>18.399999999999999</v>
      </c>
      <c r="W1179" s="111">
        <f>(365-365/U1179*_xlfn.XLOOKUP(U1179,Lijsten!U:U,Lijsten!V:V))/365</f>
        <v>0.98436703483432453</v>
      </c>
    </row>
    <row r="1180" spans="21:23" x14ac:dyDescent="0.55000000000000004">
      <c r="U1180">
        <v>1178</v>
      </c>
      <c r="V1180">
        <v>18.399999999999999</v>
      </c>
      <c r="W1180" s="111">
        <f>(365-365/U1180*_xlfn.XLOOKUP(U1180,Lijsten!U:U,Lijsten!V:V))/365</f>
        <v>0.9843803056027165</v>
      </c>
    </row>
    <row r="1181" spans="21:23" x14ac:dyDescent="0.55000000000000004">
      <c r="U1181">
        <v>1179</v>
      </c>
      <c r="V1181">
        <v>18.399999999999999</v>
      </c>
      <c r="W1181" s="111">
        <f>(365-365/U1181*_xlfn.XLOOKUP(U1181,Lijsten!U:U,Lijsten!V:V))/365</f>
        <v>0.9843935538592028</v>
      </c>
    </row>
    <row r="1182" spans="21:23" x14ac:dyDescent="0.55000000000000004">
      <c r="U1182">
        <v>1180</v>
      </c>
      <c r="V1182">
        <v>18.399999999999999</v>
      </c>
      <c r="W1182" s="111">
        <f>(365-365/U1182*_xlfn.XLOOKUP(U1182,Lijsten!U:U,Lijsten!V:V))/365</f>
        <v>0.98440677966101697</v>
      </c>
    </row>
    <row r="1183" spans="21:23" x14ac:dyDescent="0.55000000000000004">
      <c r="U1183">
        <v>1181</v>
      </c>
      <c r="V1183">
        <v>18.399999999999999</v>
      </c>
      <c r="W1183" s="111">
        <f>(365-365/U1183*_xlfn.XLOOKUP(U1183,Lijsten!U:U,Lijsten!V:V))/365</f>
        <v>0.98441998306519896</v>
      </c>
    </row>
    <row r="1184" spans="21:23" x14ac:dyDescent="0.55000000000000004">
      <c r="U1184">
        <v>1182</v>
      </c>
      <c r="V1184">
        <v>18.399999999999999</v>
      </c>
      <c r="W1184" s="111">
        <f>(365-365/U1184*_xlfn.XLOOKUP(U1184,Lijsten!U:U,Lijsten!V:V))/365</f>
        <v>0.98443316412859561</v>
      </c>
    </row>
    <row r="1185" spans="21:23" x14ac:dyDescent="0.55000000000000004">
      <c r="U1185">
        <v>1183</v>
      </c>
      <c r="V1185">
        <v>18.399999999999999</v>
      </c>
      <c r="W1185" s="111">
        <f>(365-365/U1185*_xlfn.XLOOKUP(U1185,Lijsten!U:U,Lijsten!V:V))/365</f>
        <v>0.98444632290786138</v>
      </c>
    </row>
    <row r="1186" spans="21:23" x14ac:dyDescent="0.55000000000000004">
      <c r="U1186">
        <v>1184</v>
      </c>
      <c r="V1186">
        <v>18.399999999999999</v>
      </c>
      <c r="W1186" s="111">
        <f>(365-365/U1186*_xlfn.XLOOKUP(U1186,Lijsten!U:U,Lijsten!V:V))/365</f>
        <v>0.98445945945945945</v>
      </c>
    </row>
    <row r="1187" spans="21:23" x14ac:dyDescent="0.55000000000000004">
      <c r="U1187">
        <v>1185</v>
      </c>
      <c r="V1187">
        <v>18.399999999999999</v>
      </c>
      <c r="W1187" s="111">
        <f>(365-365/U1187*_xlfn.XLOOKUP(U1187,Lijsten!U:U,Lijsten!V:V))/365</f>
        <v>0.98447257383966247</v>
      </c>
    </row>
    <row r="1188" spans="21:23" x14ac:dyDescent="0.55000000000000004">
      <c r="U1188">
        <v>1186</v>
      </c>
      <c r="V1188">
        <v>18.399999999999999</v>
      </c>
      <c r="W1188" s="111">
        <f>(365-365/U1188*_xlfn.XLOOKUP(U1188,Lijsten!U:U,Lijsten!V:V))/365</f>
        <v>0.98448566610455313</v>
      </c>
    </row>
    <row r="1189" spans="21:23" x14ac:dyDescent="0.55000000000000004">
      <c r="U1189">
        <v>1187</v>
      </c>
      <c r="V1189">
        <v>18.399999999999999</v>
      </c>
      <c r="W1189" s="111">
        <f>(365-365/U1189*_xlfn.XLOOKUP(U1189,Lijsten!U:U,Lijsten!V:V))/365</f>
        <v>0.98449873631002527</v>
      </c>
    </row>
    <row r="1190" spans="21:23" x14ac:dyDescent="0.55000000000000004">
      <c r="U1190">
        <v>1188</v>
      </c>
      <c r="V1190">
        <v>18.399999999999999</v>
      </c>
      <c r="W1190" s="111">
        <f>(365-365/U1190*_xlfn.XLOOKUP(U1190,Lijsten!U:U,Lijsten!V:V))/365</f>
        <v>0.98451178451178445</v>
      </c>
    </row>
    <row r="1191" spans="21:23" x14ac:dyDescent="0.55000000000000004">
      <c r="U1191">
        <v>1189</v>
      </c>
      <c r="V1191">
        <v>18.399999999999999</v>
      </c>
      <c r="W1191" s="111">
        <f>(365-365/U1191*_xlfn.XLOOKUP(U1191,Lijsten!U:U,Lijsten!V:V))/365</f>
        <v>0.98452481076534903</v>
      </c>
    </row>
    <row r="1192" spans="21:23" x14ac:dyDescent="0.55000000000000004">
      <c r="U1192">
        <v>1190</v>
      </c>
      <c r="V1192">
        <v>18.399999999999999</v>
      </c>
      <c r="W1192" s="111">
        <f>(365-365/U1192*_xlfn.XLOOKUP(U1192,Lijsten!U:U,Lijsten!V:V))/365</f>
        <v>0.98453781512605043</v>
      </c>
    </row>
    <row r="1193" spans="21:23" x14ac:dyDescent="0.55000000000000004">
      <c r="U1193">
        <v>1191</v>
      </c>
      <c r="V1193">
        <v>18.399999999999999</v>
      </c>
      <c r="W1193" s="111">
        <f>(365-365/U1193*_xlfn.XLOOKUP(U1193,Lijsten!U:U,Lijsten!V:V))/365</f>
        <v>0.98455079764903441</v>
      </c>
    </row>
    <row r="1194" spans="21:23" x14ac:dyDescent="0.55000000000000004">
      <c r="U1194">
        <v>1192</v>
      </c>
      <c r="V1194">
        <v>18.399999999999999</v>
      </c>
      <c r="W1194" s="111">
        <f>(365-365/U1194*_xlfn.XLOOKUP(U1194,Lijsten!U:U,Lijsten!V:V))/365</f>
        <v>0.9845637583892618</v>
      </c>
    </row>
    <row r="1195" spans="21:23" x14ac:dyDescent="0.55000000000000004">
      <c r="U1195">
        <v>1193</v>
      </c>
      <c r="V1195">
        <v>18.399999999999999</v>
      </c>
      <c r="W1195" s="111">
        <f>(365-365/U1195*_xlfn.XLOOKUP(U1195,Lijsten!U:U,Lijsten!V:V))/365</f>
        <v>0.98457669740150888</v>
      </c>
    </row>
    <row r="1196" spans="21:23" x14ac:dyDescent="0.55000000000000004">
      <c r="U1196">
        <v>1194</v>
      </c>
      <c r="V1196">
        <v>18.399999999999999</v>
      </c>
      <c r="W1196" s="111">
        <f>(365-365/U1196*_xlfn.XLOOKUP(U1196,Lijsten!U:U,Lijsten!V:V))/365</f>
        <v>0.98458961474036844</v>
      </c>
    </row>
    <row r="1197" spans="21:23" x14ac:dyDescent="0.55000000000000004">
      <c r="U1197">
        <v>1195</v>
      </c>
      <c r="V1197">
        <v>18.399999999999999</v>
      </c>
      <c r="W1197" s="111">
        <f>(365-365/U1197*_xlfn.XLOOKUP(U1197,Lijsten!U:U,Lijsten!V:V))/365</f>
        <v>0.98460251046025105</v>
      </c>
    </row>
    <row r="1198" spans="21:23" x14ac:dyDescent="0.55000000000000004">
      <c r="U1198">
        <v>1196</v>
      </c>
      <c r="V1198">
        <v>18.399999999999999</v>
      </c>
      <c r="W1198" s="111">
        <f>(365-365/U1198*_xlfn.XLOOKUP(U1198,Lijsten!U:U,Lijsten!V:V))/365</f>
        <v>0.98461538461538456</v>
      </c>
    </row>
    <row r="1199" spans="21:23" x14ac:dyDescent="0.55000000000000004">
      <c r="U1199">
        <v>1197</v>
      </c>
      <c r="V1199">
        <v>18.399999999999999</v>
      </c>
      <c r="W1199" s="111">
        <f>(365-365/U1199*_xlfn.XLOOKUP(U1199,Lijsten!U:U,Lijsten!V:V))/365</f>
        <v>0.9846282372598163</v>
      </c>
    </row>
    <row r="1200" spans="21:23" x14ac:dyDescent="0.55000000000000004">
      <c r="U1200">
        <v>1198</v>
      </c>
      <c r="V1200">
        <v>18.399999999999999</v>
      </c>
      <c r="W1200" s="111">
        <f>(365-365/U1200*_xlfn.XLOOKUP(U1200,Lijsten!U:U,Lijsten!V:V))/365</f>
        <v>0.98464106844741239</v>
      </c>
    </row>
    <row r="1201" spans="21:23" x14ac:dyDescent="0.55000000000000004">
      <c r="U1201">
        <v>1199</v>
      </c>
      <c r="V1201">
        <v>18.399999999999999</v>
      </c>
      <c r="W1201" s="111">
        <f>(365-365/U1201*_xlfn.XLOOKUP(U1201,Lijsten!U:U,Lijsten!V:V))/365</f>
        <v>0.9846538782318599</v>
      </c>
    </row>
    <row r="1202" spans="21:23" x14ac:dyDescent="0.55000000000000004">
      <c r="U1202">
        <v>1200</v>
      </c>
      <c r="V1202">
        <v>18.399999999999999</v>
      </c>
      <c r="W1202" s="111">
        <f>(365-365/U1202*_xlfn.XLOOKUP(U1202,Lijsten!U:U,Lijsten!V:V))/365</f>
        <v>0.98466666666666658</v>
      </c>
    </row>
    <row r="1203" spans="21:23" x14ac:dyDescent="0.55000000000000004">
      <c r="U1203">
        <v>1201</v>
      </c>
      <c r="V1203">
        <v>18.399999999999999</v>
      </c>
      <c r="W1203" s="111">
        <f>(365-365/U1203*_xlfn.XLOOKUP(U1203,Lijsten!U:U,Lijsten!V:V))/365</f>
        <v>0.98467943380516232</v>
      </c>
    </row>
    <row r="1204" spans="21:23" x14ac:dyDescent="0.55000000000000004">
      <c r="U1204">
        <v>1202</v>
      </c>
      <c r="V1204">
        <v>18.399999999999999</v>
      </c>
      <c r="W1204" s="111">
        <f>(365-365/U1204*_xlfn.XLOOKUP(U1204,Lijsten!U:U,Lijsten!V:V))/365</f>
        <v>0.98469217970049916</v>
      </c>
    </row>
    <row r="1205" spans="21:23" x14ac:dyDescent="0.55000000000000004">
      <c r="U1205">
        <v>1203</v>
      </c>
      <c r="V1205">
        <v>18.399999999999999</v>
      </c>
      <c r="W1205" s="111">
        <f>(365-365/U1205*_xlfn.XLOOKUP(U1205,Lijsten!U:U,Lijsten!V:V))/365</f>
        <v>0.98470490440565261</v>
      </c>
    </row>
    <row r="1206" spans="21:23" x14ac:dyDescent="0.55000000000000004">
      <c r="U1206">
        <v>1204</v>
      </c>
      <c r="V1206">
        <v>18.399999999999999</v>
      </c>
      <c r="W1206" s="111">
        <f>(365-365/U1206*_xlfn.XLOOKUP(U1206,Lijsten!U:U,Lijsten!V:V))/365</f>
        <v>0.984717607973422</v>
      </c>
    </row>
    <row r="1207" spans="21:23" x14ac:dyDescent="0.55000000000000004">
      <c r="U1207">
        <v>1205</v>
      </c>
      <c r="V1207">
        <v>18.399999999999999</v>
      </c>
      <c r="W1207" s="111">
        <f>(365-365/U1207*_xlfn.XLOOKUP(U1207,Lijsten!U:U,Lijsten!V:V))/365</f>
        <v>0.98473029045643146</v>
      </c>
    </row>
    <row r="1208" spans="21:23" x14ac:dyDescent="0.55000000000000004">
      <c r="U1208">
        <v>1206</v>
      </c>
      <c r="V1208">
        <v>18.399999999999999</v>
      </c>
      <c r="W1208" s="111">
        <f>(365-365/U1208*_xlfn.XLOOKUP(U1208,Lijsten!U:U,Lijsten!V:V))/365</f>
        <v>0.98474295190713101</v>
      </c>
    </row>
    <row r="1209" spans="21:23" x14ac:dyDescent="0.55000000000000004">
      <c r="U1209">
        <v>1207</v>
      </c>
      <c r="V1209">
        <v>18.399999999999999</v>
      </c>
      <c r="W1209" s="111">
        <f>(365-365/U1209*_xlfn.XLOOKUP(U1209,Lijsten!U:U,Lijsten!V:V))/365</f>
        <v>0.9847555923777962</v>
      </c>
    </row>
    <row r="1210" spans="21:23" x14ac:dyDescent="0.55000000000000004">
      <c r="U1210">
        <v>1208</v>
      </c>
      <c r="V1210">
        <v>18.399999999999999</v>
      </c>
      <c r="W1210" s="111">
        <f>(365-365/U1210*_xlfn.XLOOKUP(U1210,Lijsten!U:U,Lijsten!V:V))/365</f>
        <v>0.98476821192052977</v>
      </c>
    </row>
    <row r="1211" spans="21:23" x14ac:dyDescent="0.55000000000000004">
      <c r="U1211">
        <v>1209</v>
      </c>
      <c r="V1211">
        <v>18.399999999999999</v>
      </c>
      <c r="W1211" s="111">
        <f>(365-365/U1211*_xlfn.XLOOKUP(U1211,Lijsten!U:U,Lijsten!V:V))/365</f>
        <v>0.98478081058726219</v>
      </c>
    </row>
    <row r="1212" spans="21:23" x14ac:dyDescent="0.55000000000000004">
      <c r="U1212">
        <v>1210</v>
      </c>
      <c r="V1212">
        <v>18.399999999999999</v>
      </c>
      <c r="W1212" s="111">
        <f>(365-365/U1212*_xlfn.XLOOKUP(U1212,Lijsten!U:U,Lijsten!V:V))/365</f>
        <v>0.98479338842975206</v>
      </c>
    </row>
    <row r="1213" spans="21:23" x14ac:dyDescent="0.55000000000000004">
      <c r="U1213">
        <v>1211</v>
      </c>
      <c r="V1213">
        <v>18.399999999999999</v>
      </c>
      <c r="W1213" s="111">
        <f>(365-365/U1213*_xlfn.XLOOKUP(U1213,Lijsten!U:U,Lijsten!V:V))/365</f>
        <v>0.98480594549958711</v>
      </c>
    </row>
    <row r="1214" spans="21:23" x14ac:dyDescent="0.55000000000000004">
      <c r="U1214">
        <v>1212</v>
      </c>
      <c r="V1214">
        <v>18.399999999999999</v>
      </c>
      <c r="W1214" s="111">
        <f>(365-365/U1214*_xlfn.XLOOKUP(U1214,Lijsten!U:U,Lijsten!V:V))/365</f>
        <v>0.98481848184818488</v>
      </c>
    </row>
    <row r="1215" spans="21:23" x14ac:dyDescent="0.55000000000000004">
      <c r="U1215">
        <v>1213</v>
      </c>
      <c r="V1215">
        <v>18.399999999999999</v>
      </c>
      <c r="W1215" s="111">
        <f>(365-365/U1215*_xlfn.XLOOKUP(U1215,Lijsten!U:U,Lijsten!V:V))/365</f>
        <v>0.98483099752679304</v>
      </c>
    </row>
    <row r="1216" spans="21:23" x14ac:dyDescent="0.55000000000000004">
      <c r="U1216">
        <v>1214</v>
      </c>
      <c r="V1216">
        <v>18.399999999999999</v>
      </c>
      <c r="W1216" s="111">
        <f>(365-365/U1216*_xlfn.XLOOKUP(U1216,Lijsten!U:U,Lijsten!V:V))/365</f>
        <v>0.98484349258649095</v>
      </c>
    </row>
    <row r="1217" spans="21:23" x14ac:dyDescent="0.55000000000000004">
      <c r="U1217">
        <v>1215</v>
      </c>
      <c r="V1217">
        <v>18.399999999999999</v>
      </c>
      <c r="W1217" s="111">
        <f>(365-365/U1217*_xlfn.XLOOKUP(U1217,Lijsten!U:U,Lijsten!V:V))/365</f>
        <v>0.98485596707818934</v>
      </c>
    </row>
    <row r="1218" spans="21:23" x14ac:dyDescent="0.55000000000000004">
      <c r="U1218">
        <v>1216</v>
      </c>
      <c r="V1218">
        <v>18.399999999999999</v>
      </c>
      <c r="W1218" s="111">
        <f>(365-365/U1218*_xlfn.XLOOKUP(U1218,Lijsten!U:U,Lijsten!V:V))/365</f>
        <v>0.98486842105263162</v>
      </c>
    </row>
    <row r="1219" spans="21:23" x14ac:dyDescent="0.55000000000000004">
      <c r="U1219">
        <v>1217</v>
      </c>
      <c r="V1219">
        <v>18.399999999999999</v>
      </c>
      <c r="W1219" s="111">
        <f>(365-365/U1219*_xlfn.XLOOKUP(U1219,Lijsten!U:U,Lijsten!V:V))/365</f>
        <v>0.98488085456039431</v>
      </c>
    </row>
    <row r="1220" spans="21:23" x14ac:dyDescent="0.55000000000000004">
      <c r="U1220">
        <v>1218</v>
      </c>
      <c r="V1220">
        <v>18.399999999999999</v>
      </c>
      <c r="W1220" s="111">
        <f>(365-365/U1220*_xlfn.XLOOKUP(U1220,Lijsten!U:U,Lijsten!V:V))/365</f>
        <v>0.98489326765188834</v>
      </c>
    </row>
    <row r="1221" spans="21:23" x14ac:dyDescent="0.55000000000000004">
      <c r="U1221">
        <v>1219</v>
      </c>
      <c r="V1221">
        <v>18.399999999999999</v>
      </c>
      <c r="W1221" s="111">
        <f>(365-365/U1221*_xlfn.XLOOKUP(U1221,Lijsten!U:U,Lijsten!V:V))/365</f>
        <v>0.98490566037735849</v>
      </c>
    </row>
    <row r="1222" spans="21:23" x14ac:dyDescent="0.55000000000000004">
      <c r="U1222">
        <v>1220</v>
      </c>
      <c r="V1222">
        <v>18.399999999999999</v>
      </c>
      <c r="W1222" s="111">
        <f>(365-365/U1222*_xlfn.XLOOKUP(U1222,Lijsten!U:U,Lijsten!V:V))/365</f>
        <v>0.98491803278688528</v>
      </c>
    </row>
    <row r="1223" spans="21:23" x14ac:dyDescent="0.55000000000000004">
      <c r="U1223">
        <v>1221</v>
      </c>
      <c r="V1223">
        <v>18.399999999999999</v>
      </c>
      <c r="W1223" s="111">
        <f>(365-365/U1223*_xlfn.XLOOKUP(U1223,Lijsten!U:U,Lijsten!V:V))/365</f>
        <v>0.98493038493038498</v>
      </c>
    </row>
    <row r="1224" spans="21:23" x14ac:dyDescent="0.55000000000000004">
      <c r="U1224">
        <v>1222</v>
      </c>
      <c r="V1224">
        <v>18.399999999999999</v>
      </c>
      <c r="W1224" s="111">
        <f>(365-365/U1224*_xlfn.XLOOKUP(U1224,Lijsten!U:U,Lijsten!V:V))/365</f>
        <v>0.98494271685761048</v>
      </c>
    </row>
    <row r="1225" spans="21:23" x14ac:dyDescent="0.55000000000000004">
      <c r="U1225">
        <v>1223</v>
      </c>
      <c r="V1225">
        <v>18.399999999999999</v>
      </c>
      <c r="W1225" s="111">
        <f>(365-365/U1225*_xlfn.XLOOKUP(U1225,Lijsten!U:U,Lijsten!V:V))/365</f>
        <v>0.9849550286181521</v>
      </c>
    </row>
    <row r="1226" spans="21:23" x14ac:dyDescent="0.55000000000000004">
      <c r="U1226">
        <v>1224</v>
      </c>
      <c r="V1226">
        <v>18.399999999999999</v>
      </c>
      <c r="W1226" s="111">
        <f>(365-365/U1226*_xlfn.XLOOKUP(U1226,Lijsten!U:U,Lijsten!V:V))/365</f>
        <v>0.98496732026143796</v>
      </c>
    </row>
    <row r="1227" spans="21:23" x14ac:dyDescent="0.55000000000000004">
      <c r="U1227">
        <v>1225</v>
      </c>
      <c r="V1227">
        <v>18.399999999999999</v>
      </c>
      <c r="W1227" s="111">
        <f>(365-365/U1227*_xlfn.XLOOKUP(U1227,Lijsten!U:U,Lijsten!V:V))/365</f>
        <v>0.98497959183673478</v>
      </c>
    </row>
    <row r="1228" spans="21:23" x14ac:dyDescent="0.55000000000000004">
      <c r="U1228">
        <v>1226</v>
      </c>
      <c r="V1228">
        <v>18.399999999999999</v>
      </c>
      <c r="W1228" s="111">
        <f>(365-365/U1228*_xlfn.XLOOKUP(U1228,Lijsten!U:U,Lijsten!V:V))/365</f>
        <v>0.98499184339314849</v>
      </c>
    </row>
    <row r="1229" spans="21:23" x14ac:dyDescent="0.55000000000000004">
      <c r="U1229">
        <v>1227</v>
      </c>
      <c r="V1229">
        <v>18.399999999999999</v>
      </c>
      <c r="W1229" s="111">
        <f>(365-365/U1229*_xlfn.XLOOKUP(U1229,Lijsten!U:U,Lijsten!V:V))/365</f>
        <v>0.98500407497962505</v>
      </c>
    </row>
    <row r="1230" spans="21:23" x14ac:dyDescent="0.55000000000000004">
      <c r="U1230">
        <v>1228</v>
      </c>
      <c r="V1230">
        <v>18.399999999999999</v>
      </c>
      <c r="W1230" s="111">
        <f>(365-365/U1230*_xlfn.XLOOKUP(U1230,Lijsten!U:U,Lijsten!V:V))/365</f>
        <v>0.98501628664495122</v>
      </c>
    </row>
    <row r="1231" spans="21:23" x14ac:dyDescent="0.55000000000000004">
      <c r="U1231">
        <v>1229</v>
      </c>
      <c r="V1231">
        <v>18.399999999999999</v>
      </c>
      <c r="W1231" s="111">
        <f>(365-365/U1231*_xlfn.XLOOKUP(U1231,Lijsten!U:U,Lijsten!V:V))/365</f>
        <v>0.98502847843775421</v>
      </c>
    </row>
    <row r="1232" spans="21:23" x14ac:dyDescent="0.55000000000000004">
      <c r="U1232">
        <v>1230</v>
      </c>
      <c r="V1232">
        <v>18.399999999999999</v>
      </c>
      <c r="W1232" s="111">
        <f>(365-365/U1232*_xlfn.XLOOKUP(U1232,Lijsten!U:U,Lijsten!V:V))/365</f>
        <v>0.98504065040650413</v>
      </c>
    </row>
    <row r="1233" spans="21:23" x14ac:dyDescent="0.55000000000000004">
      <c r="U1233">
        <v>1231</v>
      </c>
      <c r="V1233">
        <v>18.399999999999999</v>
      </c>
      <c r="W1233" s="111">
        <f>(365-365/U1233*_xlfn.XLOOKUP(U1233,Lijsten!U:U,Lijsten!V:V))/365</f>
        <v>0.98505280259951256</v>
      </c>
    </row>
    <row r="1234" spans="21:23" x14ac:dyDescent="0.55000000000000004">
      <c r="U1234">
        <v>1232</v>
      </c>
      <c r="V1234">
        <v>18.399999999999999</v>
      </c>
      <c r="W1234" s="111">
        <f>(365-365/U1234*_xlfn.XLOOKUP(U1234,Lijsten!U:U,Lijsten!V:V))/365</f>
        <v>0.98506493506493509</v>
      </c>
    </row>
    <row r="1235" spans="21:23" x14ac:dyDescent="0.55000000000000004">
      <c r="U1235">
        <v>1233</v>
      </c>
      <c r="V1235">
        <v>18.399999999999999</v>
      </c>
      <c r="W1235" s="111">
        <f>(365-365/U1235*_xlfn.XLOOKUP(U1235,Lijsten!U:U,Lijsten!V:V))/365</f>
        <v>0.98507704785077044</v>
      </c>
    </row>
    <row r="1236" spans="21:23" x14ac:dyDescent="0.55000000000000004">
      <c r="U1236">
        <v>1234</v>
      </c>
      <c r="V1236">
        <v>18.399999999999999</v>
      </c>
      <c r="W1236" s="111">
        <f>(365-365/U1236*_xlfn.XLOOKUP(U1236,Lijsten!U:U,Lijsten!V:V))/365</f>
        <v>0.98508914100486222</v>
      </c>
    </row>
    <row r="1237" spans="21:23" x14ac:dyDescent="0.55000000000000004">
      <c r="U1237">
        <v>1235</v>
      </c>
      <c r="V1237">
        <v>18.399999999999999</v>
      </c>
      <c r="W1237" s="111">
        <f>(365-365/U1237*_xlfn.XLOOKUP(U1237,Lijsten!U:U,Lijsten!V:V))/365</f>
        <v>0.98510121457489885</v>
      </c>
    </row>
    <row r="1238" spans="21:23" x14ac:dyDescent="0.55000000000000004">
      <c r="U1238">
        <v>1236</v>
      </c>
      <c r="V1238">
        <v>18.399999999999999</v>
      </c>
      <c r="W1238" s="111">
        <f>(365-365/U1238*_xlfn.XLOOKUP(U1238,Lijsten!U:U,Lijsten!V:V))/365</f>
        <v>0.98511326860841419</v>
      </c>
    </row>
    <row r="1239" spans="21:23" x14ac:dyDescent="0.55000000000000004">
      <c r="U1239">
        <v>1237</v>
      </c>
      <c r="V1239">
        <v>18.399999999999999</v>
      </c>
      <c r="W1239" s="111">
        <f>(365-365/U1239*_xlfn.XLOOKUP(U1239,Lijsten!U:U,Lijsten!V:V))/365</f>
        <v>0.98512530315278901</v>
      </c>
    </row>
    <row r="1240" spans="21:23" x14ac:dyDescent="0.55000000000000004">
      <c r="U1240">
        <v>1238</v>
      </c>
      <c r="V1240">
        <v>18.399999999999999</v>
      </c>
      <c r="W1240" s="111">
        <f>(365-365/U1240*_xlfn.XLOOKUP(U1240,Lijsten!U:U,Lijsten!V:V))/365</f>
        <v>0.98513731825525042</v>
      </c>
    </row>
    <row r="1241" spans="21:23" x14ac:dyDescent="0.55000000000000004">
      <c r="U1241">
        <v>1239</v>
      </c>
      <c r="V1241">
        <v>18.399999999999999</v>
      </c>
      <c r="W1241" s="111">
        <f>(365-365/U1241*_xlfn.XLOOKUP(U1241,Lijsten!U:U,Lijsten!V:V))/365</f>
        <v>0.9851493139628732</v>
      </c>
    </row>
    <row r="1242" spans="21:23" x14ac:dyDescent="0.55000000000000004">
      <c r="U1242">
        <v>1240</v>
      </c>
      <c r="V1242">
        <v>18.399999999999999</v>
      </c>
      <c r="W1242" s="111">
        <f>(365-365/U1242*_xlfn.XLOOKUP(U1242,Lijsten!U:U,Lijsten!V:V))/365</f>
        <v>0.9851612903225806</v>
      </c>
    </row>
    <row r="1243" spans="21:23" x14ac:dyDescent="0.55000000000000004">
      <c r="U1243">
        <v>1241</v>
      </c>
      <c r="V1243">
        <v>18.399999999999999</v>
      </c>
      <c r="W1243" s="111">
        <f>(365-365/U1243*_xlfn.XLOOKUP(U1243,Lijsten!U:U,Lijsten!V:V))/365</f>
        <v>0.9851732473811442</v>
      </c>
    </row>
    <row r="1244" spans="21:23" x14ac:dyDescent="0.55000000000000004">
      <c r="U1244">
        <v>1242</v>
      </c>
      <c r="V1244">
        <v>18.399999999999999</v>
      </c>
      <c r="W1244" s="111">
        <f>(365-365/U1244*_xlfn.XLOOKUP(U1244,Lijsten!U:U,Lijsten!V:V))/365</f>
        <v>0.98518518518518527</v>
      </c>
    </row>
    <row r="1245" spans="21:23" x14ac:dyDescent="0.55000000000000004">
      <c r="U1245">
        <v>1243</v>
      </c>
      <c r="V1245">
        <v>18.399999999999999</v>
      </c>
      <c r="W1245" s="111">
        <f>(365-365/U1245*_xlfn.XLOOKUP(U1245,Lijsten!U:U,Lijsten!V:V))/365</f>
        <v>0.98519710378117453</v>
      </c>
    </row>
    <row r="1246" spans="21:23" x14ac:dyDescent="0.55000000000000004">
      <c r="U1246">
        <v>1244</v>
      </c>
      <c r="V1246">
        <v>18.399999999999999</v>
      </c>
      <c r="W1246" s="111">
        <f>(365-365/U1246*_xlfn.XLOOKUP(U1246,Lijsten!U:U,Lijsten!V:V))/365</f>
        <v>0.98520900321543414</v>
      </c>
    </row>
    <row r="1247" spans="21:23" x14ac:dyDescent="0.55000000000000004">
      <c r="U1247">
        <v>1245</v>
      </c>
      <c r="V1247">
        <v>18.399999999999999</v>
      </c>
      <c r="W1247" s="111">
        <f>(365-365/U1247*_xlfn.XLOOKUP(U1247,Lijsten!U:U,Lijsten!V:V))/365</f>
        <v>0.9852208835341365</v>
      </c>
    </row>
    <row r="1248" spans="21:23" x14ac:dyDescent="0.55000000000000004">
      <c r="U1248">
        <v>1246</v>
      </c>
      <c r="V1248">
        <v>18.399999999999999</v>
      </c>
      <c r="W1248" s="111">
        <f>(365-365/U1248*_xlfn.XLOOKUP(U1248,Lijsten!U:U,Lijsten!V:V))/365</f>
        <v>0.98523274478330658</v>
      </c>
    </row>
    <row r="1249" spans="21:23" x14ac:dyDescent="0.55000000000000004">
      <c r="U1249">
        <v>1247</v>
      </c>
      <c r="V1249">
        <v>18.399999999999999</v>
      </c>
      <c r="W1249" s="111">
        <f>(365-365/U1249*_xlfn.XLOOKUP(U1249,Lijsten!U:U,Lijsten!V:V))/365</f>
        <v>0.98524458700882112</v>
      </c>
    </row>
    <row r="1250" spans="21:23" x14ac:dyDescent="0.55000000000000004">
      <c r="U1250">
        <v>1248</v>
      </c>
      <c r="V1250">
        <v>18.399999999999999</v>
      </c>
      <c r="W1250" s="111">
        <f>(365-365/U1250*_xlfn.XLOOKUP(U1250,Lijsten!U:U,Lijsten!V:V))/365</f>
        <v>0.9852564102564102</v>
      </c>
    </row>
    <row r="1251" spans="21:23" x14ac:dyDescent="0.55000000000000004">
      <c r="U1251">
        <v>1249</v>
      </c>
      <c r="V1251">
        <v>18.399999999999999</v>
      </c>
      <c r="W1251" s="111">
        <f>(365-365/U1251*_xlfn.XLOOKUP(U1251,Lijsten!U:U,Lijsten!V:V))/365</f>
        <v>0.98526821457165725</v>
      </c>
    </row>
    <row r="1252" spans="21:23" x14ac:dyDescent="0.55000000000000004">
      <c r="U1252">
        <v>1250</v>
      </c>
      <c r="V1252">
        <v>18.399999999999999</v>
      </c>
      <c r="W1252" s="111">
        <f>(365-365/U1252*_xlfn.XLOOKUP(U1252,Lijsten!U:U,Lijsten!V:V))/365</f>
        <v>0.98528000000000004</v>
      </c>
    </row>
    <row r="1253" spans="21:23" x14ac:dyDescent="0.55000000000000004">
      <c r="U1253">
        <v>1251</v>
      </c>
      <c r="V1253">
        <v>18.399999999999999</v>
      </c>
      <c r="W1253" s="111">
        <f>(365-365/U1253*_xlfn.XLOOKUP(U1253,Lijsten!U:U,Lijsten!V:V))/365</f>
        <v>0.98529176658673057</v>
      </c>
    </row>
    <row r="1254" spans="21:23" x14ac:dyDescent="0.55000000000000004">
      <c r="U1254">
        <v>1252</v>
      </c>
      <c r="V1254">
        <v>18.399999999999999</v>
      </c>
      <c r="W1254" s="111">
        <f>(365-365/U1254*_xlfn.XLOOKUP(U1254,Lijsten!U:U,Lijsten!V:V))/365</f>
        <v>0.98530351437699681</v>
      </c>
    </row>
    <row r="1255" spans="21:23" x14ac:dyDescent="0.55000000000000004">
      <c r="U1255">
        <v>1253</v>
      </c>
      <c r="V1255">
        <v>18.399999999999999</v>
      </c>
      <c r="W1255" s="111">
        <f>(365-365/U1255*_xlfn.XLOOKUP(U1255,Lijsten!U:U,Lijsten!V:V))/365</f>
        <v>0.98531524341580212</v>
      </c>
    </row>
    <row r="1256" spans="21:23" x14ac:dyDescent="0.55000000000000004">
      <c r="U1256">
        <v>1254</v>
      </c>
      <c r="V1256">
        <v>18.399999999999999</v>
      </c>
      <c r="W1256" s="111">
        <f>(365-365/U1256*_xlfn.XLOOKUP(U1256,Lijsten!U:U,Lijsten!V:V))/365</f>
        <v>0.98532695374800638</v>
      </c>
    </row>
    <row r="1257" spans="21:23" x14ac:dyDescent="0.55000000000000004">
      <c r="U1257">
        <v>1255</v>
      </c>
      <c r="V1257">
        <v>18.399999999999999</v>
      </c>
      <c r="W1257" s="111">
        <f>(365-365/U1257*_xlfn.XLOOKUP(U1257,Lijsten!U:U,Lijsten!V:V))/365</f>
        <v>0.98533864541832672</v>
      </c>
    </row>
    <row r="1258" spans="21:23" x14ac:dyDescent="0.55000000000000004">
      <c r="U1258">
        <v>1256</v>
      </c>
      <c r="V1258">
        <v>18.399999999999999</v>
      </c>
      <c r="W1258" s="111">
        <f>(365-365/U1258*_xlfn.XLOOKUP(U1258,Lijsten!U:U,Lijsten!V:V))/365</f>
        <v>0.98535031847133758</v>
      </c>
    </row>
    <row r="1259" spans="21:23" x14ac:dyDescent="0.55000000000000004">
      <c r="U1259">
        <v>1257</v>
      </c>
      <c r="V1259">
        <v>18.399999999999999</v>
      </c>
      <c r="W1259" s="111">
        <f>(365-365/U1259*_xlfn.XLOOKUP(U1259,Lijsten!U:U,Lijsten!V:V))/365</f>
        <v>0.98536197295147177</v>
      </c>
    </row>
    <row r="1260" spans="21:23" x14ac:dyDescent="0.55000000000000004">
      <c r="U1260">
        <v>1258</v>
      </c>
      <c r="V1260">
        <v>18.399999999999999</v>
      </c>
      <c r="W1260" s="111">
        <f>(365-365/U1260*_xlfn.XLOOKUP(U1260,Lijsten!U:U,Lijsten!V:V))/365</f>
        <v>0.98537360890302073</v>
      </c>
    </row>
    <row r="1261" spans="21:23" x14ac:dyDescent="0.55000000000000004">
      <c r="U1261">
        <v>1259</v>
      </c>
      <c r="V1261">
        <v>18.399999999999999</v>
      </c>
      <c r="W1261" s="111">
        <f>(365-365/U1261*_xlfn.XLOOKUP(U1261,Lijsten!U:U,Lijsten!V:V))/365</f>
        <v>0.98538522637013515</v>
      </c>
    </row>
    <row r="1262" spans="21:23" x14ac:dyDescent="0.55000000000000004">
      <c r="U1262">
        <v>1260</v>
      </c>
      <c r="V1262">
        <v>18.399999999999999</v>
      </c>
      <c r="W1262" s="111">
        <f>(365-365/U1262*_xlfn.XLOOKUP(U1262,Lijsten!U:U,Lijsten!V:V))/365</f>
        <v>0.98539682539682527</v>
      </c>
    </row>
    <row r="1263" spans="21:23" x14ac:dyDescent="0.55000000000000004">
      <c r="U1263">
        <v>1261</v>
      </c>
      <c r="V1263">
        <v>18.399999999999999</v>
      </c>
      <c r="W1263" s="111">
        <f>(365-365/U1263*_xlfn.XLOOKUP(U1263,Lijsten!U:U,Lijsten!V:V))/365</f>
        <v>0.98540840602696267</v>
      </c>
    </row>
    <row r="1264" spans="21:23" x14ac:dyDescent="0.55000000000000004">
      <c r="U1264">
        <v>1262</v>
      </c>
      <c r="V1264">
        <v>18.399999999999999</v>
      </c>
      <c r="W1264" s="111">
        <f>(365-365/U1264*_xlfn.XLOOKUP(U1264,Lijsten!U:U,Lijsten!V:V))/365</f>
        <v>0.98541996830427891</v>
      </c>
    </row>
    <row r="1265" spans="21:23" x14ac:dyDescent="0.55000000000000004">
      <c r="U1265">
        <v>1263</v>
      </c>
      <c r="V1265">
        <v>18.399999999999999</v>
      </c>
      <c r="W1265" s="111">
        <f>(365-365/U1265*_xlfn.XLOOKUP(U1265,Lijsten!U:U,Lijsten!V:V))/365</f>
        <v>0.98543151227236736</v>
      </c>
    </row>
    <row r="1266" spans="21:23" x14ac:dyDescent="0.55000000000000004">
      <c r="U1266">
        <v>1264</v>
      </c>
      <c r="V1266">
        <v>18.399999999999999</v>
      </c>
      <c r="W1266" s="111">
        <f>(365-365/U1266*_xlfn.XLOOKUP(U1266,Lijsten!U:U,Lijsten!V:V))/365</f>
        <v>0.98544303797468358</v>
      </c>
    </row>
    <row r="1267" spans="21:23" x14ac:dyDescent="0.55000000000000004">
      <c r="U1267">
        <v>1265</v>
      </c>
      <c r="V1267">
        <v>18.399999999999999</v>
      </c>
      <c r="W1267" s="111">
        <f>(365-365/U1267*_xlfn.XLOOKUP(U1267,Lijsten!U:U,Lijsten!V:V))/365</f>
        <v>0.98545454545454547</v>
      </c>
    </row>
    <row r="1268" spans="21:23" x14ac:dyDescent="0.55000000000000004">
      <c r="U1268">
        <v>1266</v>
      </c>
      <c r="V1268">
        <v>18.399999999999999</v>
      </c>
      <c r="W1268" s="111">
        <f>(365-365/U1268*_xlfn.XLOOKUP(U1268,Lijsten!U:U,Lijsten!V:V))/365</f>
        <v>0.98546603475513428</v>
      </c>
    </row>
    <row r="1269" spans="21:23" x14ac:dyDescent="0.55000000000000004">
      <c r="U1269">
        <v>1267</v>
      </c>
      <c r="V1269">
        <v>18.399999999999999</v>
      </c>
      <c r="W1269" s="111">
        <f>(365-365/U1269*_xlfn.XLOOKUP(U1269,Lijsten!U:U,Lijsten!V:V))/365</f>
        <v>0.9854775059194949</v>
      </c>
    </row>
    <row r="1270" spans="21:23" x14ac:dyDescent="0.55000000000000004">
      <c r="U1270">
        <v>1268</v>
      </c>
      <c r="V1270">
        <v>18.399999999999999</v>
      </c>
      <c r="W1270" s="111">
        <f>(365-365/U1270*_xlfn.XLOOKUP(U1270,Lijsten!U:U,Lijsten!V:V))/365</f>
        <v>0.98548895899053635</v>
      </c>
    </row>
    <row r="1271" spans="21:23" x14ac:dyDescent="0.55000000000000004">
      <c r="U1271">
        <v>1269</v>
      </c>
      <c r="V1271">
        <v>18.399999999999999</v>
      </c>
      <c r="W1271" s="111">
        <f>(365-365/U1271*_xlfn.XLOOKUP(U1271,Lijsten!U:U,Lijsten!V:V))/365</f>
        <v>0.98550039401103229</v>
      </c>
    </row>
    <row r="1272" spans="21:23" x14ac:dyDescent="0.55000000000000004">
      <c r="U1272">
        <v>1270</v>
      </c>
      <c r="V1272">
        <v>18.399999999999999</v>
      </c>
      <c r="W1272" s="111">
        <f>(365-365/U1272*_xlfn.XLOOKUP(U1272,Lijsten!U:U,Lijsten!V:V))/365</f>
        <v>0.98551181102362206</v>
      </c>
    </row>
    <row r="1273" spans="21:23" x14ac:dyDescent="0.55000000000000004">
      <c r="U1273">
        <v>1271</v>
      </c>
      <c r="V1273">
        <v>18.399999999999999</v>
      </c>
      <c r="W1273" s="111">
        <f>(365-365/U1273*_xlfn.XLOOKUP(U1273,Lijsten!U:U,Lijsten!V:V))/365</f>
        <v>0.98552321007081034</v>
      </c>
    </row>
    <row r="1274" spans="21:23" x14ac:dyDescent="0.55000000000000004">
      <c r="U1274">
        <v>1272</v>
      </c>
      <c r="V1274">
        <v>18.399999999999999</v>
      </c>
      <c r="W1274" s="111">
        <f>(365-365/U1274*_xlfn.XLOOKUP(U1274,Lijsten!U:U,Lijsten!V:V))/365</f>
        <v>0.98553459119496856</v>
      </c>
    </row>
    <row r="1275" spans="21:23" x14ac:dyDescent="0.55000000000000004">
      <c r="U1275">
        <v>1273</v>
      </c>
      <c r="V1275">
        <v>18.399999999999999</v>
      </c>
      <c r="W1275" s="111">
        <f>(365-365/U1275*_xlfn.XLOOKUP(U1275,Lijsten!U:U,Lijsten!V:V))/365</f>
        <v>0.9855459544383347</v>
      </c>
    </row>
    <row r="1276" spans="21:23" x14ac:dyDescent="0.55000000000000004">
      <c r="U1276">
        <v>1274</v>
      </c>
      <c r="V1276">
        <v>18.399999999999999</v>
      </c>
      <c r="W1276" s="111">
        <f>(365-365/U1276*_xlfn.XLOOKUP(U1276,Lijsten!U:U,Lijsten!V:V))/365</f>
        <v>0.98555729984301421</v>
      </c>
    </row>
    <row r="1277" spans="21:23" x14ac:dyDescent="0.55000000000000004">
      <c r="U1277">
        <v>1275</v>
      </c>
      <c r="V1277">
        <v>18.399999999999999</v>
      </c>
      <c r="W1277" s="111">
        <f>(365-365/U1277*_xlfn.XLOOKUP(U1277,Lijsten!U:U,Lijsten!V:V))/365</f>
        <v>0.98556862745098039</v>
      </c>
    </row>
    <row r="1278" spans="21:23" x14ac:dyDescent="0.55000000000000004">
      <c r="U1278">
        <v>1276</v>
      </c>
      <c r="V1278">
        <v>18.399999999999999</v>
      </c>
      <c r="W1278" s="111">
        <f>(365-365/U1278*_xlfn.XLOOKUP(U1278,Lijsten!U:U,Lijsten!V:V))/365</f>
        <v>0.98557993730407523</v>
      </c>
    </row>
    <row r="1279" spans="21:23" x14ac:dyDescent="0.55000000000000004">
      <c r="U1279">
        <v>1277</v>
      </c>
      <c r="V1279">
        <v>18.399999999999999</v>
      </c>
      <c r="W1279" s="111">
        <f>(365-365/U1279*_xlfn.XLOOKUP(U1279,Lijsten!U:U,Lijsten!V:V))/365</f>
        <v>0.98559122944400934</v>
      </c>
    </row>
    <row r="1280" spans="21:23" x14ac:dyDescent="0.55000000000000004">
      <c r="U1280">
        <v>1278</v>
      </c>
      <c r="V1280">
        <v>18.399999999999999</v>
      </c>
      <c r="W1280" s="111">
        <f>(365-365/U1280*_xlfn.XLOOKUP(U1280,Lijsten!U:U,Lijsten!V:V))/365</f>
        <v>0.98560250391236304</v>
      </c>
    </row>
    <row r="1281" spans="21:23" x14ac:dyDescent="0.55000000000000004">
      <c r="U1281">
        <v>1279</v>
      </c>
      <c r="V1281">
        <v>18.399999999999999</v>
      </c>
      <c r="W1281" s="111">
        <f>(365-365/U1281*_xlfn.XLOOKUP(U1281,Lijsten!U:U,Lijsten!V:V))/365</f>
        <v>0.98561376075058638</v>
      </c>
    </row>
    <row r="1282" spans="21:23" x14ac:dyDescent="0.55000000000000004">
      <c r="U1282">
        <v>1280</v>
      </c>
      <c r="V1282">
        <v>18.399999999999999</v>
      </c>
      <c r="W1282" s="111">
        <f>(365-365/U1282*_xlfn.XLOOKUP(U1282,Lijsten!U:U,Lijsten!V:V))/365</f>
        <v>0.98562500000000008</v>
      </c>
    </row>
    <row r="1283" spans="21:23" x14ac:dyDescent="0.55000000000000004">
      <c r="U1283">
        <v>1281</v>
      </c>
      <c r="V1283">
        <v>18.399999999999999</v>
      </c>
      <c r="W1283" s="111">
        <f>(365-365/U1283*_xlfn.XLOOKUP(U1283,Lijsten!U:U,Lijsten!V:V))/365</f>
        <v>0.98563622170179543</v>
      </c>
    </row>
    <row r="1284" spans="21:23" x14ac:dyDescent="0.55000000000000004">
      <c r="U1284">
        <v>1282</v>
      </c>
      <c r="V1284">
        <v>18.399999999999999</v>
      </c>
      <c r="W1284" s="111">
        <f>(365-365/U1284*_xlfn.XLOOKUP(U1284,Lijsten!U:U,Lijsten!V:V))/365</f>
        <v>0.98564742589703591</v>
      </c>
    </row>
    <row r="1285" spans="21:23" x14ac:dyDescent="0.55000000000000004">
      <c r="U1285">
        <v>1283</v>
      </c>
      <c r="V1285">
        <v>18.399999999999999</v>
      </c>
      <c r="W1285" s="111">
        <f>(365-365/U1285*_xlfn.XLOOKUP(U1285,Lijsten!U:U,Lijsten!V:V))/365</f>
        <v>0.98565861262665622</v>
      </c>
    </row>
    <row r="1286" spans="21:23" x14ac:dyDescent="0.55000000000000004">
      <c r="U1286">
        <v>1284</v>
      </c>
      <c r="V1286">
        <v>18.399999999999999</v>
      </c>
      <c r="W1286" s="111">
        <f>(365-365/U1286*_xlfn.XLOOKUP(U1286,Lijsten!U:U,Lijsten!V:V))/365</f>
        <v>0.98566978193146415</v>
      </c>
    </row>
    <row r="1287" spans="21:23" x14ac:dyDescent="0.55000000000000004">
      <c r="U1287">
        <v>1285</v>
      </c>
      <c r="V1287">
        <v>18.399999999999999</v>
      </c>
      <c r="W1287" s="111">
        <f>(365-365/U1287*_xlfn.XLOOKUP(U1287,Lijsten!U:U,Lijsten!V:V))/365</f>
        <v>0.98568093385214006</v>
      </c>
    </row>
    <row r="1288" spans="21:23" x14ac:dyDescent="0.55000000000000004">
      <c r="U1288">
        <v>1286</v>
      </c>
      <c r="V1288">
        <v>18.399999999999999</v>
      </c>
      <c r="W1288" s="111">
        <f>(365-365/U1288*_xlfn.XLOOKUP(U1288,Lijsten!U:U,Lijsten!V:V))/365</f>
        <v>0.98569206842923796</v>
      </c>
    </row>
    <row r="1289" spans="21:23" x14ac:dyDescent="0.55000000000000004">
      <c r="U1289">
        <v>1287</v>
      </c>
      <c r="V1289">
        <v>18.399999999999999</v>
      </c>
      <c r="W1289" s="111">
        <f>(365-365/U1289*_xlfn.XLOOKUP(U1289,Lijsten!U:U,Lijsten!V:V))/365</f>
        <v>0.9857031857031856</v>
      </c>
    </row>
    <row r="1290" spans="21:23" x14ac:dyDescent="0.55000000000000004">
      <c r="U1290">
        <v>1288</v>
      </c>
      <c r="V1290">
        <v>18.399999999999999</v>
      </c>
      <c r="W1290" s="111">
        <f>(365-365/U1290*_xlfn.XLOOKUP(U1290,Lijsten!U:U,Lijsten!V:V))/365</f>
        <v>0.98571428571428565</v>
      </c>
    </row>
    <row r="1291" spans="21:23" x14ac:dyDescent="0.55000000000000004">
      <c r="U1291">
        <v>1289</v>
      </c>
      <c r="V1291">
        <v>18.399999999999999</v>
      </c>
      <c r="W1291" s="111">
        <f>(365-365/U1291*_xlfn.XLOOKUP(U1291,Lijsten!U:U,Lijsten!V:V))/365</f>
        <v>0.9857253685027153</v>
      </c>
    </row>
    <row r="1292" spans="21:23" x14ac:dyDescent="0.55000000000000004">
      <c r="U1292">
        <v>1290</v>
      </c>
      <c r="V1292">
        <v>18.399999999999999</v>
      </c>
      <c r="W1292" s="111">
        <f>(365-365/U1292*_xlfn.XLOOKUP(U1292,Lijsten!U:U,Lijsten!V:V))/365</f>
        <v>0.98573643410852707</v>
      </c>
    </row>
    <row r="1293" spans="21:23" x14ac:dyDescent="0.55000000000000004">
      <c r="U1293">
        <v>1291</v>
      </c>
      <c r="V1293">
        <v>18.399999999999999</v>
      </c>
      <c r="W1293" s="111">
        <f>(365-365/U1293*_xlfn.XLOOKUP(U1293,Lijsten!U:U,Lijsten!V:V))/365</f>
        <v>0.9857474825716499</v>
      </c>
    </row>
    <row r="1294" spans="21:23" x14ac:dyDescent="0.55000000000000004">
      <c r="U1294">
        <v>1292</v>
      </c>
      <c r="V1294">
        <v>18.399999999999999</v>
      </c>
      <c r="W1294" s="111">
        <f>(365-365/U1294*_xlfn.XLOOKUP(U1294,Lijsten!U:U,Lijsten!V:V))/365</f>
        <v>0.98575851393188851</v>
      </c>
    </row>
    <row r="1295" spans="21:23" x14ac:dyDescent="0.55000000000000004">
      <c r="U1295">
        <v>1293</v>
      </c>
      <c r="V1295">
        <v>18.399999999999999</v>
      </c>
      <c r="W1295" s="111">
        <f>(365-365/U1295*_xlfn.XLOOKUP(U1295,Lijsten!U:U,Lijsten!V:V))/365</f>
        <v>0.98576952822892494</v>
      </c>
    </row>
    <row r="1296" spans="21:23" x14ac:dyDescent="0.55000000000000004">
      <c r="U1296">
        <v>1294</v>
      </c>
      <c r="V1296">
        <v>18.399999999999999</v>
      </c>
      <c r="W1296" s="111">
        <f>(365-365/U1296*_xlfn.XLOOKUP(U1296,Lijsten!U:U,Lijsten!V:V))/365</f>
        <v>0.98578052550231843</v>
      </c>
    </row>
    <row r="1297" spans="21:23" x14ac:dyDescent="0.55000000000000004">
      <c r="U1297">
        <v>1295</v>
      </c>
      <c r="V1297">
        <v>18.399999999999999</v>
      </c>
      <c r="W1297" s="111">
        <f>(365-365/U1297*_xlfn.XLOOKUP(U1297,Lijsten!U:U,Lijsten!V:V))/365</f>
        <v>0.98579150579150576</v>
      </c>
    </row>
    <row r="1298" spans="21:23" x14ac:dyDescent="0.55000000000000004">
      <c r="U1298">
        <v>1296</v>
      </c>
      <c r="V1298">
        <v>18.399999999999999</v>
      </c>
      <c r="W1298" s="111">
        <f>(365-365/U1298*_xlfn.XLOOKUP(U1298,Lijsten!U:U,Lijsten!V:V))/365</f>
        <v>0.98580246913580249</v>
      </c>
    </row>
    <row r="1299" spans="21:23" x14ac:dyDescent="0.55000000000000004">
      <c r="U1299">
        <v>1297</v>
      </c>
      <c r="V1299">
        <v>18.399999999999999</v>
      </c>
      <c r="W1299" s="111">
        <f>(365-365/U1299*_xlfn.XLOOKUP(U1299,Lijsten!U:U,Lijsten!V:V))/365</f>
        <v>0.9858134155744025</v>
      </c>
    </row>
    <row r="1300" spans="21:23" x14ac:dyDescent="0.55000000000000004">
      <c r="U1300">
        <v>1298</v>
      </c>
      <c r="V1300">
        <v>18.399999999999999</v>
      </c>
      <c r="W1300" s="111">
        <f>(365-365/U1300*_xlfn.XLOOKUP(U1300,Lijsten!U:U,Lijsten!V:V))/365</f>
        <v>0.98582434514637907</v>
      </c>
    </row>
    <row r="1301" spans="21:23" x14ac:dyDescent="0.55000000000000004">
      <c r="U1301">
        <v>1299</v>
      </c>
      <c r="V1301">
        <v>18.399999999999999</v>
      </c>
      <c r="W1301" s="111">
        <f>(365-365/U1301*_xlfn.XLOOKUP(U1301,Lijsten!U:U,Lijsten!V:V))/365</f>
        <v>0.98583525789068516</v>
      </c>
    </row>
    <row r="1302" spans="21:23" x14ac:dyDescent="0.55000000000000004">
      <c r="U1302">
        <v>1300</v>
      </c>
      <c r="V1302">
        <v>18.399999999999999</v>
      </c>
      <c r="W1302" s="111">
        <f>(365-365/U1302*_xlfn.XLOOKUP(U1302,Lijsten!U:U,Lijsten!V:V))/365</f>
        <v>0.98584615384615382</v>
      </c>
    </row>
    <row r="1303" spans="21:23" x14ac:dyDescent="0.55000000000000004">
      <c r="U1303">
        <v>1301</v>
      </c>
      <c r="V1303">
        <v>18.399999999999999</v>
      </c>
      <c r="W1303" s="111">
        <f>(365-365/U1303*_xlfn.XLOOKUP(U1303,Lijsten!U:U,Lijsten!V:V))/365</f>
        <v>0.98585703305149897</v>
      </c>
    </row>
    <row r="1304" spans="21:23" x14ac:dyDescent="0.55000000000000004">
      <c r="U1304">
        <v>1302</v>
      </c>
      <c r="V1304">
        <v>18.399999999999999</v>
      </c>
      <c r="W1304" s="111">
        <f>(365-365/U1304*_xlfn.XLOOKUP(U1304,Lijsten!U:U,Lijsten!V:V))/365</f>
        <v>0.98586789554531495</v>
      </c>
    </row>
    <row r="1305" spans="21:23" x14ac:dyDescent="0.55000000000000004">
      <c r="U1305">
        <v>1303</v>
      </c>
      <c r="V1305">
        <v>18.399999999999999</v>
      </c>
      <c r="W1305" s="111">
        <f>(365-365/U1305*_xlfn.XLOOKUP(U1305,Lijsten!U:U,Lijsten!V:V))/365</f>
        <v>0.98587874136607834</v>
      </c>
    </row>
    <row r="1306" spans="21:23" x14ac:dyDescent="0.55000000000000004">
      <c r="U1306">
        <v>1304</v>
      </c>
      <c r="V1306">
        <v>18.399999999999999</v>
      </c>
      <c r="W1306" s="111">
        <f>(365-365/U1306*_xlfn.XLOOKUP(U1306,Lijsten!U:U,Lijsten!V:V))/365</f>
        <v>0.98588957055214721</v>
      </c>
    </row>
    <row r="1307" spans="21:23" x14ac:dyDescent="0.55000000000000004">
      <c r="U1307">
        <v>1305</v>
      </c>
      <c r="V1307">
        <v>18.399999999999999</v>
      </c>
      <c r="W1307" s="111">
        <f>(365-365/U1307*_xlfn.XLOOKUP(U1307,Lijsten!U:U,Lijsten!V:V))/365</f>
        <v>0.98590038314176254</v>
      </c>
    </row>
    <row r="1308" spans="21:23" x14ac:dyDescent="0.55000000000000004">
      <c r="U1308">
        <v>1306</v>
      </c>
      <c r="V1308">
        <v>18.399999999999999</v>
      </c>
      <c r="W1308" s="111">
        <f>(365-365/U1308*_xlfn.XLOOKUP(U1308,Lijsten!U:U,Lijsten!V:V))/365</f>
        <v>0.98591117917304749</v>
      </c>
    </row>
    <row r="1309" spans="21:23" x14ac:dyDescent="0.55000000000000004">
      <c r="U1309">
        <v>1307</v>
      </c>
      <c r="V1309">
        <v>18.399999999999999</v>
      </c>
      <c r="W1309" s="111">
        <f>(365-365/U1309*_xlfn.XLOOKUP(U1309,Lijsten!U:U,Lijsten!V:V))/365</f>
        <v>0.98592195868400923</v>
      </c>
    </row>
    <row r="1310" spans="21:23" x14ac:dyDescent="0.55000000000000004">
      <c r="U1310">
        <v>1308</v>
      </c>
      <c r="V1310">
        <v>18.399999999999999</v>
      </c>
      <c r="W1310" s="111">
        <f>(365-365/U1310*_xlfn.XLOOKUP(U1310,Lijsten!U:U,Lijsten!V:V))/365</f>
        <v>0.98593272171253832</v>
      </c>
    </row>
    <row r="1311" spans="21:23" x14ac:dyDescent="0.55000000000000004">
      <c r="U1311">
        <v>1309</v>
      </c>
      <c r="V1311">
        <v>18.399999999999999</v>
      </c>
      <c r="W1311" s="111">
        <f>(365-365/U1311*_xlfn.XLOOKUP(U1311,Lijsten!U:U,Lijsten!V:V))/365</f>
        <v>0.98594346829640944</v>
      </c>
    </row>
    <row r="1312" spans="21:23" x14ac:dyDescent="0.55000000000000004">
      <c r="U1312">
        <v>1310</v>
      </c>
      <c r="V1312">
        <v>18.399999999999999</v>
      </c>
      <c r="W1312" s="111">
        <f>(365-365/U1312*_xlfn.XLOOKUP(U1312,Lijsten!U:U,Lijsten!V:V))/365</f>
        <v>0.98595419847328236</v>
      </c>
    </row>
    <row r="1313" spans="21:23" x14ac:dyDescent="0.55000000000000004">
      <c r="U1313">
        <v>1311</v>
      </c>
      <c r="V1313">
        <v>18.399999999999999</v>
      </c>
      <c r="W1313" s="111">
        <f>(365-365/U1313*_xlfn.XLOOKUP(U1313,Lijsten!U:U,Lijsten!V:V))/365</f>
        <v>0.98596491228070182</v>
      </c>
    </row>
    <row r="1314" spans="21:23" x14ac:dyDescent="0.55000000000000004">
      <c r="U1314">
        <v>1312</v>
      </c>
      <c r="V1314">
        <v>18.399999999999999</v>
      </c>
      <c r="W1314" s="111">
        <f>(365-365/U1314*_xlfn.XLOOKUP(U1314,Lijsten!U:U,Lijsten!V:V))/365</f>
        <v>0.98597560975609755</v>
      </c>
    </row>
    <row r="1315" spans="21:23" x14ac:dyDescent="0.55000000000000004">
      <c r="U1315">
        <v>1313</v>
      </c>
      <c r="V1315">
        <v>18.399999999999999</v>
      </c>
      <c r="W1315" s="111">
        <f>(365-365/U1315*_xlfn.XLOOKUP(U1315,Lijsten!U:U,Lijsten!V:V))/365</f>
        <v>0.98598629093678591</v>
      </c>
    </row>
    <row r="1316" spans="21:23" x14ac:dyDescent="0.55000000000000004">
      <c r="U1316">
        <v>1314</v>
      </c>
      <c r="V1316">
        <v>18.399999999999999</v>
      </c>
      <c r="W1316" s="111">
        <f>(365-365/U1316*_xlfn.XLOOKUP(U1316,Lijsten!U:U,Lijsten!V:V))/365</f>
        <v>0.9859969558599696</v>
      </c>
    </row>
    <row r="1317" spans="21:23" x14ac:dyDescent="0.55000000000000004">
      <c r="U1317">
        <v>1315</v>
      </c>
      <c r="V1317">
        <v>18.399999999999999</v>
      </c>
      <c r="W1317" s="111">
        <f>(365-365/U1317*_xlfn.XLOOKUP(U1317,Lijsten!U:U,Lijsten!V:V))/365</f>
        <v>0.98600760456273773</v>
      </c>
    </row>
    <row r="1318" spans="21:23" x14ac:dyDescent="0.55000000000000004">
      <c r="U1318">
        <v>1316</v>
      </c>
      <c r="V1318">
        <v>18.399999999999999</v>
      </c>
      <c r="W1318" s="111">
        <f>(365-365/U1318*_xlfn.XLOOKUP(U1318,Lijsten!U:U,Lijsten!V:V))/365</f>
        <v>0.98601823708206682</v>
      </c>
    </row>
    <row r="1319" spans="21:23" x14ac:dyDescent="0.55000000000000004">
      <c r="U1319">
        <v>1317</v>
      </c>
      <c r="V1319">
        <v>18.399999999999999</v>
      </c>
      <c r="W1319" s="111">
        <f>(365-365/U1319*_xlfn.XLOOKUP(U1319,Lijsten!U:U,Lijsten!V:V))/365</f>
        <v>0.98602885345482161</v>
      </c>
    </row>
    <row r="1320" spans="21:23" x14ac:dyDescent="0.55000000000000004">
      <c r="U1320">
        <v>1318</v>
      </c>
      <c r="V1320">
        <v>18.399999999999999</v>
      </c>
      <c r="W1320" s="111">
        <f>(365-365/U1320*_xlfn.XLOOKUP(U1320,Lijsten!U:U,Lijsten!V:V))/365</f>
        <v>0.98603945371775426</v>
      </c>
    </row>
    <row r="1321" spans="21:23" x14ac:dyDescent="0.55000000000000004">
      <c r="U1321">
        <v>1319</v>
      </c>
      <c r="V1321">
        <v>18.399999999999999</v>
      </c>
      <c r="W1321" s="111">
        <f>(365-365/U1321*_xlfn.XLOOKUP(U1321,Lijsten!U:U,Lijsten!V:V))/365</f>
        <v>0.98605003790750578</v>
      </c>
    </row>
    <row r="1322" spans="21:23" x14ac:dyDescent="0.55000000000000004">
      <c r="U1322">
        <v>1320</v>
      </c>
      <c r="V1322">
        <v>18.399999999999999</v>
      </c>
      <c r="W1322" s="111">
        <f>(365-365/U1322*_xlfn.XLOOKUP(U1322,Lijsten!U:U,Lijsten!V:V))/365</f>
        <v>0.98606060606060608</v>
      </c>
    </row>
    <row r="1323" spans="21:23" x14ac:dyDescent="0.55000000000000004">
      <c r="U1323">
        <v>1321</v>
      </c>
      <c r="V1323">
        <v>18.399999999999999</v>
      </c>
      <c r="W1323" s="111">
        <f>(365-365/U1323*_xlfn.XLOOKUP(U1323,Lijsten!U:U,Lijsten!V:V))/365</f>
        <v>0.98607115821347469</v>
      </c>
    </row>
    <row r="1324" spans="21:23" x14ac:dyDescent="0.55000000000000004">
      <c r="U1324">
        <v>1322</v>
      </c>
      <c r="V1324">
        <v>18.399999999999999</v>
      </c>
      <c r="W1324" s="111">
        <f>(365-365/U1324*_xlfn.XLOOKUP(U1324,Lijsten!U:U,Lijsten!V:V))/365</f>
        <v>0.98608169440242055</v>
      </c>
    </row>
    <row r="1325" spans="21:23" x14ac:dyDescent="0.55000000000000004">
      <c r="U1325">
        <v>1323</v>
      </c>
      <c r="V1325">
        <v>18.399999999999999</v>
      </c>
      <c r="W1325" s="111">
        <f>(365-365/U1325*_xlfn.XLOOKUP(U1325,Lijsten!U:U,Lijsten!V:V))/365</f>
        <v>0.98609221466364327</v>
      </c>
    </row>
    <row r="1326" spans="21:23" x14ac:dyDescent="0.55000000000000004">
      <c r="U1326">
        <v>1324</v>
      </c>
      <c r="V1326">
        <v>18.399999999999999</v>
      </c>
      <c r="W1326" s="111">
        <f>(365-365/U1326*_xlfn.XLOOKUP(U1326,Lijsten!U:U,Lijsten!V:V))/365</f>
        <v>0.98610271903323266</v>
      </c>
    </row>
    <row r="1327" spans="21:23" x14ac:dyDescent="0.55000000000000004">
      <c r="U1327">
        <v>1325</v>
      </c>
      <c r="V1327">
        <v>18.399999999999999</v>
      </c>
      <c r="W1327" s="111">
        <f>(365-365/U1327*_xlfn.XLOOKUP(U1327,Lijsten!U:U,Lijsten!V:V))/365</f>
        <v>0.9861132075471698</v>
      </c>
    </row>
    <row r="1328" spans="21:23" x14ac:dyDescent="0.55000000000000004">
      <c r="U1328">
        <v>1326</v>
      </c>
      <c r="V1328">
        <v>18.399999999999999</v>
      </c>
      <c r="W1328" s="111">
        <f>(365-365/U1328*_xlfn.XLOOKUP(U1328,Lijsten!U:U,Lijsten!V:V))/365</f>
        <v>0.98612368024132735</v>
      </c>
    </row>
    <row r="1329" spans="21:23" x14ac:dyDescent="0.55000000000000004">
      <c r="U1329">
        <v>1327</v>
      </c>
      <c r="V1329">
        <v>18.399999999999999</v>
      </c>
      <c r="W1329" s="111">
        <f>(365-365/U1329*_xlfn.XLOOKUP(U1329,Lijsten!U:U,Lijsten!V:V))/365</f>
        <v>0.98613413715146947</v>
      </c>
    </row>
    <row r="1330" spans="21:23" x14ac:dyDescent="0.55000000000000004">
      <c r="U1330">
        <v>1328</v>
      </c>
      <c r="V1330">
        <v>18.399999999999999</v>
      </c>
      <c r="W1330" s="111">
        <f>(365-365/U1330*_xlfn.XLOOKUP(U1330,Lijsten!U:U,Lijsten!V:V))/365</f>
        <v>0.98614457831325297</v>
      </c>
    </row>
    <row r="1331" spans="21:23" x14ac:dyDescent="0.55000000000000004">
      <c r="U1331">
        <v>1329</v>
      </c>
      <c r="V1331">
        <v>18.399999999999999</v>
      </c>
      <c r="W1331" s="111">
        <f>(365-365/U1331*_xlfn.XLOOKUP(U1331,Lijsten!U:U,Lijsten!V:V))/365</f>
        <v>0.98615500376222731</v>
      </c>
    </row>
    <row r="1332" spans="21:23" x14ac:dyDescent="0.55000000000000004">
      <c r="U1332">
        <v>1330</v>
      </c>
      <c r="V1332">
        <v>18.399999999999999</v>
      </c>
      <c r="W1332" s="111">
        <f>(365-365/U1332*_xlfn.XLOOKUP(U1332,Lijsten!U:U,Lijsten!V:V))/365</f>
        <v>0.98616541353383458</v>
      </c>
    </row>
    <row r="1333" spans="21:23" x14ac:dyDescent="0.55000000000000004">
      <c r="U1333">
        <v>1331</v>
      </c>
      <c r="V1333">
        <v>18.399999999999999</v>
      </c>
      <c r="W1333" s="111">
        <f>(365-365/U1333*_xlfn.XLOOKUP(U1333,Lijsten!U:U,Lijsten!V:V))/365</f>
        <v>0.98617580766341106</v>
      </c>
    </row>
    <row r="1334" spans="21:23" x14ac:dyDescent="0.55000000000000004">
      <c r="U1334">
        <v>1332</v>
      </c>
      <c r="V1334">
        <v>18.399999999999999</v>
      </c>
      <c r="W1334" s="111">
        <f>(365-365/U1334*_xlfn.XLOOKUP(U1334,Lijsten!U:U,Lijsten!V:V))/365</f>
        <v>0.98618618618618614</v>
      </c>
    </row>
    <row r="1335" spans="21:23" x14ac:dyDescent="0.55000000000000004">
      <c r="U1335">
        <v>1333</v>
      </c>
      <c r="V1335">
        <v>18.399999999999999</v>
      </c>
      <c r="W1335" s="111">
        <f>(365-365/U1335*_xlfn.XLOOKUP(U1335,Lijsten!U:U,Lijsten!V:V))/365</f>
        <v>0.98619654913728427</v>
      </c>
    </row>
    <row r="1336" spans="21:23" x14ac:dyDescent="0.55000000000000004">
      <c r="U1336">
        <v>1334</v>
      </c>
      <c r="V1336">
        <v>18.399999999999999</v>
      </c>
      <c r="W1336" s="111">
        <f>(365-365/U1336*_xlfn.XLOOKUP(U1336,Lijsten!U:U,Lijsten!V:V))/365</f>
        <v>0.98620689655172411</v>
      </c>
    </row>
    <row r="1337" spans="21:23" x14ac:dyDescent="0.55000000000000004">
      <c r="U1337">
        <v>1335</v>
      </c>
      <c r="V1337">
        <v>18.399999999999999</v>
      </c>
      <c r="W1337" s="111">
        <f>(365-365/U1337*_xlfn.XLOOKUP(U1337,Lijsten!U:U,Lijsten!V:V))/365</f>
        <v>0.9862172284644195</v>
      </c>
    </row>
    <row r="1338" spans="21:23" x14ac:dyDescent="0.55000000000000004">
      <c r="U1338">
        <v>1336</v>
      </c>
      <c r="V1338">
        <v>18.399999999999999</v>
      </c>
      <c r="W1338" s="111">
        <f>(365-365/U1338*_xlfn.XLOOKUP(U1338,Lijsten!U:U,Lijsten!V:V))/365</f>
        <v>0.98622754491017961</v>
      </c>
    </row>
    <row r="1339" spans="21:23" x14ac:dyDescent="0.55000000000000004">
      <c r="U1339">
        <v>1337</v>
      </c>
      <c r="V1339">
        <v>18.399999999999999</v>
      </c>
      <c r="W1339" s="111">
        <f>(365-365/U1339*_xlfn.XLOOKUP(U1339,Lijsten!U:U,Lijsten!V:V))/365</f>
        <v>0.98623784592370978</v>
      </c>
    </row>
    <row r="1340" spans="21:23" x14ac:dyDescent="0.55000000000000004">
      <c r="U1340">
        <v>1338</v>
      </c>
      <c r="V1340">
        <v>18.399999999999999</v>
      </c>
      <c r="W1340" s="111">
        <f>(365-365/U1340*_xlfn.XLOOKUP(U1340,Lijsten!U:U,Lijsten!V:V))/365</f>
        <v>0.98624813153961144</v>
      </c>
    </row>
    <row r="1341" spans="21:23" x14ac:dyDescent="0.55000000000000004">
      <c r="U1341">
        <v>1339</v>
      </c>
      <c r="V1341">
        <v>18.399999999999999</v>
      </c>
      <c r="W1341" s="111">
        <f>(365-365/U1341*_xlfn.XLOOKUP(U1341,Lijsten!U:U,Lijsten!V:V))/365</f>
        <v>0.98625840179238244</v>
      </c>
    </row>
    <row r="1342" spans="21:23" x14ac:dyDescent="0.55000000000000004">
      <c r="U1342">
        <v>1340</v>
      </c>
      <c r="V1342">
        <v>18.399999999999999</v>
      </c>
      <c r="W1342" s="111">
        <f>(365-365/U1342*_xlfn.XLOOKUP(U1342,Lijsten!U:U,Lijsten!V:V))/365</f>
        <v>0.98626865671641795</v>
      </c>
    </row>
    <row r="1343" spans="21:23" x14ac:dyDescent="0.55000000000000004">
      <c r="U1343">
        <v>1341</v>
      </c>
      <c r="V1343">
        <v>18.399999999999999</v>
      </c>
      <c r="W1343" s="111">
        <f>(365-365/U1343*_xlfn.XLOOKUP(U1343,Lijsten!U:U,Lijsten!V:V))/365</f>
        <v>0.9862788963460104</v>
      </c>
    </row>
    <row r="1344" spans="21:23" x14ac:dyDescent="0.55000000000000004">
      <c r="U1344">
        <v>1342</v>
      </c>
      <c r="V1344">
        <v>18.399999999999999</v>
      </c>
      <c r="W1344" s="111">
        <f>(365-365/U1344*_xlfn.XLOOKUP(U1344,Lijsten!U:U,Lijsten!V:V))/365</f>
        <v>0.98628912071535024</v>
      </c>
    </row>
    <row r="1345" spans="21:23" x14ac:dyDescent="0.55000000000000004">
      <c r="U1345">
        <v>1343</v>
      </c>
      <c r="V1345">
        <v>18.399999999999999</v>
      </c>
      <c r="W1345" s="111">
        <f>(365-365/U1345*_xlfn.XLOOKUP(U1345,Lijsten!U:U,Lijsten!V:V))/365</f>
        <v>0.98629932985852564</v>
      </c>
    </row>
    <row r="1346" spans="21:23" x14ac:dyDescent="0.55000000000000004">
      <c r="U1346">
        <v>1344</v>
      </c>
      <c r="V1346">
        <v>18.399999999999999</v>
      </c>
      <c r="W1346" s="111">
        <f>(365-365/U1346*_xlfn.XLOOKUP(U1346,Lijsten!U:U,Lijsten!V:V))/365</f>
        <v>0.98630952380952386</v>
      </c>
    </row>
    <row r="1347" spans="21:23" x14ac:dyDescent="0.55000000000000004">
      <c r="U1347">
        <v>1345</v>
      </c>
      <c r="V1347">
        <v>18.399999999999999</v>
      </c>
      <c r="W1347" s="111">
        <f>(365-365/U1347*_xlfn.XLOOKUP(U1347,Lijsten!U:U,Lijsten!V:V))/365</f>
        <v>0.98631970260223045</v>
      </c>
    </row>
    <row r="1348" spans="21:23" x14ac:dyDescent="0.55000000000000004">
      <c r="U1348">
        <v>1346</v>
      </c>
      <c r="V1348">
        <v>18.399999999999999</v>
      </c>
      <c r="W1348" s="111">
        <f>(365-365/U1348*_xlfn.XLOOKUP(U1348,Lijsten!U:U,Lijsten!V:V))/365</f>
        <v>0.98632986627043095</v>
      </c>
    </row>
    <row r="1349" spans="21:23" x14ac:dyDescent="0.55000000000000004">
      <c r="U1349">
        <v>1347</v>
      </c>
      <c r="V1349">
        <v>18.399999999999999</v>
      </c>
      <c r="W1349" s="111">
        <f>(365-365/U1349*_xlfn.XLOOKUP(U1349,Lijsten!U:U,Lijsten!V:V))/365</f>
        <v>0.98634001484780998</v>
      </c>
    </row>
    <row r="1350" spans="21:23" x14ac:dyDescent="0.55000000000000004">
      <c r="U1350">
        <v>1348</v>
      </c>
      <c r="V1350">
        <v>18.399999999999999</v>
      </c>
      <c r="W1350" s="111">
        <f>(365-365/U1350*_xlfn.XLOOKUP(U1350,Lijsten!U:U,Lijsten!V:V))/365</f>
        <v>0.98635014836795254</v>
      </c>
    </row>
    <row r="1351" spans="21:23" x14ac:dyDescent="0.55000000000000004">
      <c r="U1351">
        <v>1349</v>
      </c>
      <c r="V1351">
        <v>18.399999999999999</v>
      </c>
      <c r="W1351" s="111">
        <f>(365-365/U1351*_xlfn.XLOOKUP(U1351,Lijsten!U:U,Lijsten!V:V))/365</f>
        <v>0.98636026686434397</v>
      </c>
    </row>
    <row r="1352" spans="21:23" x14ac:dyDescent="0.55000000000000004">
      <c r="U1352">
        <v>1350</v>
      </c>
      <c r="V1352">
        <v>18.399999999999999</v>
      </c>
      <c r="W1352" s="111">
        <f>(365-365/U1352*_xlfn.XLOOKUP(U1352,Lijsten!U:U,Lijsten!V:V))/365</f>
        <v>0.98637037037037034</v>
      </c>
    </row>
    <row r="1353" spans="21:23" x14ac:dyDescent="0.55000000000000004">
      <c r="U1353">
        <v>1351</v>
      </c>
      <c r="V1353">
        <v>18.399999999999999</v>
      </c>
      <c r="W1353" s="111">
        <f>(365-365/U1353*_xlfn.XLOOKUP(U1353,Lijsten!U:U,Lijsten!V:V))/365</f>
        <v>0.98638045891931903</v>
      </c>
    </row>
    <row r="1354" spans="21:23" x14ac:dyDescent="0.55000000000000004">
      <c r="U1354">
        <v>1352</v>
      </c>
      <c r="V1354">
        <v>18.399999999999999</v>
      </c>
      <c r="W1354" s="111">
        <f>(365-365/U1354*_xlfn.XLOOKUP(U1354,Lijsten!U:U,Lijsten!V:V))/365</f>
        <v>0.9863905325443787</v>
      </c>
    </row>
    <row r="1355" spans="21:23" x14ac:dyDescent="0.55000000000000004">
      <c r="U1355">
        <v>1353</v>
      </c>
      <c r="V1355">
        <v>18.399999999999999</v>
      </c>
      <c r="W1355" s="111">
        <f>(365-365/U1355*_xlfn.XLOOKUP(U1355,Lijsten!U:U,Lijsten!V:V))/365</f>
        <v>0.9864005912786401</v>
      </c>
    </row>
    <row r="1356" spans="21:23" x14ac:dyDescent="0.55000000000000004">
      <c r="U1356">
        <v>1354</v>
      </c>
      <c r="V1356">
        <v>18.399999999999999</v>
      </c>
      <c r="W1356" s="111">
        <f>(365-365/U1356*_xlfn.XLOOKUP(U1356,Lijsten!U:U,Lijsten!V:V))/365</f>
        <v>0.98641063515509597</v>
      </c>
    </row>
    <row r="1357" spans="21:23" x14ac:dyDescent="0.55000000000000004">
      <c r="U1357">
        <v>1355</v>
      </c>
      <c r="V1357">
        <v>18.399999999999999</v>
      </c>
      <c r="W1357" s="111">
        <f>(365-365/U1357*_xlfn.XLOOKUP(U1357,Lijsten!U:U,Lijsten!V:V))/365</f>
        <v>0.98642066420664198</v>
      </c>
    </row>
    <row r="1358" spans="21:23" x14ac:dyDescent="0.55000000000000004">
      <c r="U1358">
        <v>1356</v>
      </c>
      <c r="V1358">
        <v>18.399999999999999</v>
      </c>
      <c r="W1358" s="111">
        <f>(365-365/U1358*_xlfn.XLOOKUP(U1358,Lijsten!U:U,Lijsten!V:V))/365</f>
        <v>0.98643067846607668</v>
      </c>
    </row>
    <row r="1359" spans="21:23" x14ac:dyDescent="0.55000000000000004">
      <c r="U1359">
        <v>1357</v>
      </c>
      <c r="V1359">
        <v>18.399999999999999</v>
      </c>
      <c r="W1359" s="111">
        <f>(365-365/U1359*_xlfn.XLOOKUP(U1359,Lijsten!U:U,Lijsten!V:V))/365</f>
        <v>0.98644067796610169</v>
      </c>
    </row>
    <row r="1360" spans="21:23" x14ac:dyDescent="0.55000000000000004">
      <c r="U1360">
        <v>1358</v>
      </c>
      <c r="V1360">
        <v>18.399999999999999</v>
      </c>
      <c r="W1360" s="111">
        <f>(365-365/U1360*_xlfn.XLOOKUP(U1360,Lijsten!U:U,Lijsten!V:V))/365</f>
        <v>0.98645066273932258</v>
      </c>
    </row>
    <row r="1361" spans="21:23" x14ac:dyDescent="0.55000000000000004">
      <c r="U1361">
        <v>1359</v>
      </c>
      <c r="V1361">
        <v>18.399999999999999</v>
      </c>
      <c r="W1361" s="111">
        <f>(365-365/U1361*_xlfn.XLOOKUP(U1361,Lijsten!U:U,Lijsten!V:V))/365</f>
        <v>0.98646063281824869</v>
      </c>
    </row>
    <row r="1362" spans="21:23" x14ac:dyDescent="0.55000000000000004">
      <c r="U1362">
        <v>1360</v>
      </c>
      <c r="V1362">
        <v>18.399999999999999</v>
      </c>
      <c r="W1362" s="111">
        <f>(365-365/U1362*_xlfn.XLOOKUP(U1362,Lijsten!U:U,Lijsten!V:V))/365</f>
        <v>0.9864705882352941</v>
      </c>
    </row>
    <row r="1363" spans="21:23" x14ac:dyDescent="0.55000000000000004">
      <c r="U1363">
        <v>1361</v>
      </c>
      <c r="V1363">
        <v>18.399999999999999</v>
      </c>
      <c r="W1363" s="111">
        <f>(365-365/U1363*_xlfn.XLOOKUP(U1363,Lijsten!U:U,Lijsten!V:V))/365</f>
        <v>0.98648052902277739</v>
      </c>
    </row>
    <row r="1364" spans="21:23" x14ac:dyDescent="0.55000000000000004">
      <c r="U1364">
        <v>1362</v>
      </c>
      <c r="V1364">
        <v>18.399999999999999</v>
      </c>
      <c r="W1364" s="111">
        <f>(365-365/U1364*_xlfn.XLOOKUP(U1364,Lijsten!U:U,Lijsten!V:V))/365</f>
        <v>0.98649045521292211</v>
      </c>
    </row>
    <row r="1365" spans="21:23" x14ac:dyDescent="0.55000000000000004">
      <c r="U1365">
        <v>1363</v>
      </c>
      <c r="V1365">
        <v>18.399999999999999</v>
      </c>
      <c r="W1365" s="111">
        <f>(365-365/U1365*_xlfn.XLOOKUP(U1365,Lijsten!U:U,Lijsten!V:V))/365</f>
        <v>0.98650036683785769</v>
      </c>
    </row>
    <row r="1366" spans="21:23" x14ac:dyDescent="0.55000000000000004">
      <c r="U1366">
        <v>1364</v>
      </c>
      <c r="V1366">
        <v>18.399999999999999</v>
      </c>
      <c r="W1366" s="111">
        <f>(365-365/U1366*_xlfn.XLOOKUP(U1366,Lijsten!U:U,Lijsten!V:V))/365</f>
        <v>0.98651026392961871</v>
      </c>
    </row>
    <row r="1367" spans="21:23" x14ac:dyDescent="0.55000000000000004">
      <c r="U1367">
        <v>1365</v>
      </c>
      <c r="V1367">
        <v>18.399999999999999</v>
      </c>
      <c r="W1367" s="111">
        <f>(365-365/U1367*_xlfn.XLOOKUP(U1367,Lijsten!U:U,Lijsten!V:V))/365</f>
        <v>0.98652014652014641</v>
      </c>
    </row>
    <row r="1368" spans="21:23" x14ac:dyDescent="0.55000000000000004">
      <c r="U1368">
        <v>1366</v>
      </c>
      <c r="V1368">
        <v>18.399999999999999</v>
      </c>
      <c r="W1368" s="111">
        <f>(365-365/U1368*_xlfn.XLOOKUP(U1368,Lijsten!U:U,Lijsten!V:V))/365</f>
        <v>0.98653001464128842</v>
      </c>
    </row>
    <row r="1369" spans="21:23" x14ac:dyDescent="0.55000000000000004">
      <c r="U1369">
        <v>1367</v>
      </c>
      <c r="V1369">
        <v>18.399999999999999</v>
      </c>
      <c r="W1369" s="111">
        <f>(365-365/U1369*_xlfn.XLOOKUP(U1369,Lijsten!U:U,Lijsten!V:V))/365</f>
        <v>0.98653986832479879</v>
      </c>
    </row>
    <row r="1370" spans="21:23" x14ac:dyDescent="0.55000000000000004">
      <c r="U1370">
        <v>1368</v>
      </c>
      <c r="V1370">
        <v>18.399999999999999</v>
      </c>
      <c r="W1370" s="111">
        <f>(365-365/U1370*_xlfn.XLOOKUP(U1370,Lijsten!U:U,Lijsten!V:V))/365</f>
        <v>0.98654970760233918</v>
      </c>
    </row>
    <row r="1371" spans="21:23" x14ac:dyDescent="0.55000000000000004">
      <c r="U1371">
        <v>1369</v>
      </c>
      <c r="V1371">
        <v>18.399999999999999</v>
      </c>
      <c r="W1371" s="111">
        <f>(365-365/U1371*_xlfn.XLOOKUP(U1371,Lijsten!U:U,Lijsten!V:V))/365</f>
        <v>0.98655953250547845</v>
      </c>
    </row>
    <row r="1372" spans="21:23" x14ac:dyDescent="0.55000000000000004">
      <c r="U1372">
        <v>1370</v>
      </c>
      <c r="V1372">
        <v>18.399999999999999</v>
      </c>
      <c r="W1372" s="111">
        <f>(365-365/U1372*_xlfn.XLOOKUP(U1372,Lijsten!U:U,Lijsten!V:V))/365</f>
        <v>0.98656934306569344</v>
      </c>
    </row>
    <row r="1373" spans="21:23" x14ac:dyDescent="0.55000000000000004">
      <c r="U1373">
        <v>1371</v>
      </c>
      <c r="V1373">
        <v>18.399999999999999</v>
      </c>
      <c r="W1373" s="111">
        <f>(365-365/U1373*_xlfn.XLOOKUP(U1373,Lijsten!U:U,Lijsten!V:V))/365</f>
        <v>0.98657913931436902</v>
      </c>
    </row>
    <row r="1374" spans="21:23" x14ac:dyDescent="0.55000000000000004">
      <c r="U1374">
        <v>1372</v>
      </c>
      <c r="V1374">
        <v>18.399999999999999</v>
      </c>
      <c r="W1374" s="111">
        <f>(365-365/U1374*_xlfn.XLOOKUP(U1374,Lijsten!U:U,Lijsten!V:V))/365</f>
        <v>0.98658892128279885</v>
      </c>
    </row>
    <row r="1375" spans="21:23" x14ac:dyDescent="0.55000000000000004">
      <c r="U1375">
        <v>1373</v>
      </c>
      <c r="V1375">
        <v>18.399999999999999</v>
      </c>
      <c r="W1375" s="111">
        <f>(365-365/U1375*_xlfn.XLOOKUP(U1375,Lijsten!U:U,Lijsten!V:V))/365</f>
        <v>0.98659868900218495</v>
      </c>
    </row>
    <row r="1376" spans="21:23" x14ac:dyDescent="0.55000000000000004">
      <c r="U1376">
        <v>1374</v>
      </c>
      <c r="V1376">
        <v>18.399999999999999</v>
      </c>
      <c r="W1376" s="111">
        <f>(365-365/U1376*_xlfn.XLOOKUP(U1376,Lijsten!U:U,Lijsten!V:V))/365</f>
        <v>0.98660844250363899</v>
      </c>
    </row>
    <row r="1377" spans="21:23" x14ac:dyDescent="0.55000000000000004">
      <c r="U1377">
        <v>1375</v>
      </c>
      <c r="V1377">
        <v>18.399999999999999</v>
      </c>
      <c r="W1377" s="111">
        <f>(365-365/U1377*_xlfn.XLOOKUP(U1377,Lijsten!U:U,Lijsten!V:V))/365</f>
        <v>0.98661818181818184</v>
      </c>
    </row>
    <row r="1378" spans="21:23" x14ac:dyDescent="0.55000000000000004">
      <c r="U1378">
        <v>1376</v>
      </c>
      <c r="V1378">
        <v>18.399999999999999</v>
      </c>
      <c r="W1378" s="111">
        <f>(365-365/U1378*_xlfn.XLOOKUP(U1378,Lijsten!U:U,Lijsten!V:V))/365</f>
        <v>0.98662790697674418</v>
      </c>
    </row>
    <row r="1379" spans="21:23" x14ac:dyDescent="0.55000000000000004">
      <c r="U1379">
        <v>1377</v>
      </c>
      <c r="V1379">
        <v>18.399999999999999</v>
      </c>
      <c r="W1379" s="111">
        <f>(365-365/U1379*_xlfn.XLOOKUP(U1379,Lijsten!U:U,Lijsten!V:V))/365</f>
        <v>0.98663761801016703</v>
      </c>
    </row>
    <row r="1380" spans="21:23" x14ac:dyDescent="0.55000000000000004">
      <c r="U1380">
        <v>1378</v>
      </c>
      <c r="V1380">
        <v>18.399999999999999</v>
      </c>
      <c r="W1380" s="111">
        <f>(365-365/U1380*_xlfn.XLOOKUP(U1380,Lijsten!U:U,Lijsten!V:V))/365</f>
        <v>0.98664731494920177</v>
      </c>
    </row>
    <row r="1381" spans="21:23" x14ac:dyDescent="0.55000000000000004">
      <c r="U1381">
        <v>1379</v>
      </c>
      <c r="V1381">
        <v>18.399999999999999</v>
      </c>
      <c r="W1381" s="111">
        <f>(365-365/U1381*_xlfn.XLOOKUP(U1381,Lijsten!U:U,Lijsten!V:V))/365</f>
        <v>0.98665699782451055</v>
      </c>
    </row>
    <row r="1382" spans="21:23" x14ac:dyDescent="0.55000000000000004">
      <c r="U1382">
        <v>1380</v>
      </c>
      <c r="V1382">
        <v>18.399999999999999</v>
      </c>
      <c r="W1382" s="111">
        <f>(365-365/U1382*_xlfn.XLOOKUP(U1382,Lijsten!U:U,Lijsten!V:V))/365</f>
        <v>0.98666666666666669</v>
      </c>
    </row>
    <row r="1383" spans="21:23" x14ac:dyDescent="0.55000000000000004">
      <c r="U1383">
        <v>1381</v>
      </c>
      <c r="V1383">
        <v>18.399999999999999</v>
      </c>
      <c r="W1383" s="111">
        <f>(365-365/U1383*_xlfn.XLOOKUP(U1383,Lijsten!U:U,Lijsten!V:V))/365</f>
        <v>0.98667632150615492</v>
      </c>
    </row>
    <row r="1384" spans="21:23" x14ac:dyDescent="0.55000000000000004">
      <c r="U1384">
        <v>1382</v>
      </c>
      <c r="V1384">
        <v>18.399999999999999</v>
      </c>
      <c r="W1384" s="111">
        <f>(365-365/U1384*_xlfn.XLOOKUP(U1384,Lijsten!U:U,Lijsten!V:V))/365</f>
        <v>0.98668596237337181</v>
      </c>
    </row>
    <row r="1385" spans="21:23" x14ac:dyDescent="0.55000000000000004">
      <c r="U1385">
        <v>1383</v>
      </c>
      <c r="V1385">
        <v>18.399999999999999</v>
      </c>
      <c r="W1385" s="111">
        <f>(365-365/U1385*_xlfn.XLOOKUP(U1385,Lijsten!U:U,Lijsten!V:V))/365</f>
        <v>0.98669558929862622</v>
      </c>
    </row>
    <row r="1386" spans="21:23" x14ac:dyDescent="0.55000000000000004">
      <c r="U1386">
        <v>1384</v>
      </c>
      <c r="V1386">
        <v>18.399999999999999</v>
      </c>
      <c r="W1386" s="111">
        <f>(365-365/U1386*_xlfn.XLOOKUP(U1386,Lijsten!U:U,Lijsten!V:V))/365</f>
        <v>0.98670520231213876</v>
      </c>
    </row>
    <row r="1387" spans="21:23" x14ac:dyDescent="0.55000000000000004">
      <c r="U1387">
        <v>1385</v>
      </c>
      <c r="V1387">
        <v>18.399999999999999</v>
      </c>
      <c r="W1387" s="111">
        <f>(365-365/U1387*_xlfn.XLOOKUP(U1387,Lijsten!U:U,Lijsten!V:V))/365</f>
        <v>0.98671480144404333</v>
      </c>
    </row>
    <row r="1388" spans="21:23" x14ac:dyDescent="0.55000000000000004">
      <c r="U1388">
        <v>1386</v>
      </c>
      <c r="V1388">
        <v>18.399999999999999</v>
      </c>
      <c r="W1388" s="111">
        <f>(365-365/U1388*_xlfn.XLOOKUP(U1388,Lijsten!U:U,Lijsten!V:V))/365</f>
        <v>0.98672438672438678</v>
      </c>
    </row>
    <row r="1389" spans="21:23" x14ac:dyDescent="0.55000000000000004">
      <c r="U1389">
        <v>1387</v>
      </c>
      <c r="V1389">
        <v>18.399999999999999</v>
      </c>
      <c r="W1389" s="111">
        <f>(365-365/U1389*_xlfn.XLOOKUP(U1389,Lijsten!U:U,Lijsten!V:V))/365</f>
        <v>0.98673395818312903</v>
      </c>
    </row>
    <row r="1390" spans="21:23" x14ac:dyDescent="0.55000000000000004">
      <c r="U1390">
        <v>1388</v>
      </c>
      <c r="V1390">
        <v>18.399999999999999</v>
      </c>
      <c r="W1390" s="111">
        <f>(365-365/U1390*_xlfn.XLOOKUP(U1390,Lijsten!U:U,Lijsten!V:V))/365</f>
        <v>0.98674351585014408</v>
      </c>
    </row>
    <row r="1391" spans="21:23" x14ac:dyDescent="0.55000000000000004">
      <c r="U1391">
        <v>1389</v>
      </c>
      <c r="V1391">
        <v>18.399999999999999</v>
      </c>
      <c r="W1391" s="111">
        <f>(365-365/U1391*_xlfn.XLOOKUP(U1391,Lijsten!U:U,Lijsten!V:V))/365</f>
        <v>0.98675305975521965</v>
      </c>
    </row>
    <row r="1392" spans="21:23" x14ac:dyDescent="0.55000000000000004">
      <c r="U1392">
        <v>1390</v>
      </c>
      <c r="V1392">
        <v>18.399999999999999</v>
      </c>
      <c r="W1392" s="111">
        <f>(365-365/U1392*_xlfn.XLOOKUP(U1392,Lijsten!U:U,Lijsten!V:V))/365</f>
        <v>0.98676258992805754</v>
      </c>
    </row>
    <row r="1393" spans="21:23" x14ac:dyDescent="0.55000000000000004">
      <c r="U1393">
        <v>1391</v>
      </c>
      <c r="V1393">
        <v>18.399999999999999</v>
      </c>
      <c r="W1393" s="111">
        <f>(365-365/U1393*_xlfn.XLOOKUP(U1393,Lijsten!U:U,Lijsten!V:V))/365</f>
        <v>0.98677210639827462</v>
      </c>
    </row>
    <row r="1394" spans="21:23" x14ac:dyDescent="0.55000000000000004">
      <c r="U1394">
        <v>1392</v>
      </c>
      <c r="V1394">
        <v>18.399999999999999</v>
      </c>
      <c r="W1394" s="111">
        <f>(365-365/U1394*_xlfn.XLOOKUP(U1394,Lijsten!U:U,Lijsten!V:V))/365</f>
        <v>0.98678160919540236</v>
      </c>
    </row>
    <row r="1395" spans="21:23" x14ac:dyDescent="0.55000000000000004">
      <c r="U1395">
        <v>1393</v>
      </c>
      <c r="V1395">
        <v>18.399999999999999</v>
      </c>
      <c r="W1395" s="111">
        <f>(365-365/U1395*_xlfn.XLOOKUP(U1395,Lijsten!U:U,Lijsten!V:V))/365</f>
        <v>0.98679109834888734</v>
      </c>
    </row>
    <row r="1396" spans="21:23" x14ac:dyDescent="0.55000000000000004">
      <c r="U1396">
        <v>1394</v>
      </c>
      <c r="V1396">
        <v>18.399999999999999</v>
      </c>
      <c r="W1396" s="111">
        <f>(365-365/U1396*_xlfn.XLOOKUP(U1396,Lijsten!U:U,Lijsten!V:V))/365</f>
        <v>0.98680057388809184</v>
      </c>
    </row>
    <row r="1397" spans="21:23" x14ac:dyDescent="0.55000000000000004">
      <c r="U1397">
        <v>1395</v>
      </c>
      <c r="V1397">
        <v>18.399999999999999</v>
      </c>
      <c r="W1397" s="111">
        <f>(365-365/U1397*_xlfn.XLOOKUP(U1397,Lijsten!U:U,Lijsten!V:V))/365</f>
        <v>0.98681003584229388</v>
      </c>
    </row>
    <row r="1398" spans="21:23" x14ac:dyDescent="0.55000000000000004">
      <c r="U1398">
        <v>1396</v>
      </c>
      <c r="V1398">
        <v>18.399999999999999</v>
      </c>
      <c r="W1398" s="111">
        <f>(365-365/U1398*_xlfn.XLOOKUP(U1398,Lijsten!U:U,Lijsten!V:V))/365</f>
        <v>0.98681948424068777</v>
      </c>
    </row>
    <row r="1399" spans="21:23" x14ac:dyDescent="0.55000000000000004">
      <c r="U1399">
        <v>1397</v>
      </c>
      <c r="V1399">
        <v>18.399999999999999</v>
      </c>
      <c r="W1399" s="111">
        <f>(365-365/U1399*_xlfn.XLOOKUP(U1399,Lijsten!U:U,Lijsten!V:V))/365</f>
        <v>0.98682891911238368</v>
      </c>
    </row>
    <row r="1400" spans="21:23" x14ac:dyDescent="0.55000000000000004">
      <c r="U1400">
        <v>1398</v>
      </c>
      <c r="V1400">
        <v>18.399999999999999</v>
      </c>
      <c r="W1400" s="111">
        <f>(365-365/U1400*_xlfn.XLOOKUP(U1400,Lijsten!U:U,Lijsten!V:V))/365</f>
        <v>0.98683834048640917</v>
      </c>
    </row>
    <row r="1401" spans="21:23" x14ac:dyDescent="0.55000000000000004">
      <c r="U1401">
        <v>1399</v>
      </c>
      <c r="V1401">
        <v>18.399999999999999</v>
      </c>
      <c r="W1401" s="111">
        <f>(365-365/U1401*_xlfn.XLOOKUP(U1401,Lijsten!U:U,Lijsten!V:V))/365</f>
        <v>0.98684774839170841</v>
      </c>
    </row>
    <row r="1402" spans="21:23" x14ac:dyDescent="0.55000000000000004">
      <c r="U1402">
        <v>1400</v>
      </c>
      <c r="V1402">
        <v>18.399999999999999</v>
      </c>
      <c r="W1402" s="111">
        <f>(365-365/U1402*_xlfn.XLOOKUP(U1402,Lijsten!U:U,Lijsten!V:V))/365</f>
        <v>0.98685714285714288</v>
      </c>
    </row>
    <row r="1403" spans="21:23" x14ac:dyDescent="0.55000000000000004">
      <c r="U1403">
        <v>1401</v>
      </c>
      <c r="V1403">
        <v>18.399999999999999</v>
      </c>
      <c r="W1403" s="111">
        <f>(365-365/U1403*_xlfn.XLOOKUP(U1403,Lijsten!U:U,Lijsten!V:V))/365</f>
        <v>0.98686652391149177</v>
      </c>
    </row>
    <row r="1404" spans="21:23" x14ac:dyDescent="0.55000000000000004">
      <c r="U1404">
        <v>1402</v>
      </c>
      <c r="V1404">
        <v>18.399999999999999</v>
      </c>
      <c r="W1404" s="111">
        <f>(365-365/U1404*_xlfn.XLOOKUP(U1404,Lijsten!U:U,Lijsten!V:V))/365</f>
        <v>0.98687589158345224</v>
      </c>
    </row>
    <row r="1405" spans="21:23" x14ac:dyDescent="0.55000000000000004">
      <c r="U1405">
        <v>1403</v>
      </c>
      <c r="V1405">
        <v>18.399999999999999</v>
      </c>
      <c r="W1405" s="111">
        <f>(365-365/U1405*_xlfn.XLOOKUP(U1405,Lijsten!U:U,Lijsten!V:V))/365</f>
        <v>0.98688524590163929</v>
      </c>
    </row>
    <row r="1406" spans="21:23" x14ac:dyDescent="0.55000000000000004">
      <c r="U1406">
        <v>1404</v>
      </c>
      <c r="V1406">
        <v>18.399999999999999</v>
      </c>
      <c r="W1406" s="111">
        <f>(365-365/U1406*_xlfn.XLOOKUP(U1406,Lijsten!U:U,Lijsten!V:V))/365</f>
        <v>0.98689458689458687</v>
      </c>
    </row>
    <row r="1407" spans="21:23" x14ac:dyDescent="0.55000000000000004">
      <c r="U1407">
        <v>1405</v>
      </c>
      <c r="V1407">
        <v>18.399999999999999</v>
      </c>
      <c r="W1407" s="111">
        <f>(365-365/U1407*_xlfn.XLOOKUP(U1407,Lijsten!U:U,Lijsten!V:V))/365</f>
        <v>0.98690391459074733</v>
      </c>
    </row>
    <row r="1408" spans="21:23" x14ac:dyDescent="0.55000000000000004">
      <c r="U1408">
        <v>1406</v>
      </c>
      <c r="V1408">
        <v>18.399999999999999</v>
      </c>
      <c r="W1408" s="111">
        <f>(365-365/U1408*_xlfn.XLOOKUP(U1408,Lijsten!U:U,Lijsten!V:V))/365</f>
        <v>0.9869132290184921</v>
      </c>
    </row>
    <row r="1409" spans="21:23" x14ac:dyDescent="0.55000000000000004">
      <c r="U1409">
        <v>1407</v>
      </c>
      <c r="V1409">
        <v>18.399999999999999</v>
      </c>
      <c r="W1409" s="111">
        <f>(365-365/U1409*_xlfn.XLOOKUP(U1409,Lijsten!U:U,Lijsten!V:V))/365</f>
        <v>0.9869225302061122</v>
      </c>
    </row>
    <row r="1410" spans="21:23" x14ac:dyDescent="0.55000000000000004">
      <c r="U1410">
        <v>1408</v>
      </c>
      <c r="V1410">
        <v>18.399999999999999</v>
      </c>
      <c r="W1410" s="111">
        <f>(365-365/U1410*_xlfn.XLOOKUP(U1410,Lijsten!U:U,Lijsten!V:V))/365</f>
        <v>0.98693181818181819</v>
      </c>
    </row>
    <row r="1411" spans="21:23" x14ac:dyDescent="0.55000000000000004">
      <c r="U1411">
        <v>1409</v>
      </c>
      <c r="V1411">
        <v>18.399999999999999</v>
      </c>
      <c r="W1411" s="111">
        <f>(365-365/U1411*_xlfn.XLOOKUP(U1411,Lijsten!U:U,Lijsten!V:V))/365</f>
        <v>0.98694109297374022</v>
      </c>
    </row>
    <row r="1412" spans="21:23" x14ac:dyDescent="0.55000000000000004">
      <c r="U1412">
        <v>1410</v>
      </c>
      <c r="V1412">
        <v>18.399999999999999</v>
      </c>
      <c r="W1412" s="111">
        <f>(365-365/U1412*_xlfn.XLOOKUP(U1412,Lijsten!U:U,Lijsten!V:V))/365</f>
        <v>0.98695035460992908</v>
      </c>
    </row>
    <row r="1413" spans="21:23" x14ac:dyDescent="0.55000000000000004">
      <c r="U1413">
        <v>1411</v>
      </c>
      <c r="V1413">
        <v>18.399999999999999</v>
      </c>
      <c r="W1413" s="111">
        <f>(365-365/U1413*_xlfn.XLOOKUP(U1413,Lijsten!U:U,Lijsten!V:V))/365</f>
        <v>0.98695960311835584</v>
      </c>
    </row>
    <row r="1414" spans="21:23" x14ac:dyDescent="0.55000000000000004">
      <c r="U1414">
        <v>1412</v>
      </c>
      <c r="V1414">
        <v>18.399999999999999</v>
      </c>
      <c r="W1414" s="111">
        <f>(365-365/U1414*_xlfn.XLOOKUP(U1414,Lijsten!U:U,Lijsten!V:V))/365</f>
        <v>0.9869688385269122</v>
      </c>
    </row>
    <row r="1415" spans="21:23" x14ac:dyDescent="0.55000000000000004">
      <c r="U1415">
        <v>1413</v>
      </c>
      <c r="V1415">
        <v>18.399999999999999</v>
      </c>
      <c r="W1415" s="111">
        <f>(365-365/U1415*_xlfn.XLOOKUP(U1415,Lijsten!U:U,Lijsten!V:V))/365</f>
        <v>0.98697806086341122</v>
      </c>
    </row>
    <row r="1416" spans="21:23" x14ac:dyDescent="0.55000000000000004">
      <c r="U1416">
        <v>1414</v>
      </c>
      <c r="V1416">
        <v>18.399999999999999</v>
      </c>
      <c r="W1416" s="111">
        <f>(365-365/U1416*_xlfn.XLOOKUP(U1416,Lijsten!U:U,Lijsten!V:V))/365</f>
        <v>0.98698727015558696</v>
      </c>
    </row>
    <row r="1417" spans="21:23" x14ac:dyDescent="0.55000000000000004">
      <c r="U1417">
        <v>1415</v>
      </c>
      <c r="V1417">
        <v>18.399999999999999</v>
      </c>
      <c r="W1417" s="111">
        <f>(365-365/U1417*_xlfn.XLOOKUP(U1417,Lijsten!U:U,Lijsten!V:V))/365</f>
        <v>0.9869964664310954</v>
      </c>
    </row>
    <row r="1418" spans="21:23" x14ac:dyDescent="0.55000000000000004">
      <c r="U1418">
        <v>1416</v>
      </c>
      <c r="V1418">
        <v>18.399999999999999</v>
      </c>
      <c r="W1418" s="111">
        <f>(365-365/U1418*_xlfn.XLOOKUP(U1418,Lijsten!U:U,Lijsten!V:V))/365</f>
        <v>0.98700564971751414</v>
      </c>
    </row>
    <row r="1419" spans="21:23" x14ac:dyDescent="0.55000000000000004">
      <c r="U1419">
        <v>1417</v>
      </c>
      <c r="V1419">
        <v>18.399999999999999</v>
      </c>
      <c r="W1419" s="111">
        <f>(365-365/U1419*_xlfn.XLOOKUP(U1419,Lijsten!U:U,Lijsten!V:V))/365</f>
        <v>0.98701482004234298</v>
      </c>
    </row>
    <row r="1420" spans="21:23" x14ac:dyDescent="0.55000000000000004">
      <c r="U1420">
        <v>1418</v>
      </c>
      <c r="V1420">
        <v>18.399999999999999</v>
      </c>
      <c r="W1420" s="111">
        <f>(365-365/U1420*_xlfn.XLOOKUP(U1420,Lijsten!U:U,Lijsten!V:V))/365</f>
        <v>0.9870239774330043</v>
      </c>
    </row>
    <row r="1421" spans="21:23" x14ac:dyDescent="0.55000000000000004">
      <c r="U1421">
        <v>1419</v>
      </c>
      <c r="V1421">
        <v>18.399999999999999</v>
      </c>
      <c r="W1421" s="111">
        <f>(365-365/U1421*_xlfn.XLOOKUP(U1421,Lijsten!U:U,Lijsten!V:V))/365</f>
        <v>0.98703312191684278</v>
      </c>
    </row>
    <row r="1422" spans="21:23" x14ac:dyDescent="0.55000000000000004">
      <c r="U1422">
        <v>1420</v>
      </c>
      <c r="V1422">
        <v>18.399999999999999</v>
      </c>
      <c r="W1422" s="111">
        <f>(365-365/U1422*_xlfn.XLOOKUP(U1422,Lijsten!U:U,Lijsten!V:V))/365</f>
        <v>0.98704225352112673</v>
      </c>
    </row>
    <row r="1423" spans="21:23" x14ac:dyDescent="0.55000000000000004">
      <c r="U1423">
        <v>1421</v>
      </c>
      <c r="V1423">
        <v>18.399999999999999</v>
      </c>
      <c r="W1423" s="111">
        <f>(365-365/U1423*_xlfn.XLOOKUP(U1423,Lijsten!U:U,Lijsten!V:V))/365</f>
        <v>0.98705137227304718</v>
      </c>
    </row>
    <row r="1424" spans="21:23" x14ac:dyDescent="0.55000000000000004">
      <c r="U1424">
        <v>1422</v>
      </c>
      <c r="V1424">
        <v>18.399999999999999</v>
      </c>
      <c r="W1424" s="111">
        <f>(365-365/U1424*_xlfn.XLOOKUP(U1424,Lijsten!U:U,Lijsten!V:V))/365</f>
        <v>0.98706047819971865</v>
      </c>
    </row>
    <row r="1425" spans="21:23" x14ac:dyDescent="0.55000000000000004">
      <c r="U1425">
        <v>1423</v>
      </c>
      <c r="V1425">
        <v>18.399999999999999</v>
      </c>
      <c r="W1425" s="111">
        <f>(365-365/U1425*_xlfn.XLOOKUP(U1425,Lijsten!U:U,Lijsten!V:V))/365</f>
        <v>0.98706957132817996</v>
      </c>
    </row>
    <row r="1426" spans="21:23" x14ac:dyDescent="0.55000000000000004">
      <c r="U1426">
        <v>1424</v>
      </c>
      <c r="V1426">
        <v>18.399999999999999</v>
      </c>
      <c r="W1426" s="111">
        <f>(365-365/U1426*_xlfn.XLOOKUP(U1426,Lijsten!U:U,Lijsten!V:V))/365</f>
        <v>0.98707865168539322</v>
      </c>
    </row>
    <row r="1427" spans="21:23" x14ac:dyDescent="0.55000000000000004">
      <c r="U1427">
        <v>1425</v>
      </c>
      <c r="V1427">
        <v>18.399999999999999</v>
      </c>
      <c r="W1427" s="111">
        <f>(365-365/U1427*_xlfn.XLOOKUP(U1427,Lijsten!U:U,Lijsten!V:V))/365</f>
        <v>0.98708771929824557</v>
      </c>
    </row>
    <row r="1428" spans="21:23" x14ac:dyDescent="0.55000000000000004">
      <c r="U1428">
        <v>1426</v>
      </c>
      <c r="V1428">
        <v>18.399999999999999</v>
      </c>
      <c r="W1428" s="111">
        <f>(365-365/U1428*_xlfn.XLOOKUP(U1428,Lijsten!U:U,Lijsten!V:V))/365</f>
        <v>0.98709677419354847</v>
      </c>
    </row>
    <row r="1429" spans="21:23" x14ac:dyDescent="0.55000000000000004">
      <c r="U1429">
        <v>1427</v>
      </c>
      <c r="V1429">
        <v>18.399999999999999</v>
      </c>
      <c r="W1429" s="111">
        <f>(365-365/U1429*_xlfn.XLOOKUP(U1429,Lijsten!U:U,Lijsten!V:V))/365</f>
        <v>0.98710581639803785</v>
      </c>
    </row>
    <row r="1430" spans="21:23" x14ac:dyDescent="0.55000000000000004">
      <c r="U1430">
        <v>1428</v>
      </c>
      <c r="V1430">
        <v>18.399999999999999</v>
      </c>
      <c r="W1430" s="111">
        <f>(365-365/U1430*_xlfn.XLOOKUP(U1430,Lijsten!U:U,Lijsten!V:V))/365</f>
        <v>0.9871148459383754</v>
      </c>
    </row>
    <row r="1431" spans="21:23" x14ac:dyDescent="0.55000000000000004">
      <c r="U1431">
        <v>1429</v>
      </c>
      <c r="V1431">
        <v>18.399999999999999</v>
      </c>
      <c r="W1431" s="111">
        <f>(365-365/U1431*_xlfn.XLOOKUP(U1431,Lijsten!U:U,Lijsten!V:V))/365</f>
        <v>0.98712386284114773</v>
      </c>
    </row>
    <row r="1432" spans="21:23" x14ac:dyDescent="0.55000000000000004">
      <c r="U1432">
        <v>1430</v>
      </c>
      <c r="V1432">
        <v>18.399999999999999</v>
      </c>
      <c r="W1432" s="111">
        <f>(365-365/U1432*_xlfn.XLOOKUP(U1432,Lijsten!U:U,Lijsten!V:V))/365</f>
        <v>0.98713286713286708</v>
      </c>
    </row>
    <row r="1433" spans="21:23" x14ac:dyDescent="0.55000000000000004">
      <c r="U1433">
        <v>1431</v>
      </c>
      <c r="V1433">
        <v>18.399999999999999</v>
      </c>
      <c r="W1433" s="111">
        <f>(365-365/U1433*_xlfn.XLOOKUP(U1433,Lijsten!U:U,Lijsten!V:V))/365</f>
        <v>0.98714185883997196</v>
      </c>
    </row>
    <row r="1434" spans="21:23" x14ac:dyDescent="0.55000000000000004">
      <c r="U1434">
        <v>1432</v>
      </c>
      <c r="V1434">
        <v>18.399999999999999</v>
      </c>
      <c r="W1434" s="111">
        <f>(365-365/U1434*_xlfn.XLOOKUP(U1434,Lijsten!U:U,Lijsten!V:V))/365</f>
        <v>0.98715083798882686</v>
      </c>
    </row>
    <row r="1435" spans="21:23" x14ac:dyDescent="0.55000000000000004">
      <c r="U1435">
        <v>1433</v>
      </c>
      <c r="V1435">
        <v>18.399999999999999</v>
      </c>
      <c r="W1435" s="111">
        <f>(365-365/U1435*_xlfn.XLOOKUP(U1435,Lijsten!U:U,Lijsten!V:V))/365</f>
        <v>0.98715980460572228</v>
      </c>
    </row>
    <row r="1436" spans="21:23" x14ac:dyDescent="0.55000000000000004">
      <c r="U1436">
        <v>1434</v>
      </c>
      <c r="V1436">
        <v>18.399999999999999</v>
      </c>
      <c r="W1436" s="111">
        <f>(365-365/U1436*_xlfn.XLOOKUP(U1436,Lijsten!U:U,Lijsten!V:V))/365</f>
        <v>0.98716875871687593</v>
      </c>
    </row>
    <row r="1437" spans="21:23" x14ac:dyDescent="0.55000000000000004">
      <c r="U1437">
        <v>1435</v>
      </c>
      <c r="V1437">
        <v>18.399999999999999</v>
      </c>
      <c r="W1437" s="111">
        <f>(365-365/U1437*_xlfn.XLOOKUP(U1437,Lijsten!U:U,Lijsten!V:V))/365</f>
        <v>0.98717770034843211</v>
      </c>
    </row>
    <row r="1438" spans="21:23" x14ac:dyDescent="0.55000000000000004">
      <c r="U1438">
        <v>1436</v>
      </c>
      <c r="V1438">
        <v>18.399999999999999</v>
      </c>
      <c r="W1438" s="111">
        <f>(365-365/U1438*_xlfn.XLOOKUP(U1438,Lijsten!U:U,Lijsten!V:V))/365</f>
        <v>0.9871866295264623</v>
      </c>
    </row>
    <row r="1439" spans="21:23" x14ac:dyDescent="0.55000000000000004">
      <c r="U1439">
        <v>1437</v>
      </c>
      <c r="V1439">
        <v>18.399999999999999</v>
      </c>
      <c r="W1439" s="111">
        <f>(365-365/U1439*_xlfn.XLOOKUP(U1439,Lijsten!U:U,Lijsten!V:V))/365</f>
        <v>0.98719554627696582</v>
      </c>
    </row>
    <row r="1440" spans="21:23" x14ac:dyDescent="0.55000000000000004">
      <c r="U1440">
        <v>1438</v>
      </c>
      <c r="V1440">
        <v>18.399999999999999</v>
      </c>
      <c r="W1440" s="111">
        <f>(365-365/U1440*_xlfn.XLOOKUP(U1440,Lijsten!U:U,Lijsten!V:V))/365</f>
        <v>0.98720445062586926</v>
      </c>
    </row>
    <row r="1441" spans="21:23" x14ac:dyDescent="0.55000000000000004">
      <c r="U1441">
        <v>1439</v>
      </c>
      <c r="V1441">
        <v>18.399999999999999</v>
      </c>
      <c r="W1441" s="111">
        <f>(365-365/U1441*_xlfn.XLOOKUP(U1441,Lijsten!U:U,Lijsten!V:V))/365</f>
        <v>0.98721334259902715</v>
      </c>
    </row>
    <row r="1442" spans="21:23" x14ac:dyDescent="0.55000000000000004">
      <c r="U1442">
        <v>1440</v>
      </c>
      <c r="V1442">
        <v>18.399999999999999</v>
      </c>
      <c r="W1442" s="111">
        <f>(365-365/U1442*_xlfn.XLOOKUP(U1442,Lijsten!U:U,Lijsten!V:V))/365</f>
        <v>0.98722222222222222</v>
      </c>
    </row>
    <row r="1443" spans="21:23" x14ac:dyDescent="0.55000000000000004">
      <c r="U1443">
        <v>1441</v>
      </c>
      <c r="V1443">
        <v>18.399999999999999</v>
      </c>
      <c r="W1443" s="111">
        <f>(365-365/U1443*_xlfn.XLOOKUP(U1443,Lijsten!U:U,Lijsten!V:V))/365</f>
        <v>0.98723108952116589</v>
      </c>
    </row>
    <row r="1444" spans="21:23" x14ac:dyDescent="0.55000000000000004">
      <c r="U1444">
        <v>1442</v>
      </c>
      <c r="V1444">
        <v>18.399999999999999</v>
      </c>
      <c r="W1444" s="111">
        <f>(365-365/U1444*_xlfn.XLOOKUP(U1444,Lijsten!U:U,Lijsten!V:V))/365</f>
        <v>0.98723994452149788</v>
      </c>
    </row>
    <row r="1445" spans="21:23" x14ac:dyDescent="0.55000000000000004">
      <c r="U1445">
        <v>1443</v>
      </c>
      <c r="V1445">
        <v>18.399999999999999</v>
      </c>
      <c r="W1445" s="111">
        <f>(365-365/U1445*_xlfn.XLOOKUP(U1445,Lijsten!U:U,Lijsten!V:V))/365</f>
        <v>0.98724878724878729</v>
      </c>
    </row>
    <row r="1446" spans="21:23" x14ac:dyDescent="0.55000000000000004">
      <c r="U1446">
        <v>1444</v>
      </c>
      <c r="V1446">
        <v>18.399999999999999</v>
      </c>
      <c r="W1446" s="111">
        <f>(365-365/U1446*_xlfn.XLOOKUP(U1446,Lijsten!U:U,Lijsten!V:V))/365</f>
        <v>0.98725761772853182</v>
      </c>
    </row>
    <row r="1447" spans="21:23" x14ac:dyDescent="0.55000000000000004">
      <c r="U1447">
        <v>1445</v>
      </c>
      <c r="V1447">
        <v>18.399999999999999</v>
      </c>
      <c r="W1447" s="111">
        <f>(365-365/U1447*_xlfn.XLOOKUP(U1447,Lijsten!U:U,Lijsten!V:V))/365</f>
        <v>0.98726643598615926</v>
      </c>
    </row>
    <row r="1448" spans="21:23" x14ac:dyDescent="0.55000000000000004">
      <c r="U1448">
        <v>1446</v>
      </c>
      <c r="V1448">
        <v>18.399999999999999</v>
      </c>
      <c r="W1448" s="111">
        <f>(365-365/U1448*_xlfn.XLOOKUP(U1448,Lijsten!U:U,Lijsten!V:V))/365</f>
        <v>0.98727524204702621</v>
      </c>
    </row>
    <row r="1449" spans="21:23" x14ac:dyDescent="0.55000000000000004">
      <c r="U1449">
        <v>1447</v>
      </c>
      <c r="V1449">
        <v>18.399999999999999</v>
      </c>
      <c r="W1449" s="111">
        <f>(365-365/U1449*_xlfn.XLOOKUP(U1449,Lijsten!U:U,Lijsten!V:V))/365</f>
        <v>0.98728403593642011</v>
      </c>
    </row>
    <row r="1450" spans="21:23" x14ac:dyDescent="0.55000000000000004">
      <c r="U1450">
        <v>1448</v>
      </c>
      <c r="V1450">
        <v>18.399999999999999</v>
      </c>
      <c r="W1450" s="111">
        <f>(365-365/U1450*_xlfn.XLOOKUP(U1450,Lijsten!U:U,Lijsten!V:V))/365</f>
        <v>0.98729281767955801</v>
      </c>
    </row>
    <row r="1451" spans="21:23" x14ac:dyDescent="0.55000000000000004">
      <c r="U1451">
        <v>1449</v>
      </c>
      <c r="V1451">
        <v>18.399999999999999</v>
      </c>
      <c r="W1451" s="111">
        <f>(365-365/U1451*_xlfn.XLOOKUP(U1451,Lijsten!U:U,Lijsten!V:V))/365</f>
        <v>0.98730158730158724</v>
      </c>
    </row>
    <row r="1452" spans="21:23" x14ac:dyDescent="0.55000000000000004">
      <c r="U1452">
        <v>1450</v>
      </c>
      <c r="V1452">
        <v>18.399999999999999</v>
      </c>
      <c r="W1452" s="111">
        <f>(365-365/U1452*_xlfn.XLOOKUP(U1452,Lijsten!U:U,Lijsten!V:V))/365</f>
        <v>0.98731034482758617</v>
      </c>
    </row>
    <row r="1453" spans="21:23" x14ac:dyDescent="0.55000000000000004">
      <c r="U1453">
        <v>1451</v>
      </c>
      <c r="V1453">
        <v>18.399999999999999</v>
      </c>
      <c r="W1453" s="111">
        <f>(365-365/U1453*_xlfn.XLOOKUP(U1453,Lijsten!U:U,Lijsten!V:V))/365</f>
        <v>0.98731909028256382</v>
      </c>
    </row>
    <row r="1454" spans="21:23" x14ac:dyDescent="0.55000000000000004">
      <c r="U1454">
        <v>1452</v>
      </c>
      <c r="V1454">
        <v>18.399999999999999</v>
      </c>
      <c r="W1454" s="111">
        <f>(365-365/U1454*_xlfn.XLOOKUP(U1454,Lijsten!U:U,Lijsten!V:V))/365</f>
        <v>0.98732782369145999</v>
      </c>
    </row>
    <row r="1455" spans="21:23" x14ac:dyDescent="0.55000000000000004">
      <c r="U1455">
        <v>1453</v>
      </c>
      <c r="V1455">
        <v>18.399999999999999</v>
      </c>
      <c r="W1455" s="111">
        <f>(365-365/U1455*_xlfn.XLOOKUP(U1455,Lijsten!U:U,Lijsten!V:V))/365</f>
        <v>0.98733654507914659</v>
      </c>
    </row>
    <row r="1456" spans="21:23" x14ac:dyDescent="0.55000000000000004">
      <c r="U1456">
        <v>1454</v>
      </c>
      <c r="V1456">
        <v>18.399999999999999</v>
      </c>
      <c r="W1456" s="111">
        <f>(365-365/U1456*_xlfn.XLOOKUP(U1456,Lijsten!U:U,Lijsten!V:V))/365</f>
        <v>0.98734525447042643</v>
      </c>
    </row>
    <row r="1457" spans="21:23" x14ac:dyDescent="0.55000000000000004">
      <c r="U1457">
        <v>1455</v>
      </c>
      <c r="V1457">
        <v>18.399999999999999</v>
      </c>
      <c r="W1457" s="111">
        <f>(365-365/U1457*_xlfn.XLOOKUP(U1457,Lijsten!U:U,Lijsten!V:V))/365</f>
        <v>0.98735395189003439</v>
      </c>
    </row>
    <row r="1458" spans="21:23" x14ac:dyDescent="0.55000000000000004">
      <c r="U1458">
        <v>1456</v>
      </c>
      <c r="V1458">
        <v>18.399999999999999</v>
      </c>
      <c r="W1458" s="111">
        <f>(365-365/U1458*_xlfn.XLOOKUP(U1458,Lijsten!U:U,Lijsten!V:V))/365</f>
        <v>0.9873626373626373</v>
      </c>
    </row>
    <row r="1459" spans="21:23" x14ac:dyDescent="0.55000000000000004">
      <c r="U1459">
        <v>1457</v>
      </c>
      <c r="V1459">
        <v>18.399999999999999</v>
      </c>
      <c r="W1459" s="111">
        <f>(365-365/U1459*_xlfn.XLOOKUP(U1459,Lijsten!U:U,Lijsten!V:V))/365</f>
        <v>0.9873713109128347</v>
      </c>
    </row>
    <row r="1460" spans="21:23" x14ac:dyDescent="0.55000000000000004">
      <c r="U1460">
        <v>1458</v>
      </c>
      <c r="V1460">
        <v>18.399999999999999</v>
      </c>
      <c r="W1460" s="111">
        <f>(365-365/U1460*_xlfn.XLOOKUP(U1460,Lijsten!U:U,Lijsten!V:V))/365</f>
        <v>0.98737997256515775</v>
      </c>
    </row>
    <row r="1461" spans="21:23" x14ac:dyDescent="0.55000000000000004">
      <c r="U1461">
        <v>1459</v>
      </c>
      <c r="V1461">
        <v>18.399999999999999</v>
      </c>
      <c r="W1461" s="111">
        <f>(365-365/U1461*_xlfn.XLOOKUP(U1461,Lijsten!U:U,Lijsten!V:V))/365</f>
        <v>0.98738862234407132</v>
      </c>
    </row>
    <row r="1462" spans="21:23" x14ac:dyDescent="0.55000000000000004">
      <c r="U1462">
        <v>1460</v>
      </c>
      <c r="V1462">
        <v>18.399999999999999</v>
      </c>
      <c r="W1462" s="111">
        <f>(365-365/U1462*_xlfn.XLOOKUP(U1462,Lijsten!U:U,Lijsten!V:V))/365</f>
        <v>0.98739726027397257</v>
      </c>
    </row>
    <row r="1463" spans="21:23" x14ac:dyDescent="0.55000000000000004">
      <c r="U1463">
        <v>1461</v>
      </c>
      <c r="V1463">
        <v>18.399999999999999</v>
      </c>
      <c r="W1463" s="111">
        <f>(365-365/U1463*_xlfn.XLOOKUP(U1463,Lijsten!U:U,Lijsten!V:V))/365</f>
        <v>0.98740588637919235</v>
      </c>
    </row>
    <row r="1464" spans="21:23" x14ac:dyDescent="0.55000000000000004">
      <c r="U1464">
        <v>1462</v>
      </c>
      <c r="V1464">
        <v>18.399999999999999</v>
      </c>
      <c r="W1464" s="111">
        <f>(365-365/U1464*_xlfn.XLOOKUP(U1464,Lijsten!U:U,Lijsten!V:V))/365</f>
        <v>0.9874145006839945</v>
      </c>
    </row>
    <row r="1465" spans="21:23" x14ac:dyDescent="0.55000000000000004">
      <c r="U1465">
        <v>1463</v>
      </c>
      <c r="V1465">
        <v>18.399999999999999</v>
      </c>
      <c r="W1465" s="111">
        <f>(365-365/U1465*_xlfn.XLOOKUP(U1465,Lijsten!U:U,Lijsten!V:V))/365</f>
        <v>0.98742310321257698</v>
      </c>
    </row>
    <row r="1466" spans="21:23" x14ac:dyDescent="0.55000000000000004">
      <c r="U1466">
        <v>1464</v>
      </c>
      <c r="V1466">
        <v>18.399999999999999</v>
      </c>
      <c r="W1466" s="111">
        <f>(365-365/U1466*_xlfn.XLOOKUP(U1466,Lijsten!U:U,Lijsten!V:V))/365</f>
        <v>0.98743169398907105</v>
      </c>
    </row>
    <row r="1467" spans="21:23" x14ac:dyDescent="0.55000000000000004">
      <c r="U1467">
        <v>1465</v>
      </c>
      <c r="V1467">
        <v>18.399999999999999</v>
      </c>
      <c r="W1467" s="111">
        <f>(365-365/U1467*_xlfn.XLOOKUP(U1467,Lijsten!U:U,Lijsten!V:V))/365</f>
        <v>0.98744027303754267</v>
      </c>
    </row>
    <row r="1468" spans="21:23" x14ac:dyDescent="0.55000000000000004">
      <c r="U1468">
        <v>1466</v>
      </c>
      <c r="V1468">
        <v>18.399999999999999</v>
      </c>
      <c r="W1468" s="111">
        <f>(365-365/U1468*_xlfn.XLOOKUP(U1468,Lijsten!U:U,Lijsten!V:V))/365</f>
        <v>0.98744884038199177</v>
      </c>
    </row>
    <row r="1469" spans="21:23" x14ac:dyDescent="0.55000000000000004">
      <c r="U1469">
        <v>1467</v>
      </c>
      <c r="V1469">
        <v>18.399999999999999</v>
      </c>
      <c r="W1469" s="111">
        <f>(365-365/U1469*_xlfn.XLOOKUP(U1469,Lijsten!U:U,Lijsten!V:V))/365</f>
        <v>0.98745739604635308</v>
      </c>
    </row>
    <row r="1470" spans="21:23" x14ac:dyDescent="0.55000000000000004">
      <c r="U1470">
        <v>1468</v>
      </c>
      <c r="V1470">
        <v>18.399999999999999</v>
      </c>
      <c r="W1470" s="111">
        <f>(365-365/U1470*_xlfn.XLOOKUP(U1470,Lijsten!U:U,Lijsten!V:V))/365</f>
        <v>0.98746594005449595</v>
      </c>
    </row>
    <row r="1471" spans="21:23" x14ac:dyDescent="0.55000000000000004">
      <c r="U1471">
        <v>1469</v>
      </c>
      <c r="V1471">
        <v>18.399999999999999</v>
      </c>
      <c r="W1471" s="111">
        <f>(365-365/U1471*_xlfn.XLOOKUP(U1471,Lijsten!U:U,Lijsten!V:V))/365</f>
        <v>0.98747447243022457</v>
      </c>
    </row>
    <row r="1472" spans="21:23" x14ac:dyDescent="0.55000000000000004">
      <c r="U1472">
        <v>1470</v>
      </c>
      <c r="V1472">
        <v>18.399999999999999</v>
      </c>
      <c r="W1472" s="111">
        <f>(365-365/U1472*_xlfn.XLOOKUP(U1472,Lijsten!U:U,Lijsten!V:V))/365</f>
        <v>0.98748299319727895</v>
      </c>
    </row>
    <row r="1473" spans="21:23" x14ac:dyDescent="0.55000000000000004">
      <c r="U1473">
        <v>1471</v>
      </c>
      <c r="V1473">
        <v>18.399999999999999</v>
      </c>
      <c r="W1473" s="111">
        <f>(365-365/U1473*_xlfn.XLOOKUP(U1473,Lijsten!U:U,Lijsten!V:V))/365</f>
        <v>0.9874915023793337</v>
      </c>
    </row>
    <row r="1474" spans="21:23" x14ac:dyDescent="0.55000000000000004">
      <c r="U1474">
        <v>1472</v>
      </c>
      <c r="V1474">
        <v>18.399999999999999</v>
      </c>
      <c r="W1474" s="111">
        <f>(365-365/U1474*_xlfn.XLOOKUP(U1474,Lijsten!U:U,Lijsten!V:V))/365</f>
        <v>0.98750000000000004</v>
      </c>
    </row>
    <row r="1475" spans="21:23" x14ac:dyDescent="0.55000000000000004">
      <c r="U1475">
        <v>1473</v>
      </c>
      <c r="V1475">
        <v>18.399999999999999</v>
      </c>
      <c r="W1475" s="111">
        <f>(365-365/U1475*_xlfn.XLOOKUP(U1475,Lijsten!U:U,Lijsten!V:V))/365</f>
        <v>0.98750848608282416</v>
      </c>
    </row>
    <row r="1476" spans="21:23" x14ac:dyDescent="0.55000000000000004">
      <c r="U1476">
        <v>1474</v>
      </c>
      <c r="V1476">
        <v>18.399999999999999</v>
      </c>
      <c r="W1476" s="111">
        <f>(365-365/U1476*_xlfn.XLOOKUP(U1476,Lijsten!U:U,Lijsten!V:V))/365</f>
        <v>0.98751696065128891</v>
      </c>
    </row>
    <row r="1477" spans="21:23" x14ac:dyDescent="0.55000000000000004">
      <c r="U1477">
        <v>1475</v>
      </c>
      <c r="V1477">
        <v>18.399999999999999</v>
      </c>
      <c r="W1477" s="111">
        <f>(365-365/U1477*_xlfn.XLOOKUP(U1477,Lijsten!U:U,Lijsten!V:V))/365</f>
        <v>0.98752542372881347</v>
      </c>
    </row>
    <row r="1478" spans="21:23" x14ac:dyDescent="0.55000000000000004">
      <c r="U1478">
        <v>1476</v>
      </c>
      <c r="V1478">
        <v>18.399999999999999</v>
      </c>
      <c r="W1478" s="111">
        <f>(365-365/U1478*_xlfn.XLOOKUP(U1478,Lijsten!U:U,Lijsten!V:V))/365</f>
        <v>0.98753387533875348</v>
      </c>
    </row>
    <row r="1479" spans="21:23" x14ac:dyDescent="0.55000000000000004">
      <c r="U1479">
        <v>1477</v>
      </c>
      <c r="V1479">
        <v>18.399999999999999</v>
      </c>
      <c r="W1479" s="111">
        <f>(365-365/U1479*_xlfn.XLOOKUP(U1479,Lijsten!U:U,Lijsten!V:V))/365</f>
        <v>0.98754231550440086</v>
      </c>
    </row>
    <row r="1480" spans="21:23" x14ac:dyDescent="0.55000000000000004">
      <c r="U1480">
        <v>1478</v>
      </c>
      <c r="V1480">
        <v>18.399999999999999</v>
      </c>
      <c r="W1480" s="111">
        <f>(365-365/U1480*_xlfn.XLOOKUP(U1480,Lijsten!U:U,Lijsten!V:V))/365</f>
        <v>0.98755074424898515</v>
      </c>
    </row>
    <row r="1481" spans="21:23" x14ac:dyDescent="0.55000000000000004">
      <c r="U1481">
        <v>1479</v>
      </c>
      <c r="V1481">
        <v>18.399999999999999</v>
      </c>
      <c r="W1481" s="111">
        <f>(365-365/U1481*_xlfn.XLOOKUP(U1481,Lijsten!U:U,Lijsten!V:V))/365</f>
        <v>0.9875591615956727</v>
      </c>
    </row>
    <row r="1482" spans="21:23" x14ac:dyDescent="0.55000000000000004">
      <c r="U1482">
        <v>1480</v>
      </c>
      <c r="V1482">
        <v>18.399999999999999</v>
      </c>
      <c r="W1482" s="111">
        <f>(365-365/U1482*_xlfn.XLOOKUP(U1482,Lijsten!U:U,Lijsten!V:V))/365</f>
        <v>0.98756756756756747</v>
      </c>
    </row>
    <row r="1483" spans="21:23" x14ac:dyDescent="0.55000000000000004">
      <c r="U1483">
        <v>1481</v>
      </c>
      <c r="V1483">
        <v>18.399999999999999</v>
      </c>
      <c r="W1483" s="111">
        <f>(365-365/U1483*_xlfn.XLOOKUP(U1483,Lijsten!U:U,Lijsten!V:V))/365</f>
        <v>0.98757596218771104</v>
      </c>
    </row>
    <row r="1484" spans="21:23" x14ac:dyDescent="0.55000000000000004">
      <c r="U1484">
        <v>1482</v>
      </c>
      <c r="V1484">
        <v>18.399999999999999</v>
      </c>
      <c r="W1484" s="111">
        <f>(365-365/U1484*_xlfn.XLOOKUP(U1484,Lijsten!U:U,Lijsten!V:V))/365</f>
        <v>0.98758434547908236</v>
      </c>
    </row>
    <row r="1485" spans="21:23" x14ac:dyDescent="0.55000000000000004">
      <c r="U1485">
        <v>1483</v>
      </c>
      <c r="V1485">
        <v>18.399999999999999</v>
      </c>
      <c r="W1485" s="111">
        <f>(365-365/U1485*_xlfn.XLOOKUP(U1485,Lijsten!U:U,Lijsten!V:V))/365</f>
        <v>0.98759271746459887</v>
      </c>
    </row>
    <row r="1486" spans="21:23" x14ac:dyDescent="0.55000000000000004">
      <c r="U1486">
        <v>1484</v>
      </c>
      <c r="V1486">
        <v>18.399999999999999</v>
      </c>
      <c r="W1486" s="111">
        <f>(365-365/U1486*_xlfn.XLOOKUP(U1486,Lijsten!U:U,Lijsten!V:V))/365</f>
        <v>0.98760107816711595</v>
      </c>
    </row>
    <row r="1487" spans="21:23" x14ac:dyDescent="0.55000000000000004">
      <c r="U1487">
        <v>1485</v>
      </c>
      <c r="V1487">
        <v>18.399999999999999</v>
      </c>
      <c r="W1487" s="111">
        <f>(365-365/U1487*_xlfn.XLOOKUP(U1487,Lijsten!U:U,Lijsten!V:V))/365</f>
        <v>0.9876094276094276</v>
      </c>
    </row>
    <row r="1488" spans="21:23" x14ac:dyDescent="0.55000000000000004">
      <c r="U1488">
        <v>1486</v>
      </c>
      <c r="V1488">
        <v>18.399999999999999</v>
      </c>
      <c r="W1488" s="111">
        <f>(365-365/U1488*_xlfn.XLOOKUP(U1488,Lijsten!U:U,Lijsten!V:V))/365</f>
        <v>0.98761776581426652</v>
      </c>
    </row>
    <row r="1489" spans="21:23" x14ac:dyDescent="0.55000000000000004">
      <c r="U1489">
        <v>1487</v>
      </c>
      <c r="V1489">
        <v>18.399999999999999</v>
      </c>
      <c r="W1489" s="111">
        <f>(365-365/U1489*_xlfn.XLOOKUP(U1489,Lijsten!U:U,Lijsten!V:V))/365</f>
        <v>0.98762609280430402</v>
      </c>
    </row>
    <row r="1490" spans="21:23" x14ac:dyDescent="0.55000000000000004">
      <c r="U1490">
        <v>1488</v>
      </c>
      <c r="V1490">
        <v>18.399999999999999</v>
      </c>
      <c r="W1490" s="111">
        <f>(365-365/U1490*_xlfn.XLOOKUP(U1490,Lijsten!U:U,Lijsten!V:V))/365</f>
        <v>0.98763440860215057</v>
      </c>
    </row>
    <row r="1491" spans="21:23" x14ac:dyDescent="0.55000000000000004">
      <c r="U1491">
        <v>1489</v>
      </c>
      <c r="V1491">
        <v>18.399999999999999</v>
      </c>
      <c r="W1491" s="111">
        <f>(365-365/U1491*_xlfn.XLOOKUP(U1491,Lijsten!U:U,Lijsten!V:V))/365</f>
        <v>0.98764271323035602</v>
      </c>
    </row>
    <row r="1492" spans="21:23" x14ac:dyDescent="0.55000000000000004">
      <c r="U1492">
        <v>1490</v>
      </c>
      <c r="V1492">
        <v>18.399999999999999</v>
      </c>
      <c r="W1492" s="111">
        <f>(365-365/U1492*_xlfn.XLOOKUP(U1492,Lijsten!U:U,Lijsten!V:V))/365</f>
        <v>0.98765100671140937</v>
      </c>
    </row>
    <row r="1493" spans="21:23" x14ac:dyDescent="0.55000000000000004">
      <c r="U1493">
        <v>1491</v>
      </c>
      <c r="V1493">
        <v>18.399999999999999</v>
      </c>
      <c r="W1493" s="111">
        <f>(365-365/U1493*_xlfn.XLOOKUP(U1493,Lijsten!U:U,Lijsten!V:V))/365</f>
        <v>0.98765928906773981</v>
      </c>
    </row>
    <row r="1494" spans="21:23" x14ac:dyDescent="0.55000000000000004">
      <c r="U1494">
        <v>1492</v>
      </c>
      <c r="V1494">
        <v>18.399999999999999</v>
      </c>
      <c r="W1494" s="111">
        <f>(365-365/U1494*_xlfn.XLOOKUP(U1494,Lijsten!U:U,Lijsten!V:V))/365</f>
        <v>0.98766756032171588</v>
      </c>
    </row>
    <row r="1495" spans="21:23" x14ac:dyDescent="0.55000000000000004">
      <c r="U1495">
        <v>1493</v>
      </c>
      <c r="V1495">
        <v>18.399999999999999</v>
      </c>
      <c r="W1495" s="111">
        <f>(365-365/U1495*_xlfn.XLOOKUP(U1495,Lijsten!U:U,Lijsten!V:V))/365</f>
        <v>0.98767582049564639</v>
      </c>
    </row>
    <row r="1496" spans="21:23" x14ac:dyDescent="0.55000000000000004">
      <c r="U1496">
        <v>1494</v>
      </c>
      <c r="V1496">
        <v>18.399999999999999</v>
      </c>
      <c r="W1496" s="111">
        <f>(365-365/U1496*_xlfn.XLOOKUP(U1496,Lijsten!U:U,Lijsten!V:V))/365</f>
        <v>0.98768406961178046</v>
      </c>
    </row>
    <row r="1497" spans="21:23" x14ac:dyDescent="0.55000000000000004">
      <c r="U1497">
        <v>1495</v>
      </c>
      <c r="V1497">
        <v>18.399999999999999</v>
      </c>
      <c r="W1497" s="111">
        <f>(365-365/U1497*_xlfn.XLOOKUP(U1497,Lijsten!U:U,Lijsten!V:V))/365</f>
        <v>0.98769230769230765</v>
      </c>
    </row>
    <row r="1498" spans="21:23" x14ac:dyDescent="0.55000000000000004">
      <c r="U1498">
        <v>1496</v>
      </c>
      <c r="V1498">
        <v>18.399999999999999</v>
      </c>
      <c r="W1498" s="111">
        <f>(365-365/U1498*_xlfn.XLOOKUP(U1498,Lijsten!U:U,Lijsten!V:V))/365</f>
        <v>0.98770053475935826</v>
      </c>
    </row>
    <row r="1499" spans="21:23" x14ac:dyDescent="0.55000000000000004">
      <c r="U1499">
        <v>1497</v>
      </c>
      <c r="V1499">
        <v>18.399999999999999</v>
      </c>
      <c r="W1499" s="111">
        <f>(365-365/U1499*_xlfn.XLOOKUP(U1499,Lijsten!U:U,Lijsten!V:V))/365</f>
        <v>0.98770875083500342</v>
      </c>
    </row>
    <row r="1500" spans="21:23" x14ac:dyDescent="0.55000000000000004">
      <c r="U1500">
        <v>1498</v>
      </c>
      <c r="V1500">
        <v>18.399999999999999</v>
      </c>
      <c r="W1500" s="111">
        <f>(365-365/U1500*_xlfn.XLOOKUP(U1500,Lijsten!U:U,Lijsten!V:V))/365</f>
        <v>0.98771695594125508</v>
      </c>
    </row>
    <row r="1501" spans="21:23" x14ac:dyDescent="0.55000000000000004">
      <c r="U1501">
        <v>1499</v>
      </c>
      <c r="V1501">
        <v>18.399999999999999</v>
      </c>
      <c r="W1501" s="111">
        <f>(365-365/U1501*_xlfn.XLOOKUP(U1501,Lijsten!U:U,Lijsten!V:V))/365</f>
        <v>0.98772515010006678</v>
      </c>
    </row>
    <row r="1502" spans="21:23" x14ac:dyDescent="0.55000000000000004">
      <c r="U1502">
        <v>1500</v>
      </c>
      <c r="V1502">
        <v>18.399999999999999</v>
      </c>
      <c r="W1502" s="111">
        <f>(365-365/U1502*_xlfn.XLOOKUP(U1502,Lijsten!U:U,Lijsten!V:V))/365</f>
        <v>0.98773333333333335</v>
      </c>
    </row>
    <row r="1503" spans="21:23" x14ac:dyDescent="0.55000000000000004">
      <c r="U1503">
        <v>1501</v>
      </c>
      <c r="V1503">
        <v>18.399999999999999</v>
      </c>
      <c r="W1503" s="111">
        <f>(365-365/U1503*_xlfn.XLOOKUP(U1503,Lijsten!U:U,Lijsten!V:V))/365</f>
        <v>0.98774150566289132</v>
      </c>
    </row>
    <row r="1504" spans="21:23" x14ac:dyDescent="0.55000000000000004">
      <c r="U1504">
        <v>1502</v>
      </c>
      <c r="V1504">
        <v>18.399999999999999</v>
      </c>
      <c r="W1504" s="111">
        <f>(365-365/U1504*_xlfn.XLOOKUP(U1504,Lijsten!U:U,Lijsten!V:V))/365</f>
        <v>0.98774966711051926</v>
      </c>
    </row>
    <row r="1505" spans="21:23" x14ac:dyDescent="0.55000000000000004">
      <c r="U1505">
        <v>1503</v>
      </c>
      <c r="V1505">
        <v>18.399999999999999</v>
      </c>
      <c r="W1505" s="111">
        <f>(365-365/U1505*_xlfn.XLOOKUP(U1505,Lijsten!U:U,Lijsten!V:V))/365</f>
        <v>0.98775781769793736</v>
      </c>
    </row>
    <row r="1506" spans="21:23" x14ac:dyDescent="0.55000000000000004">
      <c r="U1506">
        <v>1504</v>
      </c>
      <c r="V1506">
        <v>18.399999999999999</v>
      </c>
      <c r="W1506" s="111">
        <f>(365-365/U1506*_xlfn.XLOOKUP(U1506,Lijsten!U:U,Lijsten!V:V))/365</f>
        <v>0.98776595744680851</v>
      </c>
    </row>
    <row r="1507" spans="21:23" x14ac:dyDescent="0.55000000000000004">
      <c r="U1507">
        <v>1505</v>
      </c>
      <c r="V1507">
        <v>18.399999999999999</v>
      </c>
      <c r="W1507" s="111">
        <f>(365-365/U1507*_xlfn.XLOOKUP(U1507,Lijsten!U:U,Lijsten!V:V))/365</f>
        <v>0.98777408637873754</v>
      </c>
    </row>
    <row r="1508" spans="21:23" x14ac:dyDescent="0.55000000000000004">
      <c r="U1508">
        <v>1506</v>
      </c>
      <c r="V1508">
        <v>18.399999999999999</v>
      </c>
      <c r="W1508" s="111">
        <f>(365-365/U1508*_xlfn.XLOOKUP(U1508,Lijsten!U:U,Lijsten!V:V))/365</f>
        <v>0.98778220451527221</v>
      </c>
    </row>
    <row r="1509" spans="21:23" x14ac:dyDescent="0.55000000000000004">
      <c r="U1509">
        <v>1507</v>
      </c>
      <c r="V1509">
        <v>18.399999999999999</v>
      </c>
      <c r="W1509" s="111">
        <f>(365-365/U1509*_xlfn.XLOOKUP(U1509,Lijsten!U:U,Lijsten!V:V))/365</f>
        <v>0.98779031187790312</v>
      </c>
    </row>
    <row r="1510" spans="21:23" x14ac:dyDescent="0.55000000000000004">
      <c r="U1510">
        <v>1508</v>
      </c>
      <c r="V1510">
        <v>18.399999999999999</v>
      </c>
      <c r="W1510" s="111">
        <f>(365-365/U1510*_xlfn.XLOOKUP(U1510,Lijsten!U:U,Lijsten!V:V))/365</f>
        <v>0.98779840848806366</v>
      </c>
    </row>
    <row r="1511" spans="21:23" x14ac:dyDescent="0.55000000000000004">
      <c r="U1511">
        <v>1509</v>
      </c>
      <c r="V1511">
        <v>18.399999999999999</v>
      </c>
      <c r="W1511" s="111">
        <f>(365-365/U1511*_xlfn.XLOOKUP(U1511,Lijsten!U:U,Lijsten!V:V))/365</f>
        <v>0.98780649436713053</v>
      </c>
    </row>
    <row r="1512" spans="21:23" x14ac:dyDescent="0.55000000000000004">
      <c r="U1512">
        <v>1510</v>
      </c>
      <c r="V1512">
        <v>18.399999999999999</v>
      </c>
      <c r="W1512" s="111">
        <f>(365-365/U1512*_xlfn.XLOOKUP(U1512,Lijsten!U:U,Lijsten!V:V))/365</f>
        <v>0.98781456953642388</v>
      </c>
    </row>
    <row r="1513" spans="21:23" x14ac:dyDescent="0.55000000000000004">
      <c r="U1513">
        <v>1511</v>
      </c>
      <c r="V1513">
        <v>18.399999999999999</v>
      </c>
      <c r="W1513" s="111">
        <f>(365-365/U1513*_xlfn.XLOOKUP(U1513,Lijsten!U:U,Lijsten!V:V))/365</f>
        <v>0.98782263401720705</v>
      </c>
    </row>
    <row r="1514" spans="21:23" x14ac:dyDescent="0.55000000000000004">
      <c r="U1514">
        <v>1512</v>
      </c>
      <c r="V1514">
        <v>18.399999999999999</v>
      </c>
      <c r="W1514" s="111">
        <f>(365-365/U1514*_xlfn.XLOOKUP(U1514,Lijsten!U:U,Lijsten!V:V))/365</f>
        <v>0.98783068783068784</v>
      </c>
    </row>
    <row r="1515" spans="21:23" x14ac:dyDescent="0.55000000000000004">
      <c r="U1515">
        <v>1513</v>
      </c>
      <c r="V1515">
        <v>18.399999999999999</v>
      </c>
      <c r="W1515" s="111">
        <f>(365-365/U1515*_xlfn.XLOOKUP(U1515,Lijsten!U:U,Lijsten!V:V))/365</f>
        <v>0.98783873099801722</v>
      </c>
    </row>
    <row r="1516" spans="21:23" x14ac:dyDescent="0.55000000000000004">
      <c r="U1516">
        <v>1514</v>
      </c>
      <c r="V1516">
        <v>18.399999999999999</v>
      </c>
      <c r="W1516" s="111">
        <f>(365-365/U1516*_xlfn.XLOOKUP(U1516,Lijsten!U:U,Lijsten!V:V))/365</f>
        <v>0.98784676354029066</v>
      </c>
    </row>
    <row r="1517" spans="21:23" x14ac:dyDescent="0.55000000000000004">
      <c r="U1517">
        <v>1515</v>
      </c>
      <c r="V1517">
        <v>18.399999999999999</v>
      </c>
      <c r="W1517" s="111">
        <f>(365-365/U1517*_xlfn.XLOOKUP(U1517,Lijsten!U:U,Lijsten!V:V))/365</f>
        <v>0.98785478547854788</v>
      </c>
    </row>
    <row r="1518" spans="21:23" x14ac:dyDescent="0.55000000000000004">
      <c r="U1518">
        <v>1516</v>
      </c>
      <c r="V1518">
        <v>18.399999999999999</v>
      </c>
      <c r="W1518" s="111">
        <f>(365-365/U1518*_xlfn.XLOOKUP(U1518,Lijsten!U:U,Lijsten!V:V))/365</f>
        <v>0.98786279683377298</v>
      </c>
    </row>
    <row r="1519" spans="21:23" x14ac:dyDescent="0.55000000000000004">
      <c r="U1519">
        <v>1517</v>
      </c>
      <c r="V1519">
        <v>18.399999999999999</v>
      </c>
      <c r="W1519" s="111">
        <f>(365-365/U1519*_xlfn.XLOOKUP(U1519,Lijsten!U:U,Lijsten!V:V))/365</f>
        <v>0.98787079762689511</v>
      </c>
    </row>
    <row r="1520" spans="21:23" x14ac:dyDescent="0.55000000000000004">
      <c r="U1520">
        <v>1518</v>
      </c>
      <c r="V1520">
        <v>18.399999999999999</v>
      </c>
      <c r="W1520" s="111">
        <f>(365-365/U1520*_xlfn.XLOOKUP(U1520,Lijsten!U:U,Lijsten!V:V))/365</f>
        <v>0.9878787878787878</v>
      </c>
    </row>
    <row r="1521" spans="21:23" x14ac:dyDescent="0.55000000000000004">
      <c r="U1521">
        <v>1519</v>
      </c>
      <c r="V1521">
        <v>18.399999999999999</v>
      </c>
      <c r="W1521" s="111">
        <f>(365-365/U1521*_xlfn.XLOOKUP(U1521,Lijsten!U:U,Lijsten!V:V))/365</f>
        <v>0.98788676761026983</v>
      </c>
    </row>
    <row r="1522" spans="21:23" x14ac:dyDescent="0.55000000000000004">
      <c r="U1522">
        <v>1520</v>
      </c>
      <c r="V1522">
        <v>18.399999999999999</v>
      </c>
      <c r="W1522" s="111">
        <f>(365-365/U1522*_xlfn.XLOOKUP(U1522,Lijsten!U:U,Lijsten!V:V))/365</f>
        <v>0.98789473684210527</v>
      </c>
    </row>
    <row r="1523" spans="21:23" x14ac:dyDescent="0.55000000000000004">
      <c r="U1523">
        <v>1521</v>
      </c>
      <c r="V1523">
        <v>18.399999999999999</v>
      </c>
      <c r="W1523" s="111">
        <f>(365-365/U1523*_xlfn.XLOOKUP(U1523,Lijsten!U:U,Lijsten!V:V))/365</f>
        <v>0.98790269559500332</v>
      </c>
    </row>
    <row r="1524" spans="21:23" x14ac:dyDescent="0.55000000000000004">
      <c r="U1524">
        <v>1522</v>
      </c>
      <c r="V1524">
        <v>18.399999999999999</v>
      </c>
      <c r="W1524" s="111">
        <f>(365-365/U1524*_xlfn.XLOOKUP(U1524,Lijsten!U:U,Lijsten!V:V))/365</f>
        <v>0.98791064388961891</v>
      </c>
    </row>
    <row r="1525" spans="21:23" x14ac:dyDescent="0.55000000000000004">
      <c r="U1525">
        <v>1523</v>
      </c>
      <c r="V1525">
        <v>18.399999999999999</v>
      </c>
      <c r="W1525" s="111">
        <f>(365-365/U1525*_xlfn.XLOOKUP(U1525,Lijsten!U:U,Lijsten!V:V))/365</f>
        <v>0.98791858174655278</v>
      </c>
    </row>
    <row r="1526" spans="21:23" x14ac:dyDescent="0.55000000000000004">
      <c r="U1526">
        <v>1524</v>
      </c>
      <c r="V1526">
        <v>18.399999999999999</v>
      </c>
      <c r="W1526" s="111">
        <f>(365-365/U1526*_xlfn.XLOOKUP(U1526,Lijsten!U:U,Lijsten!V:V))/365</f>
        <v>0.98792650918635161</v>
      </c>
    </row>
    <row r="1527" spans="21:23" x14ac:dyDescent="0.55000000000000004">
      <c r="U1527">
        <v>1525</v>
      </c>
      <c r="V1527">
        <v>18.399999999999999</v>
      </c>
      <c r="W1527" s="111">
        <f>(365-365/U1527*_xlfn.XLOOKUP(U1527,Lijsten!U:U,Lijsten!V:V))/365</f>
        <v>0.98793442622950822</v>
      </c>
    </row>
    <row r="1528" spans="21:23" x14ac:dyDescent="0.55000000000000004">
      <c r="U1528">
        <v>1526</v>
      </c>
      <c r="V1528">
        <v>18.399999999999999</v>
      </c>
      <c r="W1528" s="111">
        <f>(365-365/U1528*_xlfn.XLOOKUP(U1528,Lijsten!U:U,Lijsten!V:V))/365</f>
        <v>0.98794233289646127</v>
      </c>
    </row>
    <row r="1529" spans="21:23" x14ac:dyDescent="0.55000000000000004">
      <c r="U1529">
        <v>1527</v>
      </c>
      <c r="V1529">
        <v>18.399999999999999</v>
      </c>
      <c r="W1529" s="111">
        <f>(365-365/U1529*_xlfn.XLOOKUP(U1529,Lijsten!U:U,Lijsten!V:V))/365</f>
        <v>0.98795022920759656</v>
      </c>
    </row>
    <row r="1530" spans="21:23" x14ac:dyDescent="0.55000000000000004">
      <c r="U1530">
        <v>1528</v>
      </c>
      <c r="V1530">
        <v>18.399999999999999</v>
      </c>
      <c r="W1530" s="111">
        <f>(365-365/U1530*_xlfn.XLOOKUP(U1530,Lijsten!U:U,Lijsten!V:V))/365</f>
        <v>0.98795811518324606</v>
      </c>
    </row>
    <row r="1531" spans="21:23" x14ac:dyDescent="0.55000000000000004">
      <c r="U1531">
        <v>1529</v>
      </c>
      <c r="V1531">
        <v>18.399999999999999</v>
      </c>
      <c r="W1531" s="111">
        <f>(365-365/U1531*_xlfn.XLOOKUP(U1531,Lijsten!U:U,Lijsten!V:V))/365</f>
        <v>0.98796599084368875</v>
      </c>
    </row>
    <row r="1532" spans="21:23" x14ac:dyDescent="0.55000000000000004">
      <c r="U1532">
        <v>1530</v>
      </c>
      <c r="V1532">
        <v>18.399999999999999</v>
      </c>
      <c r="W1532" s="111">
        <f>(365-365/U1532*_xlfn.XLOOKUP(U1532,Lijsten!U:U,Lijsten!V:V))/365</f>
        <v>0.98797385620915035</v>
      </c>
    </row>
    <row r="1533" spans="21:23" x14ac:dyDescent="0.55000000000000004">
      <c r="U1533">
        <v>1531</v>
      </c>
      <c r="V1533">
        <v>18.399999999999999</v>
      </c>
      <c r="W1533" s="111">
        <f>(365-365/U1533*_xlfn.XLOOKUP(U1533,Lijsten!U:U,Lijsten!V:V))/365</f>
        <v>0.98798171129980394</v>
      </c>
    </row>
    <row r="1534" spans="21:23" x14ac:dyDescent="0.55000000000000004">
      <c r="U1534">
        <v>1532</v>
      </c>
      <c r="V1534">
        <v>18.399999999999999</v>
      </c>
      <c r="W1534" s="111">
        <f>(365-365/U1534*_xlfn.XLOOKUP(U1534,Lijsten!U:U,Lijsten!V:V))/365</f>
        <v>0.98798955613577022</v>
      </c>
    </row>
    <row r="1535" spans="21:23" x14ac:dyDescent="0.55000000000000004">
      <c r="U1535">
        <v>1533</v>
      </c>
      <c r="V1535">
        <v>18.399999999999999</v>
      </c>
      <c r="W1535" s="111">
        <f>(365-365/U1535*_xlfn.XLOOKUP(U1535,Lijsten!U:U,Lijsten!V:V))/365</f>
        <v>0.98799739073711668</v>
      </c>
    </row>
    <row r="1536" spans="21:23" x14ac:dyDescent="0.55000000000000004">
      <c r="U1536">
        <v>1534</v>
      </c>
      <c r="V1536">
        <v>18.399999999999999</v>
      </c>
      <c r="W1536" s="111">
        <f>(365-365/U1536*_xlfn.XLOOKUP(U1536,Lijsten!U:U,Lijsten!V:V))/365</f>
        <v>0.98800521512385919</v>
      </c>
    </row>
    <row r="1537" spans="21:23" x14ac:dyDescent="0.55000000000000004">
      <c r="U1537">
        <v>1535</v>
      </c>
      <c r="V1537">
        <v>18.399999999999999</v>
      </c>
      <c r="W1537" s="111">
        <f>(365-365/U1537*_xlfn.XLOOKUP(U1537,Lijsten!U:U,Lijsten!V:V))/365</f>
        <v>0.98801302931596091</v>
      </c>
    </row>
    <row r="1538" spans="21:23" x14ac:dyDescent="0.55000000000000004">
      <c r="U1538">
        <v>1536</v>
      </c>
      <c r="V1538">
        <v>18.399999999999999</v>
      </c>
      <c r="W1538" s="111">
        <f>(365-365/U1538*_xlfn.XLOOKUP(U1538,Lijsten!U:U,Lijsten!V:V))/365</f>
        <v>0.98802083333333335</v>
      </c>
    </row>
    <row r="1539" spans="21:23" x14ac:dyDescent="0.55000000000000004">
      <c r="U1539">
        <v>1537</v>
      </c>
      <c r="V1539">
        <v>18.399999999999999</v>
      </c>
      <c r="W1539" s="111">
        <f>(365-365/U1539*_xlfn.XLOOKUP(U1539,Lijsten!U:U,Lijsten!V:V))/365</f>
        <v>0.98802862719583595</v>
      </c>
    </row>
    <row r="1540" spans="21:23" x14ac:dyDescent="0.55000000000000004">
      <c r="U1540">
        <v>1538</v>
      </c>
      <c r="V1540">
        <v>18.399999999999999</v>
      </c>
      <c r="W1540" s="111">
        <f>(365-365/U1540*_xlfn.XLOOKUP(U1540,Lijsten!U:U,Lijsten!V:V))/365</f>
        <v>0.98803641092327699</v>
      </c>
    </row>
    <row r="1541" spans="21:23" x14ac:dyDescent="0.55000000000000004">
      <c r="U1541">
        <v>1539</v>
      </c>
      <c r="V1541">
        <v>18.399999999999999</v>
      </c>
      <c r="W1541" s="111">
        <f>(365-365/U1541*_xlfn.XLOOKUP(U1541,Lijsten!U:U,Lijsten!V:V))/365</f>
        <v>0.98804418453541265</v>
      </c>
    </row>
    <row r="1542" spans="21:23" x14ac:dyDescent="0.55000000000000004">
      <c r="U1542">
        <v>1540</v>
      </c>
      <c r="V1542">
        <v>18.399999999999999</v>
      </c>
      <c r="W1542" s="111">
        <f>(365-365/U1542*_xlfn.XLOOKUP(U1542,Lijsten!U:U,Lijsten!V:V))/365</f>
        <v>0.98805194805194807</v>
      </c>
    </row>
    <row r="1543" spans="21:23" x14ac:dyDescent="0.55000000000000004">
      <c r="U1543">
        <v>1541</v>
      </c>
      <c r="V1543">
        <v>18.399999999999999</v>
      </c>
      <c r="W1543" s="111">
        <f>(365-365/U1543*_xlfn.XLOOKUP(U1543,Lijsten!U:U,Lijsten!V:V))/365</f>
        <v>0.98805970149253741</v>
      </c>
    </row>
    <row r="1544" spans="21:23" x14ac:dyDescent="0.55000000000000004">
      <c r="U1544">
        <v>1542</v>
      </c>
      <c r="V1544">
        <v>18.399999999999999</v>
      </c>
      <c r="W1544" s="111">
        <f>(365-365/U1544*_xlfn.XLOOKUP(U1544,Lijsten!U:U,Lijsten!V:V))/365</f>
        <v>0.98806744487678333</v>
      </c>
    </row>
    <row r="1545" spans="21:23" x14ac:dyDescent="0.55000000000000004">
      <c r="U1545">
        <v>1543</v>
      </c>
      <c r="V1545">
        <v>18.399999999999999</v>
      </c>
      <c r="W1545" s="111">
        <f>(365-365/U1545*_xlfn.XLOOKUP(U1545,Lijsten!U:U,Lijsten!V:V))/365</f>
        <v>0.98807517822423852</v>
      </c>
    </row>
    <row r="1546" spans="21:23" x14ac:dyDescent="0.55000000000000004">
      <c r="U1546">
        <v>1544</v>
      </c>
      <c r="V1546">
        <v>18.399999999999999</v>
      </c>
      <c r="W1546" s="111">
        <f>(365-365/U1546*_xlfn.XLOOKUP(U1546,Lijsten!U:U,Lijsten!V:V))/365</f>
        <v>0.98808290155440415</v>
      </c>
    </row>
    <row r="1547" spans="21:23" x14ac:dyDescent="0.55000000000000004">
      <c r="U1547">
        <v>1545</v>
      </c>
      <c r="V1547">
        <v>18.399999999999999</v>
      </c>
      <c r="W1547" s="111">
        <f>(365-365/U1547*_xlfn.XLOOKUP(U1547,Lijsten!U:U,Lijsten!V:V))/365</f>
        <v>0.98809061488673144</v>
      </c>
    </row>
    <row r="1548" spans="21:23" x14ac:dyDescent="0.55000000000000004">
      <c r="U1548">
        <v>1546</v>
      </c>
      <c r="V1548">
        <v>18.399999999999999</v>
      </c>
      <c r="W1548" s="111">
        <f>(365-365/U1548*_xlfn.XLOOKUP(U1548,Lijsten!U:U,Lijsten!V:V))/365</f>
        <v>0.988098318240621</v>
      </c>
    </row>
    <row r="1549" spans="21:23" x14ac:dyDescent="0.55000000000000004">
      <c r="U1549">
        <v>1547</v>
      </c>
      <c r="V1549">
        <v>18.399999999999999</v>
      </c>
      <c r="W1549" s="111">
        <f>(365-365/U1549*_xlfn.XLOOKUP(U1549,Lijsten!U:U,Lijsten!V:V))/365</f>
        <v>0.98810601163542344</v>
      </c>
    </row>
    <row r="1550" spans="21:23" x14ac:dyDescent="0.55000000000000004">
      <c r="U1550">
        <v>1548</v>
      </c>
      <c r="V1550">
        <v>18.399999999999999</v>
      </c>
      <c r="W1550" s="111">
        <f>(365-365/U1550*_xlfn.XLOOKUP(U1550,Lijsten!U:U,Lijsten!V:V))/365</f>
        <v>0.98811369509043934</v>
      </c>
    </row>
    <row r="1551" spans="21:23" x14ac:dyDescent="0.55000000000000004">
      <c r="U1551">
        <v>1549</v>
      </c>
      <c r="V1551">
        <v>18.399999999999999</v>
      </c>
      <c r="W1551" s="111">
        <f>(365-365/U1551*_xlfn.XLOOKUP(U1551,Lijsten!U:U,Lijsten!V:V))/365</f>
        <v>0.98812136862491928</v>
      </c>
    </row>
    <row r="1552" spans="21:23" x14ac:dyDescent="0.55000000000000004">
      <c r="U1552">
        <v>1550</v>
      </c>
      <c r="V1552">
        <v>18.399999999999999</v>
      </c>
      <c r="W1552" s="111">
        <f>(365-365/U1552*_xlfn.XLOOKUP(U1552,Lijsten!U:U,Lijsten!V:V))/365</f>
        <v>0.98812903225806459</v>
      </c>
    </row>
    <row r="1553" spans="21:23" x14ac:dyDescent="0.55000000000000004">
      <c r="U1553">
        <v>1551</v>
      </c>
      <c r="V1553">
        <v>18.399999999999999</v>
      </c>
      <c r="W1553" s="111">
        <f>(365-365/U1553*_xlfn.XLOOKUP(U1553,Lijsten!U:U,Lijsten!V:V))/365</f>
        <v>0.98813668600902638</v>
      </c>
    </row>
    <row r="1554" spans="21:23" x14ac:dyDescent="0.55000000000000004">
      <c r="U1554">
        <v>1552</v>
      </c>
      <c r="V1554">
        <v>18.399999999999999</v>
      </c>
      <c r="W1554" s="111">
        <f>(365-365/U1554*_xlfn.XLOOKUP(U1554,Lijsten!U:U,Lijsten!V:V))/365</f>
        <v>0.98814432989690715</v>
      </c>
    </row>
    <row r="1555" spans="21:23" x14ac:dyDescent="0.55000000000000004">
      <c r="U1555">
        <v>1553</v>
      </c>
      <c r="V1555">
        <v>18.399999999999999</v>
      </c>
      <c r="W1555" s="111">
        <f>(365-365/U1555*_xlfn.XLOOKUP(U1555,Lijsten!U:U,Lijsten!V:V))/365</f>
        <v>0.98815196394075988</v>
      </c>
    </row>
    <row r="1556" spans="21:23" x14ac:dyDescent="0.55000000000000004">
      <c r="U1556">
        <v>1554</v>
      </c>
      <c r="V1556">
        <v>18.399999999999999</v>
      </c>
      <c r="W1556" s="111">
        <f>(365-365/U1556*_xlfn.XLOOKUP(U1556,Lijsten!U:U,Lijsten!V:V))/365</f>
        <v>0.98815958815958826</v>
      </c>
    </row>
    <row r="1557" spans="21:23" x14ac:dyDescent="0.55000000000000004">
      <c r="U1557">
        <v>1555</v>
      </c>
      <c r="V1557">
        <v>18.399999999999999</v>
      </c>
      <c r="W1557" s="111">
        <f>(365-365/U1557*_xlfn.XLOOKUP(U1557,Lijsten!U:U,Lijsten!V:V))/365</f>
        <v>0.98816720257234725</v>
      </c>
    </row>
    <row r="1558" spans="21:23" x14ac:dyDescent="0.55000000000000004">
      <c r="U1558">
        <v>1556</v>
      </c>
      <c r="V1558">
        <v>18.399999999999999</v>
      </c>
      <c r="W1558" s="111">
        <f>(365-365/U1558*_xlfn.XLOOKUP(U1558,Lijsten!U:U,Lijsten!V:V))/365</f>
        <v>0.98817480719794337</v>
      </c>
    </row>
    <row r="1559" spans="21:23" x14ac:dyDescent="0.55000000000000004">
      <c r="U1559">
        <v>1557</v>
      </c>
      <c r="V1559">
        <v>18.399999999999999</v>
      </c>
      <c r="W1559" s="111">
        <f>(365-365/U1559*_xlfn.XLOOKUP(U1559,Lijsten!U:U,Lijsten!V:V))/365</f>
        <v>0.98818240205523444</v>
      </c>
    </row>
    <row r="1560" spans="21:23" x14ac:dyDescent="0.55000000000000004">
      <c r="U1560">
        <v>1558</v>
      </c>
      <c r="V1560">
        <v>18.399999999999999</v>
      </c>
      <c r="W1560" s="111">
        <f>(365-365/U1560*_xlfn.XLOOKUP(U1560,Lijsten!U:U,Lijsten!V:V))/365</f>
        <v>0.98818998716302953</v>
      </c>
    </row>
    <row r="1561" spans="21:23" x14ac:dyDescent="0.55000000000000004">
      <c r="U1561">
        <v>1559</v>
      </c>
      <c r="V1561">
        <v>18.399999999999999</v>
      </c>
      <c r="W1561" s="111">
        <f>(365-365/U1561*_xlfn.XLOOKUP(U1561,Lijsten!U:U,Lijsten!V:V))/365</f>
        <v>0.98819756254008972</v>
      </c>
    </row>
    <row r="1562" spans="21:23" x14ac:dyDescent="0.55000000000000004">
      <c r="U1562">
        <v>1560</v>
      </c>
      <c r="V1562">
        <v>18.399999999999999</v>
      </c>
      <c r="W1562" s="111">
        <f>(365-365/U1562*_xlfn.XLOOKUP(U1562,Lijsten!U:U,Lijsten!V:V))/365</f>
        <v>0.98820512820512818</v>
      </c>
    </row>
    <row r="1563" spans="21:23" x14ac:dyDescent="0.55000000000000004">
      <c r="U1563">
        <v>1561</v>
      </c>
      <c r="V1563">
        <v>18.399999999999999</v>
      </c>
      <c r="W1563" s="111">
        <f>(365-365/U1563*_xlfn.XLOOKUP(U1563,Lijsten!U:U,Lijsten!V:V))/365</f>
        <v>0.98821268417680974</v>
      </c>
    </row>
    <row r="1564" spans="21:23" x14ac:dyDescent="0.55000000000000004">
      <c r="U1564">
        <v>1562</v>
      </c>
      <c r="V1564">
        <v>18.399999999999999</v>
      </c>
      <c r="W1564" s="111">
        <f>(365-365/U1564*_xlfn.XLOOKUP(U1564,Lijsten!U:U,Lijsten!V:V))/365</f>
        <v>0.98822023047375163</v>
      </c>
    </row>
    <row r="1565" spans="21:23" x14ac:dyDescent="0.55000000000000004">
      <c r="U1565">
        <v>1563</v>
      </c>
      <c r="V1565">
        <v>18.399999999999999</v>
      </c>
      <c r="W1565" s="111">
        <f>(365-365/U1565*_xlfn.XLOOKUP(U1565,Lijsten!U:U,Lijsten!V:V))/365</f>
        <v>0.98822776711452331</v>
      </c>
    </row>
    <row r="1566" spans="21:23" x14ac:dyDescent="0.55000000000000004">
      <c r="U1566">
        <v>1564</v>
      </c>
      <c r="V1566">
        <v>18.399999999999999</v>
      </c>
      <c r="W1566" s="111">
        <f>(365-365/U1566*_xlfn.XLOOKUP(U1566,Lijsten!U:U,Lijsten!V:V))/365</f>
        <v>0.98823529411764699</v>
      </c>
    </row>
    <row r="1567" spans="21:23" x14ac:dyDescent="0.55000000000000004">
      <c r="U1567">
        <v>1565</v>
      </c>
      <c r="V1567">
        <v>18.399999999999999</v>
      </c>
      <c r="W1567" s="111">
        <f>(365-365/U1567*_xlfn.XLOOKUP(U1567,Lijsten!U:U,Lijsten!V:V))/365</f>
        <v>0.98824281150159732</v>
      </c>
    </row>
    <row r="1568" spans="21:23" x14ac:dyDescent="0.55000000000000004">
      <c r="U1568">
        <v>1566</v>
      </c>
      <c r="V1568">
        <v>18.399999999999999</v>
      </c>
      <c r="W1568" s="111">
        <f>(365-365/U1568*_xlfn.XLOOKUP(U1568,Lijsten!U:U,Lijsten!V:V))/365</f>
        <v>0.988250319284802</v>
      </c>
    </row>
    <row r="1569" spans="21:23" x14ac:dyDescent="0.55000000000000004">
      <c r="U1569">
        <v>1567</v>
      </c>
      <c r="V1569">
        <v>18.399999999999999</v>
      </c>
      <c r="W1569" s="111">
        <f>(365-365/U1569*_xlfn.XLOOKUP(U1569,Lijsten!U:U,Lijsten!V:V))/365</f>
        <v>0.98825781748564145</v>
      </c>
    </row>
    <row r="1570" spans="21:23" x14ac:dyDescent="0.55000000000000004">
      <c r="U1570">
        <v>1568</v>
      </c>
      <c r="V1570">
        <v>18.399999999999999</v>
      </c>
      <c r="W1570" s="111">
        <f>(365-365/U1570*_xlfn.XLOOKUP(U1570,Lijsten!U:U,Lijsten!V:V))/365</f>
        <v>0.98826530612244889</v>
      </c>
    </row>
    <row r="1571" spans="21:23" x14ac:dyDescent="0.55000000000000004">
      <c r="U1571">
        <v>1569</v>
      </c>
      <c r="V1571">
        <v>18.399999999999999</v>
      </c>
      <c r="W1571" s="111">
        <f>(365-365/U1571*_xlfn.XLOOKUP(U1571,Lijsten!U:U,Lijsten!V:V))/365</f>
        <v>0.98827278521351181</v>
      </c>
    </row>
    <row r="1572" spans="21:23" x14ac:dyDescent="0.55000000000000004">
      <c r="U1572">
        <v>1570</v>
      </c>
      <c r="V1572">
        <v>18.399999999999999</v>
      </c>
      <c r="W1572" s="111">
        <f>(365-365/U1572*_xlfn.XLOOKUP(U1572,Lijsten!U:U,Lijsten!V:V))/365</f>
        <v>0.98828025477707004</v>
      </c>
    </row>
    <row r="1573" spans="21:23" x14ac:dyDescent="0.55000000000000004">
      <c r="U1573">
        <v>1571</v>
      </c>
      <c r="V1573">
        <v>18.399999999999999</v>
      </c>
      <c r="W1573" s="111">
        <f>(365-365/U1573*_xlfn.XLOOKUP(U1573,Lijsten!U:U,Lijsten!V:V))/365</f>
        <v>0.98828771483131761</v>
      </c>
    </row>
    <row r="1574" spans="21:23" x14ac:dyDescent="0.55000000000000004">
      <c r="U1574">
        <v>1572</v>
      </c>
      <c r="V1574">
        <v>18.399999999999999</v>
      </c>
      <c r="W1574" s="111">
        <f>(365-365/U1574*_xlfn.XLOOKUP(U1574,Lijsten!U:U,Lijsten!V:V))/365</f>
        <v>0.9882951653944021</v>
      </c>
    </row>
    <row r="1575" spans="21:23" x14ac:dyDescent="0.55000000000000004">
      <c r="U1575">
        <v>1573</v>
      </c>
      <c r="V1575">
        <v>18.399999999999999</v>
      </c>
      <c r="W1575" s="111">
        <f>(365-365/U1575*_xlfn.XLOOKUP(U1575,Lijsten!U:U,Lijsten!V:V))/365</f>
        <v>0.98830260648442469</v>
      </c>
    </row>
    <row r="1576" spans="21:23" x14ac:dyDescent="0.55000000000000004">
      <c r="U1576">
        <v>1574</v>
      </c>
      <c r="V1576">
        <v>18.399999999999999</v>
      </c>
      <c r="W1576" s="111">
        <f>(365-365/U1576*_xlfn.XLOOKUP(U1576,Lijsten!U:U,Lijsten!V:V))/365</f>
        <v>0.98831003811944096</v>
      </c>
    </row>
    <row r="1577" spans="21:23" x14ac:dyDescent="0.55000000000000004">
      <c r="U1577">
        <v>1575</v>
      </c>
      <c r="V1577">
        <v>18.399999999999999</v>
      </c>
      <c r="W1577" s="111">
        <f>(365-365/U1577*_xlfn.XLOOKUP(U1577,Lijsten!U:U,Lijsten!V:V))/365</f>
        <v>0.98831746031746037</v>
      </c>
    </row>
    <row r="1578" spans="21:23" x14ac:dyDescent="0.55000000000000004">
      <c r="U1578">
        <v>1576</v>
      </c>
      <c r="V1578">
        <v>18.399999999999999</v>
      </c>
      <c r="W1578" s="111">
        <f>(365-365/U1578*_xlfn.XLOOKUP(U1578,Lijsten!U:U,Lijsten!V:V))/365</f>
        <v>0.98832487309644668</v>
      </c>
    </row>
    <row r="1579" spans="21:23" x14ac:dyDescent="0.55000000000000004">
      <c r="U1579">
        <v>1577</v>
      </c>
      <c r="V1579">
        <v>18.399999999999999</v>
      </c>
      <c r="W1579" s="111">
        <f>(365-365/U1579*_xlfn.XLOOKUP(U1579,Lijsten!U:U,Lijsten!V:V))/365</f>
        <v>0.98833227647431821</v>
      </c>
    </row>
    <row r="1580" spans="21:23" x14ac:dyDescent="0.55000000000000004">
      <c r="U1580">
        <v>1578</v>
      </c>
      <c r="V1580">
        <v>18.399999999999999</v>
      </c>
      <c r="W1580" s="111">
        <f>(365-365/U1580*_xlfn.XLOOKUP(U1580,Lijsten!U:U,Lijsten!V:V))/365</f>
        <v>0.98833967046894811</v>
      </c>
    </row>
    <row r="1581" spans="21:23" x14ac:dyDescent="0.55000000000000004">
      <c r="U1581">
        <v>1579</v>
      </c>
      <c r="V1581">
        <v>18.399999999999999</v>
      </c>
      <c r="W1581" s="111">
        <f>(365-365/U1581*_xlfn.XLOOKUP(U1581,Lijsten!U:U,Lijsten!V:V))/365</f>
        <v>0.98834705509816345</v>
      </c>
    </row>
    <row r="1582" spans="21:23" x14ac:dyDescent="0.55000000000000004">
      <c r="U1582">
        <v>1580</v>
      </c>
      <c r="V1582">
        <v>18.399999999999999</v>
      </c>
      <c r="W1582" s="111">
        <f>(365-365/U1582*_xlfn.XLOOKUP(U1582,Lijsten!U:U,Lijsten!V:V))/365</f>
        <v>0.9883544303797468</v>
      </c>
    </row>
    <row r="1583" spans="21:23" x14ac:dyDescent="0.55000000000000004">
      <c r="U1583">
        <v>1581</v>
      </c>
      <c r="V1583">
        <v>18.399999999999999</v>
      </c>
      <c r="W1583" s="111">
        <f>(365-365/U1583*_xlfn.XLOOKUP(U1583,Lijsten!U:U,Lijsten!V:V))/365</f>
        <v>0.98836179633143584</v>
      </c>
    </row>
    <row r="1584" spans="21:23" x14ac:dyDescent="0.55000000000000004">
      <c r="U1584">
        <v>1582</v>
      </c>
      <c r="V1584">
        <v>18.399999999999999</v>
      </c>
      <c r="W1584" s="111">
        <f>(365-365/U1584*_xlfn.XLOOKUP(U1584,Lijsten!U:U,Lijsten!V:V))/365</f>
        <v>0.98836915297092287</v>
      </c>
    </row>
    <row r="1585" spans="21:23" x14ac:dyDescent="0.55000000000000004">
      <c r="U1585">
        <v>1583</v>
      </c>
      <c r="V1585">
        <v>18.399999999999999</v>
      </c>
      <c r="W1585" s="111">
        <f>(365-365/U1585*_xlfn.XLOOKUP(U1585,Lijsten!U:U,Lijsten!V:V))/365</f>
        <v>0.988376500315856</v>
      </c>
    </row>
    <row r="1586" spans="21:23" x14ac:dyDescent="0.55000000000000004">
      <c r="U1586">
        <v>1584</v>
      </c>
      <c r="V1586">
        <v>18.399999999999999</v>
      </c>
      <c r="W1586" s="111">
        <f>(365-365/U1586*_xlfn.XLOOKUP(U1586,Lijsten!U:U,Lijsten!V:V))/365</f>
        <v>0.98838383838383848</v>
      </c>
    </row>
    <row r="1587" spans="21:23" x14ac:dyDescent="0.55000000000000004">
      <c r="U1587">
        <v>1585</v>
      </c>
      <c r="V1587">
        <v>18.399999999999999</v>
      </c>
      <c r="W1587" s="111">
        <f>(365-365/U1587*_xlfn.XLOOKUP(U1587,Lijsten!U:U,Lijsten!V:V))/365</f>
        <v>0.98839116719242892</v>
      </c>
    </row>
    <row r="1588" spans="21:23" x14ac:dyDescent="0.55000000000000004">
      <c r="U1588">
        <v>1586</v>
      </c>
      <c r="V1588">
        <v>18.399999999999999</v>
      </c>
      <c r="W1588" s="111">
        <f>(365-365/U1588*_xlfn.XLOOKUP(U1588,Lijsten!U:U,Lijsten!V:V))/365</f>
        <v>0.98839848675914255</v>
      </c>
    </row>
    <row r="1589" spans="21:23" x14ac:dyDescent="0.55000000000000004">
      <c r="U1589">
        <v>1587</v>
      </c>
      <c r="V1589">
        <v>18.399999999999999</v>
      </c>
      <c r="W1589" s="111">
        <f>(365-365/U1589*_xlfn.XLOOKUP(U1589,Lijsten!U:U,Lijsten!V:V))/365</f>
        <v>0.98840579710144927</v>
      </c>
    </row>
    <row r="1590" spans="21:23" x14ac:dyDescent="0.55000000000000004">
      <c r="U1590">
        <v>1588</v>
      </c>
      <c r="V1590">
        <v>18.399999999999999</v>
      </c>
      <c r="W1590" s="111">
        <f>(365-365/U1590*_xlfn.XLOOKUP(U1590,Lijsten!U:U,Lijsten!V:V))/365</f>
        <v>0.98841309823677581</v>
      </c>
    </row>
    <row r="1591" spans="21:23" x14ac:dyDescent="0.55000000000000004">
      <c r="U1591">
        <v>1589</v>
      </c>
      <c r="V1591">
        <v>18.399999999999999</v>
      </c>
      <c r="W1591" s="111">
        <f>(365-365/U1591*_xlfn.XLOOKUP(U1591,Lijsten!U:U,Lijsten!V:V))/365</f>
        <v>0.98842039018250472</v>
      </c>
    </row>
    <row r="1592" spans="21:23" x14ac:dyDescent="0.55000000000000004">
      <c r="U1592">
        <v>1590</v>
      </c>
      <c r="V1592">
        <v>18.399999999999999</v>
      </c>
      <c r="W1592" s="111">
        <f>(365-365/U1592*_xlfn.XLOOKUP(U1592,Lijsten!U:U,Lijsten!V:V))/365</f>
        <v>0.98842767295597478</v>
      </c>
    </row>
    <row r="1593" spans="21:23" x14ac:dyDescent="0.55000000000000004">
      <c r="U1593">
        <v>1591</v>
      </c>
      <c r="V1593">
        <v>18.399999999999999</v>
      </c>
      <c r="W1593" s="111">
        <f>(365-365/U1593*_xlfn.XLOOKUP(U1593,Lijsten!U:U,Lijsten!V:V))/365</f>
        <v>0.9884349465744815</v>
      </c>
    </row>
    <row r="1594" spans="21:23" x14ac:dyDescent="0.55000000000000004">
      <c r="U1594">
        <v>1592</v>
      </c>
      <c r="V1594">
        <v>18.399999999999999</v>
      </c>
      <c r="W1594" s="111">
        <f>(365-365/U1594*_xlfn.XLOOKUP(U1594,Lijsten!U:U,Lijsten!V:V))/365</f>
        <v>0.98844221105527641</v>
      </c>
    </row>
    <row r="1595" spans="21:23" x14ac:dyDescent="0.55000000000000004">
      <c r="U1595">
        <v>1593</v>
      </c>
      <c r="V1595">
        <v>18.399999999999999</v>
      </c>
      <c r="W1595" s="111">
        <f>(365-365/U1595*_xlfn.XLOOKUP(U1595,Lijsten!U:U,Lijsten!V:V))/365</f>
        <v>0.98844946641556819</v>
      </c>
    </row>
    <row r="1596" spans="21:23" x14ac:dyDescent="0.55000000000000004">
      <c r="U1596">
        <v>1594</v>
      </c>
      <c r="V1596">
        <v>18.399999999999999</v>
      </c>
      <c r="W1596" s="111">
        <f>(365-365/U1596*_xlfn.XLOOKUP(U1596,Lijsten!U:U,Lijsten!V:V))/365</f>
        <v>0.988456712672522</v>
      </c>
    </row>
    <row r="1597" spans="21:23" x14ac:dyDescent="0.55000000000000004">
      <c r="U1597">
        <v>1595</v>
      </c>
      <c r="V1597">
        <v>18.399999999999999</v>
      </c>
      <c r="W1597" s="111">
        <f>(365-365/U1597*_xlfn.XLOOKUP(U1597,Lijsten!U:U,Lijsten!V:V))/365</f>
        <v>0.98846394984326014</v>
      </c>
    </row>
    <row r="1598" spans="21:23" x14ac:dyDescent="0.55000000000000004">
      <c r="U1598">
        <v>1596</v>
      </c>
      <c r="V1598">
        <v>18.399999999999999</v>
      </c>
      <c r="W1598" s="111">
        <f>(365-365/U1598*_xlfn.XLOOKUP(U1598,Lijsten!U:U,Lijsten!V:V))/365</f>
        <v>0.98847117794486217</v>
      </c>
    </row>
    <row r="1599" spans="21:23" x14ac:dyDescent="0.55000000000000004">
      <c r="U1599">
        <v>1597</v>
      </c>
      <c r="V1599">
        <v>18.399999999999999</v>
      </c>
      <c r="W1599" s="111">
        <f>(365-365/U1599*_xlfn.XLOOKUP(U1599,Lijsten!U:U,Lijsten!V:V))/365</f>
        <v>0.98847839699436446</v>
      </c>
    </row>
    <row r="1600" spans="21:23" x14ac:dyDescent="0.55000000000000004">
      <c r="U1600">
        <v>1598</v>
      </c>
      <c r="V1600">
        <v>18.399999999999999</v>
      </c>
      <c r="W1600" s="111">
        <f>(365-365/U1600*_xlfn.XLOOKUP(U1600,Lijsten!U:U,Lijsten!V:V))/365</f>
        <v>0.98848560700876098</v>
      </c>
    </row>
    <row r="1601" spans="21:23" x14ac:dyDescent="0.55000000000000004">
      <c r="U1601">
        <v>1599</v>
      </c>
      <c r="V1601">
        <v>18.399999999999999</v>
      </c>
      <c r="W1601" s="111">
        <f>(365-365/U1601*_xlfn.XLOOKUP(U1601,Lijsten!U:U,Lijsten!V:V))/365</f>
        <v>0.98849280800500305</v>
      </c>
    </row>
    <row r="1602" spans="21:23" x14ac:dyDescent="0.55000000000000004">
      <c r="U1602">
        <v>1600</v>
      </c>
      <c r="V1602">
        <v>18.399999999999999</v>
      </c>
      <c r="W1602" s="111">
        <f>(365-365/U1602*_xlfn.XLOOKUP(U1602,Lijsten!U:U,Lijsten!V:V))/365</f>
        <v>0.98850000000000005</v>
      </c>
    </row>
    <row r="1603" spans="21:23" x14ac:dyDescent="0.55000000000000004">
      <c r="U1603">
        <v>1601</v>
      </c>
      <c r="V1603">
        <v>18.399999999999999</v>
      </c>
      <c r="W1603" s="111">
        <f>(365-365/U1603*_xlfn.XLOOKUP(U1603,Lijsten!U:U,Lijsten!V:V))/365</f>
        <v>0.98850718301061835</v>
      </c>
    </row>
    <row r="1604" spans="21:23" x14ac:dyDescent="0.55000000000000004">
      <c r="U1604">
        <v>1602</v>
      </c>
      <c r="V1604">
        <v>18.399999999999999</v>
      </c>
      <c r="W1604" s="111">
        <f>(365-365/U1604*_xlfn.XLOOKUP(U1604,Lijsten!U:U,Lijsten!V:V))/365</f>
        <v>0.98851435705368285</v>
      </c>
    </row>
    <row r="1605" spans="21:23" x14ac:dyDescent="0.55000000000000004">
      <c r="U1605">
        <v>1603</v>
      </c>
      <c r="V1605">
        <v>18.399999999999999</v>
      </c>
      <c r="W1605" s="111">
        <f>(365-365/U1605*_xlfn.XLOOKUP(U1605,Lijsten!U:U,Lijsten!V:V))/365</f>
        <v>0.98852152214597633</v>
      </c>
    </row>
    <row r="1606" spans="21:23" x14ac:dyDescent="0.55000000000000004">
      <c r="U1606">
        <v>1604</v>
      </c>
      <c r="V1606">
        <v>18.399999999999999</v>
      </c>
      <c r="W1606" s="111">
        <f>(365-365/U1606*_xlfn.XLOOKUP(U1606,Lijsten!U:U,Lijsten!V:V))/365</f>
        <v>0.98852867830423929</v>
      </c>
    </row>
    <row r="1607" spans="21:23" x14ac:dyDescent="0.55000000000000004">
      <c r="U1607">
        <v>1605</v>
      </c>
      <c r="V1607">
        <v>18.399999999999999</v>
      </c>
      <c r="W1607" s="111">
        <f>(365-365/U1607*_xlfn.XLOOKUP(U1607,Lijsten!U:U,Lijsten!V:V))/365</f>
        <v>0.98853582554517139</v>
      </c>
    </row>
    <row r="1608" spans="21:23" x14ac:dyDescent="0.55000000000000004">
      <c r="U1608">
        <v>1606</v>
      </c>
      <c r="V1608">
        <v>18.399999999999999</v>
      </c>
      <c r="W1608" s="111">
        <f>(365-365/U1608*_xlfn.XLOOKUP(U1608,Lijsten!U:U,Lijsten!V:V))/365</f>
        <v>0.98854296388542962</v>
      </c>
    </row>
    <row r="1609" spans="21:23" x14ac:dyDescent="0.55000000000000004">
      <c r="U1609">
        <v>1607</v>
      </c>
      <c r="V1609">
        <v>18.399999999999999</v>
      </c>
      <c r="W1609" s="111">
        <f>(365-365/U1609*_xlfn.XLOOKUP(U1609,Lijsten!U:U,Lijsten!V:V))/365</f>
        <v>0.98855009334163035</v>
      </c>
    </row>
    <row r="1610" spans="21:23" x14ac:dyDescent="0.55000000000000004">
      <c r="U1610">
        <v>1608</v>
      </c>
      <c r="V1610">
        <v>18.399999999999999</v>
      </c>
      <c r="W1610" s="111">
        <f>(365-365/U1610*_xlfn.XLOOKUP(U1610,Lijsten!U:U,Lijsten!V:V))/365</f>
        <v>0.98855721393034834</v>
      </c>
    </row>
    <row r="1611" spans="21:23" x14ac:dyDescent="0.55000000000000004">
      <c r="U1611">
        <v>1609</v>
      </c>
      <c r="V1611">
        <v>18.399999999999999</v>
      </c>
      <c r="W1611" s="111">
        <f>(365-365/U1611*_xlfn.XLOOKUP(U1611,Lijsten!U:U,Lijsten!V:V))/365</f>
        <v>0.98856432566811681</v>
      </c>
    </row>
    <row r="1612" spans="21:23" x14ac:dyDescent="0.55000000000000004">
      <c r="U1612">
        <v>1610</v>
      </c>
      <c r="V1612">
        <v>18.399999999999999</v>
      </c>
      <c r="W1612" s="111">
        <f>(365-365/U1612*_xlfn.XLOOKUP(U1612,Lijsten!U:U,Lijsten!V:V))/365</f>
        <v>0.98857142857142855</v>
      </c>
    </row>
    <row r="1613" spans="21:23" x14ac:dyDescent="0.55000000000000004">
      <c r="U1613">
        <v>1611</v>
      </c>
      <c r="V1613">
        <v>18.399999999999999</v>
      </c>
      <c r="W1613" s="111">
        <f>(365-365/U1613*_xlfn.XLOOKUP(U1613,Lijsten!U:U,Lijsten!V:V))/365</f>
        <v>0.98857852265673496</v>
      </c>
    </row>
    <row r="1614" spans="21:23" x14ac:dyDescent="0.55000000000000004">
      <c r="U1614">
        <v>1612</v>
      </c>
      <c r="V1614">
        <v>18.399999999999999</v>
      </c>
      <c r="W1614" s="111">
        <f>(365-365/U1614*_xlfn.XLOOKUP(U1614,Lijsten!U:U,Lijsten!V:V))/365</f>
        <v>0.9885856079404467</v>
      </c>
    </row>
    <row r="1615" spans="21:23" x14ac:dyDescent="0.55000000000000004">
      <c r="U1615">
        <v>1613</v>
      </c>
      <c r="V1615">
        <v>18.399999999999999</v>
      </c>
      <c r="W1615" s="111">
        <f>(365-365/U1615*_xlfn.XLOOKUP(U1615,Lijsten!U:U,Lijsten!V:V))/365</f>
        <v>0.98859268443893367</v>
      </c>
    </row>
    <row r="1616" spans="21:23" x14ac:dyDescent="0.55000000000000004">
      <c r="U1616">
        <v>1614</v>
      </c>
      <c r="V1616">
        <v>18.399999999999999</v>
      </c>
      <c r="W1616" s="111">
        <f>(365-365/U1616*_xlfn.XLOOKUP(U1616,Lijsten!U:U,Lijsten!V:V))/365</f>
        <v>0.98859975216852547</v>
      </c>
    </row>
    <row r="1617" spans="21:23" x14ac:dyDescent="0.55000000000000004">
      <c r="U1617">
        <v>1615</v>
      </c>
      <c r="V1617">
        <v>18.399999999999999</v>
      </c>
      <c r="W1617" s="111">
        <f>(365-365/U1617*_xlfn.XLOOKUP(U1617,Lijsten!U:U,Lijsten!V:V))/365</f>
        <v>0.98860681114551086</v>
      </c>
    </row>
    <row r="1618" spans="21:23" x14ac:dyDescent="0.55000000000000004">
      <c r="U1618">
        <v>1616</v>
      </c>
      <c r="V1618">
        <v>18.399999999999999</v>
      </c>
      <c r="W1618" s="111">
        <f>(365-365/U1618*_xlfn.XLOOKUP(U1618,Lijsten!U:U,Lijsten!V:V))/365</f>
        <v>0.9886138613861386</v>
      </c>
    </row>
    <row r="1619" spans="21:23" x14ac:dyDescent="0.55000000000000004">
      <c r="U1619">
        <v>1617</v>
      </c>
      <c r="V1619">
        <v>18.399999999999999</v>
      </c>
      <c r="W1619" s="111">
        <f>(365-365/U1619*_xlfn.XLOOKUP(U1619,Lijsten!U:U,Lijsten!V:V))/365</f>
        <v>0.98862090290661719</v>
      </c>
    </row>
    <row r="1620" spans="21:23" x14ac:dyDescent="0.55000000000000004">
      <c r="U1620">
        <v>1618</v>
      </c>
      <c r="V1620">
        <v>18.399999999999999</v>
      </c>
      <c r="W1620" s="111">
        <f>(365-365/U1620*_xlfn.XLOOKUP(U1620,Lijsten!U:U,Lijsten!V:V))/365</f>
        <v>0.98862793572311491</v>
      </c>
    </row>
    <row r="1621" spans="21:23" x14ac:dyDescent="0.55000000000000004">
      <c r="U1621">
        <v>1619</v>
      </c>
      <c r="V1621">
        <v>18.399999999999999</v>
      </c>
      <c r="W1621" s="111">
        <f>(365-365/U1621*_xlfn.XLOOKUP(U1621,Lijsten!U:U,Lijsten!V:V))/365</f>
        <v>0.98863495985176031</v>
      </c>
    </row>
    <row r="1622" spans="21:23" x14ac:dyDescent="0.55000000000000004">
      <c r="U1622">
        <v>1620</v>
      </c>
      <c r="V1622">
        <v>18.399999999999999</v>
      </c>
      <c r="W1622" s="111">
        <f>(365-365/U1622*_xlfn.XLOOKUP(U1622,Lijsten!U:U,Lijsten!V:V))/365</f>
        <v>0.98864197530864195</v>
      </c>
    </row>
    <row r="1623" spans="21:23" x14ac:dyDescent="0.55000000000000004">
      <c r="U1623">
        <v>1621</v>
      </c>
      <c r="V1623">
        <v>18.399999999999999</v>
      </c>
      <c r="W1623" s="111">
        <f>(365-365/U1623*_xlfn.XLOOKUP(U1623,Lijsten!U:U,Lijsten!V:V))/365</f>
        <v>0.98864898210980867</v>
      </c>
    </row>
    <row r="1624" spans="21:23" x14ac:dyDescent="0.55000000000000004">
      <c r="U1624">
        <v>1622</v>
      </c>
      <c r="V1624">
        <v>18.399999999999999</v>
      </c>
      <c r="W1624" s="111">
        <f>(365-365/U1624*_xlfn.XLOOKUP(U1624,Lijsten!U:U,Lijsten!V:V))/365</f>
        <v>0.98865598027127011</v>
      </c>
    </row>
    <row r="1625" spans="21:23" x14ac:dyDescent="0.55000000000000004">
      <c r="U1625">
        <v>1623</v>
      </c>
      <c r="V1625">
        <v>18.399999999999999</v>
      </c>
      <c r="W1625" s="111">
        <f>(365-365/U1625*_xlfn.XLOOKUP(U1625,Lijsten!U:U,Lijsten!V:V))/365</f>
        <v>0.9886629698089956</v>
      </c>
    </row>
    <row r="1626" spans="21:23" x14ac:dyDescent="0.55000000000000004">
      <c r="U1626">
        <v>1624</v>
      </c>
      <c r="V1626">
        <v>18.399999999999999</v>
      </c>
      <c r="W1626" s="111">
        <f>(365-365/U1626*_xlfn.XLOOKUP(U1626,Lijsten!U:U,Lijsten!V:V))/365</f>
        <v>0.98866995073891628</v>
      </c>
    </row>
    <row r="1627" spans="21:23" x14ac:dyDescent="0.55000000000000004">
      <c r="U1627">
        <v>1625</v>
      </c>
      <c r="V1627">
        <v>18.399999999999999</v>
      </c>
      <c r="W1627" s="111">
        <f>(365-365/U1627*_xlfn.XLOOKUP(U1627,Lijsten!U:U,Lijsten!V:V))/365</f>
        <v>0.98867692307692312</v>
      </c>
    </row>
    <row r="1628" spans="21:23" x14ac:dyDescent="0.55000000000000004">
      <c r="U1628">
        <v>1626</v>
      </c>
      <c r="V1628">
        <v>18.399999999999999</v>
      </c>
      <c r="W1628" s="111">
        <f>(365-365/U1628*_xlfn.XLOOKUP(U1628,Lijsten!U:U,Lijsten!V:V))/365</f>
        <v>0.98868388683886843</v>
      </c>
    </row>
    <row r="1629" spans="21:23" x14ac:dyDescent="0.55000000000000004">
      <c r="U1629">
        <v>1627</v>
      </c>
      <c r="V1629">
        <v>18.399999999999999</v>
      </c>
      <c r="W1629" s="111">
        <f>(365-365/U1629*_xlfn.XLOOKUP(U1629,Lijsten!U:U,Lijsten!V:V))/365</f>
        <v>0.98869084204056545</v>
      </c>
    </row>
    <row r="1630" spans="21:23" x14ac:dyDescent="0.55000000000000004">
      <c r="U1630">
        <v>1628</v>
      </c>
      <c r="V1630">
        <v>18.399999999999999</v>
      </c>
      <c r="W1630" s="111">
        <f>(365-365/U1630*_xlfn.XLOOKUP(U1630,Lijsten!U:U,Lijsten!V:V))/365</f>
        <v>0.98869778869778868</v>
      </c>
    </row>
    <row r="1631" spans="21:23" x14ac:dyDescent="0.55000000000000004">
      <c r="U1631">
        <v>1629</v>
      </c>
      <c r="V1631">
        <v>18.399999999999999</v>
      </c>
      <c r="W1631" s="111">
        <f>(365-365/U1631*_xlfn.XLOOKUP(U1631,Lijsten!U:U,Lijsten!V:V))/365</f>
        <v>0.98870472682627375</v>
      </c>
    </row>
    <row r="1632" spans="21:23" x14ac:dyDescent="0.55000000000000004">
      <c r="U1632">
        <v>1630</v>
      </c>
      <c r="V1632">
        <v>18.399999999999999</v>
      </c>
      <c r="W1632" s="111">
        <f>(365-365/U1632*_xlfn.XLOOKUP(U1632,Lijsten!U:U,Lijsten!V:V))/365</f>
        <v>0.98871165644171777</v>
      </c>
    </row>
    <row r="1633" spans="21:23" x14ac:dyDescent="0.55000000000000004">
      <c r="U1633">
        <v>1631</v>
      </c>
      <c r="V1633">
        <v>18.399999999999999</v>
      </c>
      <c r="W1633" s="111">
        <f>(365-365/U1633*_xlfn.XLOOKUP(U1633,Lijsten!U:U,Lijsten!V:V))/365</f>
        <v>0.98871857755977921</v>
      </c>
    </row>
    <row r="1634" spans="21:23" x14ac:dyDescent="0.55000000000000004">
      <c r="U1634">
        <v>1632</v>
      </c>
      <c r="V1634">
        <v>18.399999999999999</v>
      </c>
      <c r="W1634" s="111">
        <f>(365-365/U1634*_xlfn.XLOOKUP(U1634,Lijsten!U:U,Lijsten!V:V))/365</f>
        <v>0.98872549019607836</v>
      </c>
    </row>
    <row r="1635" spans="21:23" x14ac:dyDescent="0.55000000000000004">
      <c r="U1635">
        <v>1633</v>
      </c>
      <c r="V1635">
        <v>18.399999999999999</v>
      </c>
      <c r="W1635" s="111">
        <f>(365-365/U1635*_xlfn.XLOOKUP(U1635,Lijsten!U:U,Lijsten!V:V))/365</f>
        <v>0.98873239436619709</v>
      </c>
    </row>
    <row r="1636" spans="21:23" x14ac:dyDescent="0.55000000000000004">
      <c r="U1636">
        <v>1634</v>
      </c>
      <c r="V1636">
        <v>18.399999999999999</v>
      </c>
      <c r="W1636" s="111">
        <f>(365-365/U1636*_xlfn.XLOOKUP(U1636,Lijsten!U:U,Lijsten!V:V))/365</f>
        <v>0.98873929008567929</v>
      </c>
    </row>
    <row r="1637" spans="21:23" x14ac:dyDescent="0.55000000000000004">
      <c r="U1637">
        <v>1635</v>
      </c>
      <c r="V1637">
        <v>18.399999999999999</v>
      </c>
      <c r="W1637" s="111">
        <f>(365-365/U1637*_xlfn.XLOOKUP(U1637,Lijsten!U:U,Lijsten!V:V))/365</f>
        <v>0.98874617737003057</v>
      </c>
    </row>
    <row r="1638" spans="21:23" x14ac:dyDescent="0.55000000000000004">
      <c r="U1638">
        <v>1636</v>
      </c>
      <c r="V1638">
        <v>18.399999999999999</v>
      </c>
      <c r="W1638" s="111">
        <f>(365-365/U1638*_xlfn.XLOOKUP(U1638,Lijsten!U:U,Lijsten!V:V))/365</f>
        <v>0.98875305623471876</v>
      </c>
    </row>
    <row r="1639" spans="21:23" x14ac:dyDescent="0.55000000000000004">
      <c r="U1639">
        <v>1637</v>
      </c>
      <c r="V1639">
        <v>18.399999999999999</v>
      </c>
      <c r="W1639" s="111">
        <f>(365-365/U1639*_xlfn.XLOOKUP(U1639,Lijsten!U:U,Lijsten!V:V))/365</f>
        <v>0.98875992669517421</v>
      </c>
    </row>
    <row r="1640" spans="21:23" x14ac:dyDescent="0.55000000000000004">
      <c r="U1640">
        <v>1638</v>
      </c>
      <c r="V1640">
        <v>18.399999999999999</v>
      </c>
      <c r="W1640" s="111">
        <f>(365-365/U1640*_xlfn.XLOOKUP(U1640,Lijsten!U:U,Lijsten!V:V))/365</f>
        <v>0.9887667887667887</v>
      </c>
    </row>
    <row r="1641" spans="21:23" x14ac:dyDescent="0.55000000000000004">
      <c r="U1641">
        <v>1639</v>
      </c>
      <c r="V1641">
        <v>18.399999999999999</v>
      </c>
      <c r="W1641" s="111">
        <f>(365-365/U1641*_xlfn.XLOOKUP(U1641,Lijsten!U:U,Lijsten!V:V))/365</f>
        <v>0.98877364246491761</v>
      </c>
    </row>
    <row r="1642" spans="21:23" x14ac:dyDescent="0.55000000000000004">
      <c r="U1642">
        <v>1640</v>
      </c>
      <c r="V1642">
        <v>18.399999999999999</v>
      </c>
      <c r="W1642" s="111">
        <f>(365-365/U1642*_xlfn.XLOOKUP(U1642,Lijsten!U:U,Lijsten!V:V))/365</f>
        <v>0.98878048780487793</v>
      </c>
    </row>
    <row r="1643" spans="21:23" x14ac:dyDescent="0.55000000000000004">
      <c r="U1643">
        <v>1641</v>
      </c>
      <c r="V1643">
        <v>18.399999999999999</v>
      </c>
      <c r="W1643" s="111">
        <f>(365-365/U1643*_xlfn.XLOOKUP(U1643,Lijsten!U:U,Lijsten!V:V))/365</f>
        <v>0.98878732480194997</v>
      </c>
    </row>
    <row r="1644" spans="21:23" x14ac:dyDescent="0.55000000000000004">
      <c r="U1644">
        <v>1642</v>
      </c>
      <c r="V1644">
        <v>18.399999999999999</v>
      </c>
      <c r="W1644" s="111">
        <f>(365-365/U1644*_xlfn.XLOOKUP(U1644,Lijsten!U:U,Lijsten!V:V))/365</f>
        <v>0.98879415347137634</v>
      </c>
    </row>
    <row r="1645" spans="21:23" x14ac:dyDescent="0.55000000000000004">
      <c r="U1645">
        <v>1643</v>
      </c>
      <c r="V1645">
        <v>18.399999999999999</v>
      </c>
      <c r="W1645" s="111">
        <f>(365-365/U1645*_xlfn.XLOOKUP(U1645,Lijsten!U:U,Lijsten!V:V))/365</f>
        <v>0.98880097382836274</v>
      </c>
    </row>
    <row r="1646" spans="21:23" x14ac:dyDescent="0.55000000000000004">
      <c r="U1646">
        <v>1644</v>
      </c>
      <c r="V1646">
        <v>18.399999999999999</v>
      </c>
      <c r="W1646" s="111">
        <f>(365-365/U1646*_xlfn.XLOOKUP(U1646,Lijsten!U:U,Lijsten!V:V))/365</f>
        <v>0.98880778588807794</v>
      </c>
    </row>
    <row r="1647" spans="21:23" x14ac:dyDescent="0.55000000000000004">
      <c r="U1647">
        <v>1645</v>
      </c>
      <c r="V1647">
        <v>18.399999999999999</v>
      </c>
      <c r="W1647" s="111">
        <f>(365-365/U1647*_xlfn.XLOOKUP(U1647,Lijsten!U:U,Lijsten!V:V))/365</f>
        <v>0.9888145896656535</v>
      </c>
    </row>
    <row r="1648" spans="21:23" x14ac:dyDescent="0.55000000000000004">
      <c r="U1648">
        <v>1646</v>
      </c>
      <c r="V1648">
        <v>18.399999999999999</v>
      </c>
      <c r="W1648" s="111">
        <f>(365-365/U1648*_xlfn.XLOOKUP(U1648,Lijsten!U:U,Lijsten!V:V))/365</f>
        <v>0.98882138517618479</v>
      </c>
    </row>
    <row r="1649" spans="21:23" x14ac:dyDescent="0.55000000000000004">
      <c r="U1649">
        <v>1647</v>
      </c>
      <c r="V1649">
        <v>18.399999999999999</v>
      </c>
      <c r="W1649" s="111">
        <f>(365-365/U1649*_xlfn.XLOOKUP(U1649,Lijsten!U:U,Lijsten!V:V))/365</f>
        <v>0.98882817243472987</v>
      </c>
    </row>
    <row r="1650" spans="21:23" x14ac:dyDescent="0.55000000000000004">
      <c r="U1650">
        <v>1648</v>
      </c>
      <c r="V1650">
        <v>18.399999999999999</v>
      </c>
      <c r="W1650" s="111">
        <f>(365-365/U1650*_xlfn.XLOOKUP(U1650,Lijsten!U:U,Lijsten!V:V))/365</f>
        <v>0.98883495145631073</v>
      </c>
    </row>
    <row r="1651" spans="21:23" x14ac:dyDescent="0.55000000000000004">
      <c r="U1651">
        <v>1649</v>
      </c>
      <c r="V1651">
        <v>18.399999999999999</v>
      </c>
      <c r="W1651" s="111">
        <f>(365-365/U1651*_xlfn.XLOOKUP(U1651,Lijsten!U:U,Lijsten!V:V))/365</f>
        <v>0.98884172225591271</v>
      </c>
    </row>
    <row r="1652" spans="21:23" x14ac:dyDescent="0.55000000000000004">
      <c r="U1652">
        <v>1650</v>
      </c>
      <c r="V1652">
        <v>18.399999999999999</v>
      </c>
      <c r="W1652" s="111">
        <f>(365-365/U1652*_xlfn.XLOOKUP(U1652,Lijsten!U:U,Lijsten!V:V))/365</f>
        <v>0.98884848484848487</v>
      </c>
    </row>
    <row r="1653" spans="21:23" x14ac:dyDescent="0.55000000000000004">
      <c r="U1653">
        <v>1651</v>
      </c>
      <c r="V1653">
        <v>18.399999999999999</v>
      </c>
      <c r="W1653" s="111">
        <f>(365-365/U1653*_xlfn.XLOOKUP(U1653,Lijsten!U:U,Lijsten!V:V))/365</f>
        <v>0.98885523924893992</v>
      </c>
    </row>
    <row r="1654" spans="21:23" x14ac:dyDescent="0.55000000000000004">
      <c r="U1654">
        <v>1652</v>
      </c>
      <c r="V1654">
        <v>18.399999999999999</v>
      </c>
      <c r="W1654" s="111">
        <f>(365-365/U1654*_xlfn.XLOOKUP(U1654,Lijsten!U:U,Lijsten!V:V))/365</f>
        <v>0.98886198547215498</v>
      </c>
    </row>
    <row r="1655" spans="21:23" x14ac:dyDescent="0.55000000000000004">
      <c r="U1655">
        <v>1653</v>
      </c>
      <c r="V1655">
        <v>18.399999999999999</v>
      </c>
      <c r="W1655" s="111">
        <f>(365-365/U1655*_xlfn.XLOOKUP(U1655,Lijsten!U:U,Lijsten!V:V))/365</f>
        <v>0.98886872353297028</v>
      </c>
    </row>
    <row r="1656" spans="21:23" x14ac:dyDescent="0.55000000000000004">
      <c r="U1656">
        <v>1654</v>
      </c>
      <c r="V1656">
        <v>18.399999999999999</v>
      </c>
      <c r="W1656" s="111">
        <f>(365-365/U1656*_xlfn.XLOOKUP(U1656,Lijsten!U:U,Lijsten!V:V))/365</f>
        <v>0.9888754534461911</v>
      </c>
    </row>
    <row r="1657" spans="21:23" x14ac:dyDescent="0.55000000000000004">
      <c r="U1657">
        <v>1655</v>
      </c>
      <c r="V1657">
        <v>18.399999999999999</v>
      </c>
      <c r="W1657" s="111">
        <f>(365-365/U1657*_xlfn.XLOOKUP(U1657,Lijsten!U:U,Lijsten!V:V))/365</f>
        <v>0.98888217522658606</v>
      </c>
    </row>
    <row r="1658" spans="21:23" x14ac:dyDescent="0.55000000000000004">
      <c r="U1658">
        <v>1656</v>
      </c>
      <c r="V1658">
        <v>18.399999999999999</v>
      </c>
      <c r="W1658" s="111">
        <f>(365-365/U1658*_xlfn.XLOOKUP(U1658,Lijsten!U:U,Lijsten!V:V))/365</f>
        <v>0.98888888888888893</v>
      </c>
    </row>
    <row r="1659" spans="21:23" x14ac:dyDescent="0.55000000000000004">
      <c r="U1659">
        <v>1657</v>
      </c>
      <c r="V1659">
        <v>18.399999999999999</v>
      </c>
      <c r="W1659" s="111">
        <f>(365-365/U1659*_xlfn.XLOOKUP(U1659,Lijsten!U:U,Lijsten!V:V))/365</f>
        <v>0.98889559444779718</v>
      </c>
    </row>
    <row r="1660" spans="21:23" x14ac:dyDescent="0.55000000000000004">
      <c r="U1660">
        <v>1658</v>
      </c>
      <c r="V1660">
        <v>18.399999999999999</v>
      </c>
      <c r="W1660" s="111">
        <f>(365-365/U1660*_xlfn.XLOOKUP(U1660,Lijsten!U:U,Lijsten!V:V))/365</f>
        <v>0.98890229191797341</v>
      </c>
    </row>
    <row r="1661" spans="21:23" x14ac:dyDescent="0.55000000000000004">
      <c r="U1661">
        <v>1659</v>
      </c>
      <c r="V1661">
        <v>18.399999999999999</v>
      </c>
      <c r="W1661" s="111">
        <f>(365-365/U1661*_xlfn.XLOOKUP(U1661,Lijsten!U:U,Lijsten!V:V))/365</f>
        <v>0.98890898131404459</v>
      </c>
    </row>
    <row r="1662" spans="21:23" x14ac:dyDescent="0.55000000000000004">
      <c r="U1662">
        <v>1660</v>
      </c>
      <c r="V1662">
        <v>18.399999999999999</v>
      </c>
      <c r="W1662" s="111">
        <f>(365-365/U1662*_xlfn.XLOOKUP(U1662,Lijsten!U:U,Lijsten!V:V))/365</f>
        <v>0.98891566265060238</v>
      </c>
    </row>
    <row r="1663" spans="21:23" x14ac:dyDescent="0.55000000000000004">
      <c r="U1663">
        <v>1661</v>
      </c>
      <c r="V1663">
        <v>18.399999999999999</v>
      </c>
      <c r="W1663" s="111">
        <f>(365-365/U1663*_xlfn.XLOOKUP(U1663,Lijsten!U:U,Lijsten!V:V))/365</f>
        <v>0.98892233594220358</v>
      </c>
    </row>
    <row r="1664" spans="21:23" x14ac:dyDescent="0.55000000000000004">
      <c r="U1664">
        <v>1662</v>
      </c>
      <c r="V1664">
        <v>18.399999999999999</v>
      </c>
      <c r="W1664" s="111">
        <f>(365-365/U1664*_xlfn.XLOOKUP(U1664,Lijsten!U:U,Lijsten!V:V))/365</f>
        <v>0.98892900120336946</v>
      </c>
    </row>
    <row r="1665" spans="21:23" x14ac:dyDescent="0.55000000000000004">
      <c r="U1665">
        <v>1663</v>
      </c>
      <c r="V1665">
        <v>18.399999999999999</v>
      </c>
      <c r="W1665" s="111">
        <f>(365-365/U1665*_xlfn.XLOOKUP(U1665,Lijsten!U:U,Lijsten!V:V))/365</f>
        <v>0.98893565844858689</v>
      </c>
    </row>
    <row r="1666" spans="21:23" x14ac:dyDescent="0.55000000000000004">
      <c r="U1666">
        <v>1664</v>
      </c>
      <c r="V1666">
        <v>18.399999999999999</v>
      </c>
      <c r="W1666" s="111">
        <f>(365-365/U1666*_xlfn.XLOOKUP(U1666,Lijsten!U:U,Lijsten!V:V))/365</f>
        <v>0.98894230769230773</v>
      </c>
    </row>
    <row r="1667" spans="21:23" x14ac:dyDescent="0.55000000000000004">
      <c r="U1667">
        <v>1665</v>
      </c>
      <c r="V1667">
        <v>18.399999999999999</v>
      </c>
      <c r="W1667" s="111">
        <f>(365-365/U1667*_xlfn.XLOOKUP(U1667,Lijsten!U:U,Lijsten!V:V))/365</f>
        <v>0.98894894894894891</v>
      </c>
    </row>
    <row r="1668" spans="21:23" x14ac:dyDescent="0.55000000000000004">
      <c r="U1668">
        <v>1666</v>
      </c>
      <c r="V1668">
        <v>18.399999999999999</v>
      </c>
      <c r="W1668" s="111">
        <f>(365-365/U1668*_xlfn.XLOOKUP(U1668,Lijsten!U:U,Lijsten!V:V))/365</f>
        <v>0.98895558223289315</v>
      </c>
    </row>
    <row r="1669" spans="21:23" x14ac:dyDescent="0.55000000000000004">
      <c r="U1669">
        <v>1667</v>
      </c>
      <c r="V1669">
        <v>18.399999999999999</v>
      </c>
      <c r="W1669" s="111">
        <f>(365-365/U1669*_xlfn.XLOOKUP(U1669,Lijsten!U:U,Lijsten!V:V))/365</f>
        <v>0.98896220755848829</v>
      </c>
    </row>
    <row r="1670" spans="21:23" x14ac:dyDescent="0.55000000000000004">
      <c r="U1670">
        <v>1668</v>
      </c>
      <c r="V1670">
        <v>18.399999999999999</v>
      </c>
      <c r="W1670" s="111">
        <f>(365-365/U1670*_xlfn.XLOOKUP(U1670,Lijsten!U:U,Lijsten!V:V))/365</f>
        <v>0.98896882494004801</v>
      </c>
    </row>
    <row r="1671" spans="21:23" x14ac:dyDescent="0.55000000000000004">
      <c r="U1671">
        <v>1669</v>
      </c>
      <c r="V1671">
        <v>18.399999999999999</v>
      </c>
      <c r="W1671" s="111">
        <f>(365-365/U1671*_xlfn.XLOOKUP(U1671,Lijsten!U:U,Lijsten!V:V))/365</f>
        <v>0.98897543439185143</v>
      </c>
    </row>
    <row r="1672" spans="21:23" x14ac:dyDescent="0.55000000000000004">
      <c r="U1672">
        <v>1670</v>
      </c>
      <c r="V1672">
        <v>18.399999999999999</v>
      </c>
      <c r="W1672" s="111">
        <f>(365-365/U1672*_xlfn.XLOOKUP(U1672,Lijsten!U:U,Lijsten!V:V))/365</f>
        <v>0.98898203592814371</v>
      </c>
    </row>
    <row r="1673" spans="21:23" x14ac:dyDescent="0.55000000000000004">
      <c r="U1673">
        <v>1671</v>
      </c>
      <c r="V1673">
        <v>18.399999999999999</v>
      </c>
      <c r="W1673" s="111">
        <f>(365-365/U1673*_xlfn.XLOOKUP(U1673,Lijsten!U:U,Lijsten!V:V))/365</f>
        <v>0.98898862956313593</v>
      </c>
    </row>
    <row r="1674" spans="21:23" x14ac:dyDescent="0.55000000000000004">
      <c r="U1674">
        <v>1672</v>
      </c>
      <c r="V1674">
        <v>18.399999999999999</v>
      </c>
      <c r="W1674" s="111">
        <f>(365-365/U1674*_xlfn.XLOOKUP(U1674,Lijsten!U:U,Lijsten!V:V))/365</f>
        <v>0.98899521531100476</v>
      </c>
    </row>
    <row r="1675" spans="21:23" x14ac:dyDescent="0.55000000000000004">
      <c r="U1675">
        <v>1673</v>
      </c>
      <c r="V1675">
        <v>18.399999999999999</v>
      </c>
      <c r="W1675" s="111">
        <f>(365-365/U1675*_xlfn.XLOOKUP(U1675,Lijsten!U:U,Lijsten!V:V))/365</f>
        <v>0.98900179318589365</v>
      </c>
    </row>
    <row r="1676" spans="21:23" x14ac:dyDescent="0.55000000000000004">
      <c r="U1676">
        <v>1674</v>
      </c>
      <c r="V1676">
        <v>18.399999999999999</v>
      </c>
      <c r="W1676" s="111">
        <f>(365-365/U1676*_xlfn.XLOOKUP(U1676,Lijsten!U:U,Lijsten!V:V))/365</f>
        <v>0.98900836320191166</v>
      </c>
    </row>
    <row r="1677" spans="21:23" x14ac:dyDescent="0.55000000000000004">
      <c r="U1677">
        <v>1675</v>
      </c>
      <c r="V1677">
        <v>18.399999999999999</v>
      </c>
      <c r="W1677" s="111">
        <f>(365-365/U1677*_xlfn.XLOOKUP(U1677,Lijsten!U:U,Lijsten!V:V))/365</f>
        <v>0.9890149253731344</v>
      </c>
    </row>
    <row r="1678" spans="21:23" x14ac:dyDescent="0.55000000000000004">
      <c r="U1678">
        <v>1676</v>
      </c>
      <c r="V1678">
        <v>18.399999999999999</v>
      </c>
      <c r="W1678" s="111">
        <f>(365-365/U1678*_xlfn.XLOOKUP(U1678,Lijsten!U:U,Lijsten!V:V))/365</f>
        <v>0.98902147971360388</v>
      </c>
    </row>
    <row r="1679" spans="21:23" x14ac:dyDescent="0.55000000000000004">
      <c r="U1679">
        <v>1677</v>
      </c>
      <c r="V1679">
        <v>18.399999999999999</v>
      </c>
      <c r="W1679" s="111">
        <f>(365-365/U1679*_xlfn.XLOOKUP(U1679,Lijsten!U:U,Lijsten!V:V))/365</f>
        <v>0.98902802623732855</v>
      </c>
    </row>
    <row r="1680" spans="21:23" x14ac:dyDescent="0.55000000000000004">
      <c r="U1680">
        <v>1678</v>
      </c>
      <c r="V1680">
        <v>18.399999999999999</v>
      </c>
      <c r="W1680" s="111">
        <f>(365-365/U1680*_xlfn.XLOOKUP(U1680,Lijsten!U:U,Lijsten!V:V))/365</f>
        <v>0.98903456495828368</v>
      </c>
    </row>
    <row r="1681" spans="21:23" x14ac:dyDescent="0.55000000000000004">
      <c r="U1681">
        <v>1679</v>
      </c>
      <c r="V1681">
        <v>18.399999999999999</v>
      </c>
      <c r="W1681" s="111">
        <f>(365-365/U1681*_xlfn.XLOOKUP(U1681,Lijsten!U:U,Lijsten!V:V))/365</f>
        <v>0.989041095890411</v>
      </c>
    </row>
    <row r="1682" spans="21:23" x14ac:dyDescent="0.55000000000000004">
      <c r="U1682">
        <v>1680</v>
      </c>
      <c r="V1682">
        <v>18.399999999999999</v>
      </c>
      <c r="W1682" s="111">
        <f>(365-365/U1682*_xlfn.XLOOKUP(U1682,Lijsten!U:U,Lijsten!V:V))/365</f>
        <v>0.98904761904761906</v>
      </c>
    </row>
    <row r="1683" spans="21:23" x14ac:dyDescent="0.55000000000000004">
      <c r="U1683">
        <v>1681</v>
      </c>
      <c r="V1683">
        <v>18.399999999999999</v>
      </c>
      <c r="W1683" s="111">
        <f>(365-365/U1683*_xlfn.XLOOKUP(U1683,Lijsten!U:U,Lijsten!V:V))/365</f>
        <v>0.98905413444378343</v>
      </c>
    </row>
    <row r="1684" spans="21:23" x14ac:dyDescent="0.55000000000000004">
      <c r="U1684">
        <v>1682</v>
      </c>
      <c r="V1684">
        <v>18.399999999999999</v>
      </c>
      <c r="W1684" s="111">
        <f>(365-365/U1684*_xlfn.XLOOKUP(U1684,Lijsten!U:U,Lijsten!V:V))/365</f>
        <v>0.9890606420927468</v>
      </c>
    </row>
    <row r="1685" spans="21:23" x14ac:dyDescent="0.55000000000000004">
      <c r="U1685">
        <v>1683</v>
      </c>
      <c r="V1685">
        <v>18.399999999999999</v>
      </c>
      <c r="W1685" s="111">
        <f>(365-365/U1685*_xlfn.XLOOKUP(U1685,Lijsten!U:U,Lijsten!V:V))/365</f>
        <v>0.98906714200831847</v>
      </c>
    </row>
    <row r="1686" spans="21:23" x14ac:dyDescent="0.55000000000000004">
      <c r="U1686">
        <v>1684</v>
      </c>
      <c r="V1686">
        <v>18.399999999999999</v>
      </c>
      <c r="W1686" s="111">
        <f>(365-365/U1686*_xlfn.XLOOKUP(U1686,Lijsten!U:U,Lijsten!V:V))/365</f>
        <v>0.98907363420427552</v>
      </c>
    </row>
    <row r="1687" spans="21:23" x14ac:dyDescent="0.55000000000000004">
      <c r="U1687">
        <v>1685</v>
      </c>
      <c r="V1687">
        <v>18.399999999999999</v>
      </c>
      <c r="W1687" s="111">
        <f>(365-365/U1687*_xlfn.XLOOKUP(U1687,Lijsten!U:U,Lijsten!V:V))/365</f>
        <v>0.98908011869436208</v>
      </c>
    </row>
    <row r="1688" spans="21:23" x14ac:dyDescent="0.55000000000000004">
      <c r="U1688">
        <v>1686</v>
      </c>
      <c r="V1688">
        <v>18.399999999999999</v>
      </c>
      <c r="W1688" s="111">
        <f>(365-365/U1688*_xlfn.XLOOKUP(U1688,Lijsten!U:U,Lijsten!V:V))/365</f>
        <v>0.9890865954922895</v>
      </c>
    </row>
    <row r="1689" spans="21:23" x14ac:dyDescent="0.55000000000000004">
      <c r="U1689">
        <v>1687</v>
      </c>
      <c r="V1689">
        <v>18.399999999999999</v>
      </c>
      <c r="W1689" s="111">
        <f>(365-365/U1689*_xlfn.XLOOKUP(U1689,Lijsten!U:U,Lijsten!V:V))/365</f>
        <v>0.98909306461173685</v>
      </c>
    </row>
    <row r="1690" spans="21:23" x14ac:dyDescent="0.55000000000000004">
      <c r="U1690">
        <v>1688</v>
      </c>
      <c r="V1690">
        <v>18.399999999999999</v>
      </c>
      <c r="W1690" s="111">
        <f>(365-365/U1690*_xlfn.XLOOKUP(U1690,Lijsten!U:U,Lijsten!V:V))/365</f>
        <v>0.98909952606635065</v>
      </c>
    </row>
    <row r="1691" spans="21:23" x14ac:dyDescent="0.55000000000000004">
      <c r="U1691">
        <v>1689</v>
      </c>
      <c r="V1691">
        <v>18.399999999999999</v>
      </c>
      <c r="W1691" s="111">
        <f>(365-365/U1691*_xlfn.XLOOKUP(U1691,Lijsten!U:U,Lijsten!V:V))/365</f>
        <v>0.98910597986974536</v>
      </c>
    </row>
    <row r="1692" spans="21:23" x14ac:dyDescent="0.55000000000000004">
      <c r="U1692">
        <v>1690</v>
      </c>
      <c r="V1692">
        <v>18.399999999999999</v>
      </c>
      <c r="W1692" s="111">
        <f>(365-365/U1692*_xlfn.XLOOKUP(U1692,Lijsten!U:U,Lijsten!V:V))/365</f>
        <v>0.98911242603550287</v>
      </c>
    </row>
    <row r="1693" spans="21:23" x14ac:dyDescent="0.55000000000000004">
      <c r="U1693">
        <v>1691</v>
      </c>
      <c r="V1693">
        <v>18.399999999999999</v>
      </c>
      <c r="W1693" s="111">
        <f>(365-365/U1693*_xlfn.XLOOKUP(U1693,Lijsten!U:U,Lijsten!V:V))/365</f>
        <v>0.98911886457717335</v>
      </c>
    </row>
    <row r="1694" spans="21:23" x14ac:dyDescent="0.55000000000000004">
      <c r="U1694">
        <v>1692</v>
      </c>
      <c r="V1694">
        <v>18.399999999999999</v>
      </c>
      <c r="W1694" s="111">
        <f>(365-365/U1694*_xlfn.XLOOKUP(U1694,Lijsten!U:U,Lijsten!V:V))/365</f>
        <v>0.98912529550827433</v>
      </c>
    </row>
    <row r="1695" spans="21:23" x14ac:dyDescent="0.55000000000000004">
      <c r="U1695">
        <v>1693</v>
      </c>
      <c r="V1695">
        <v>18.399999999999999</v>
      </c>
      <c r="W1695" s="111">
        <f>(365-365/U1695*_xlfn.XLOOKUP(U1695,Lijsten!U:U,Lijsten!V:V))/365</f>
        <v>0.98913171884229178</v>
      </c>
    </row>
    <row r="1696" spans="21:23" x14ac:dyDescent="0.55000000000000004">
      <c r="U1696">
        <v>1694</v>
      </c>
      <c r="V1696">
        <v>18.399999999999999</v>
      </c>
      <c r="W1696" s="111">
        <f>(365-365/U1696*_xlfn.XLOOKUP(U1696,Lijsten!U:U,Lijsten!V:V))/365</f>
        <v>0.98913813459268007</v>
      </c>
    </row>
    <row r="1697" spans="21:23" x14ac:dyDescent="0.55000000000000004">
      <c r="U1697">
        <v>1695</v>
      </c>
      <c r="V1697">
        <v>18.399999999999999</v>
      </c>
      <c r="W1697" s="111">
        <f>(365-365/U1697*_xlfn.XLOOKUP(U1697,Lijsten!U:U,Lijsten!V:V))/365</f>
        <v>0.98914454277286146</v>
      </c>
    </row>
    <row r="1698" spans="21:23" x14ac:dyDescent="0.55000000000000004">
      <c r="U1698">
        <v>1696</v>
      </c>
      <c r="V1698">
        <v>18.399999999999999</v>
      </c>
      <c r="W1698" s="111">
        <f>(365-365/U1698*_xlfn.XLOOKUP(U1698,Lijsten!U:U,Lijsten!V:V))/365</f>
        <v>0.98915094339622645</v>
      </c>
    </row>
    <row r="1699" spans="21:23" x14ac:dyDescent="0.55000000000000004">
      <c r="U1699">
        <v>1697</v>
      </c>
      <c r="V1699">
        <v>18.399999999999999</v>
      </c>
      <c r="W1699" s="111">
        <f>(365-365/U1699*_xlfn.XLOOKUP(U1699,Lijsten!U:U,Lijsten!V:V))/365</f>
        <v>0.98915733647613446</v>
      </c>
    </row>
    <row r="1700" spans="21:23" x14ac:dyDescent="0.55000000000000004">
      <c r="U1700">
        <v>1698</v>
      </c>
      <c r="V1700">
        <v>18.399999999999999</v>
      </c>
      <c r="W1700" s="111">
        <f>(365-365/U1700*_xlfn.XLOOKUP(U1700,Lijsten!U:U,Lijsten!V:V))/365</f>
        <v>0.98916372202591285</v>
      </c>
    </row>
    <row r="1701" spans="21:23" x14ac:dyDescent="0.55000000000000004">
      <c r="U1701">
        <v>1699</v>
      </c>
      <c r="V1701">
        <v>18.399999999999999</v>
      </c>
      <c r="W1701" s="111">
        <f>(365-365/U1701*_xlfn.XLOOKUP(U1701,Lijsten!U:U,Lijsten!V:V))/365</f>
        <v>0.98917010005885808</v>
      </c>
    </row>
    <row r="1702" spans="21:23" x14ac:dyDescent="0.55000000000000004">
      <c r="U1702">
        <v>1700</v>
      </c>
      <c r="V1702">
        <v>18.399999999999999</v>
      </c>
      <c r="W1702" s="111">
        <f>(365-365/U1702*_xlfn.XLOOKUP(U1702,Lijsten!U:U,Lijsten!V:V))/365</f>
        <v>0.98917647058823532</v>
      </c>
    </row>
    <row r="1703" spans="21:23" x14ac:dyDescent="0.55000000000000004">
      <c r="U1703">
        <v>1701</v>
      </c>
      <c r="V1703">
        <v>18.399999999999999</v>
      </c>
      <c r="W1703" s="111">
        <f>(365-365/U1703*_xlfn.XLOOKUP(U1703,Lijsten!U:U,Lijsten!V:V))/365</f>
        <v>0.98918283362727799</v>
      </c>
    </row>
    <row r="1704" spans="21:23" x14ac:dyDescent="0.55000000000000004">
      <c r="U1704">
        <v>1702</v>
      </c>
      <c r="V1704">
        <v>18.399999999999999</v>
      </c>
      <c r="W1704" s="111">
        <f>(365-365/U1704*_xlfn.XLOOKUP(U1704,Lijsten!U:U,Lijsten!V:V))/365</f>
        <v>0.98918918918918919</v>
      </c>
    </row>
    <row r="1705" spans="21:23" x14ac:dyDescent="0.55000000000000004">
      <c r="U1705">
        <v>1703</v>
      </c>
      <c r="V1705">
        <v>18.399999999999999</v>
      </c>
      <c r="W1705" s="111">
        <f>(365-365/U1705*_xlfn.XLOOKUP(U1705,Lijsten!U:U,Lijsten!V:V))/365</f>
        <v>0.98919553728714027</v>
      </c>
    </row>
    <row r="1706" spans="21:23" x14ac:dyDescent="0.55000000000000004">
      <c r="U1706">
        <v>1704</v>
      </c>
      <c r="V1706">
        <v>18.399999999999999</v>
      </c>
      <c r="W1706" s="111">
        <f>(365-365/U1706*_xlfn.XLOOKUP(U1706,Lijsten!U:U,Lijsten!V:V))/365</f>
        <v>0.98920187793427239</v>
      </c>
    </row>
    <row r="1707" spans="21:23" x14ac:dyDescent="0.55000000000000004">
      <c r="U1707">
        <v>1705</v>
      </c>
      <c r="V1707">
        <v>18.399999999999999</v>
      </c>
      <c r="W1707" s="111">
        <f>(365-365/U1707*_xlfn.XLOOKUP(U1707,Lijsten!U:U,Lijsten!V:V))/365</f>
        <v>0.98920821114369506</v>
      </c>
    </row>
    <row r="1708" spans="21:23" x14ac:dyDescent="0.55000000000000004">
      <c r="U1708">
        <v>1706</v>
      </c>
      <c r="V1708">
        <v>18.399999999999999</v>
      </c>
      <c r="W1708" s="111">
        <f>(365-365/U1708*_xlfn.XLOOKUP(U1708,Lijsten!U:U,Lijsten!V:V))/365</f>
        <v>0.98921453692848771</v>
      </c>
    </row>
    <row r="1709" spans="21:23" x14ac:dyDescent="0.55000000000000004">
      <c r="U1709">
        <v>1707</v>
      </c>
      <c r="V1709">
        <v>18.399999999999999</v>
      </c>
      <c r="W1709" s="111">
        <f>(365-365/U1709*_xlfn.XLOOKUP(U1709,Lijsten!U:U,Lijsten!V:V))/365</f>
        <v>0.98922085530169879</v>
      </c>
    </row>
    <row r="1710" spans="21:23" x14ac:dyDescent="0.55000000000000004">
      <c r="U1710">
        <v>1708</v>
      </c>
      <c r="V1710">
        <v>18.399999999999999</v>
      </c>
      <c r="W1710" s="111">
        <f>(365-365/U1710*_xlfn.XLOOKUP(U1710,Lijsten!U:U,Lijsten!V:V))/365</f>
        <v>0.98922716627634666</v>
      </c>
    </row>
    <row r="1711" spans="21:23" x14ac:dyDescent="0.55000000000000004">
      <c r="U1711">
        <v>1709</v>
      </c>
      <c r="V1711">
        <v>18.399999999999999</v>
      </c>
      <c r="W1711" s="111">
        <f>(365-365/U1711*_xlfn.XLOOKUP(U1711,Lijsten!U:U,Lijsten!V:V))/365</f>
        <v>0.98923346986541849</v>
      </c>
    </row>
    <row r="1712" spans="21:23" x14ac:dyDescent="0.55000000000000004">
      <c r="U1712">
        <v>1710</v>
      </c>
      <c r="V1712">
        <v>18.399999999999999</v>
      </c>
      <c r="W1712" s="111">
        <f>(365-365/U1712*_xlfn.XLOOKUP(U1712,Lijsten!U:U,Lijsten!V:V))/365</f>
        <v>0.98923976608187136</v>
      </c>
    </row>
    <row r="1713" spans="21:23" x14ac:dyDescent="0.55000000000000004">
      <c r="U1713">
        <v>1711</v>
      </c>
      <c r="V1713">
        <v>18.399999999999999</v>
      </c>
      <c r="W1713" s="111">
        <f>(365-365/U1713*_xlfn.XLOOKUP(U1713,Lijsten!U:U,Lijsten!V:V))/365</f>
        <v>0.98924605493863238</v>
      </c>
    </row>
    <row r="1714" spans="21:23" x14ac:dyDescent="0.55000000000000004">
      <c r="U1714">
        <v>1712</v>
      </c>
      <c r="V1714">
        <v>18.399999999999999</v>
      </c>
      <c r="W1714" s="111">
        <f>(365-365/U1714*_xlfn.XLOOKUP(U1714,Lijsten!U:U,Lijsten!V:V))/365</f>
        <v>0.98925233644859822</v>
      </c>
    </row>
    <row r="1715" spans="21:23" x14ac:dyDescent="0.55000000000000004">
      <c r="U1715">
        <v>1713</v>
      </c>
      <c r="V1715">
        <v>18.399999999999999</v>
      </c>
      <c r="W1715" s="111">
        <f>(365-365/U1715*_xlfn.XLOOKUP(U1715,Lijsten!U:U,Lijsten!V:V))/365</f>
        <v>0.98925861062463516</v>
      </c>
    </row>
    <row r="1716" spans="21:23" x14ac:dyDescent="0.55000000000000004">
      <c r="U1716">
        <v>1714</v>
      </c>
      <c r="V1716">
        <v>18.399999999999999</v>
      </c>
      <c r="W1716" s="111">
        <f>(365-365/U1716*_xlfn.XLOOKUP(U1716,Lijsten!U:U,Lijsten!V:V))/365</f>
        <v>0.98926487747957992</v>
      </c>
    </row>
    <row r="1717" spans="21:23" x14ac:dyDescent="0.55000000000000004">
      <c r="U1717">
        <v>1715</v>
      </c>
      <c r="V1717">
        <v>18.399999999999999</v>
      </c>
      <c r="W1717" s="111">
        <f>(365-365/U1717*_xlfn.XLOOKUP(U1717,Lijsten!U:U,Lijsten!V:V))/365</f>
        <v>0.98927113702623903</v>
      </c>
    </row>
    <row r="1718" spans="21:23" x14ac:dyDescent="0.55000000000000004">
      <c r="U1718">
        <v>1716</v>
      </c>
      <c r="V1718">
        <v>18.399999999999999</v>
      </c>
      <c r="W1718" s="111">
        <f>(365-365/U1718*_xlfn.XLOOKUP(U1718,Lijsten!U:U,Lijsten!V:V))/365</f>
        <v>0.9892773892773894</v>
      </c>
    </row>
    <row r="1719" spans="21:23" x14ac:dyDescent="0.55000000000000004">
      <c r="U1719">
        <v>1717</v>
      </c>
      <c r="V1719">
        <v>18.399999999999999</v>
      </c>
      <c r="W1719" s="111">
        <f>(365-365/U1719*_xlfn.XLOOKUP(U1719,Lijsten!U:U,Lijsten!V:V))/365</f>
        <v>0.98928363424577748</v>
      </c>
    </row>
    <row r="1720" spans="21:23" x14ac:dyDescent="0.55000000000000004">
      <c r="U1720">
        <v>1718</v>
      </c>
      <c r="V1720">
        <v>18.399999999999999</v>
      </c>
      <c r="W1720" s="111">
        <f>(365-365/U1720*_xlfn.XLOOKUP(U1720,Lijsten!U:U,Lijsten!V:V))/365</f>
        <v>0.98928987194412099</v>
      </c>
    </row>
    <row r="1721" spans="21:23" x14ac:dyDescent="0.55000000000000004">
      <c r="U1721">
        <v>1719</v>
      </c>
      <c r="V1721">
        <v>18.399999999999999</v>
      </c>
      <c r="W1721" s="111">
        <f>(365-365/U1721*_xlfn.XLOOKUP(U1721,Lijsten!U:U,Lijsten!V:V))/365</f>
        <v>0.98929610238510768</v>
      </c>
    </row>
    <row r="1722" spans="21:23" x14ac:dyDescent="0.55000000000000004">
      <c r="U1722">
        <v>1720</v>
      </c>
      <c r="V1722">
        <v>18.399999999999999</v>
      </c>
      <c r="W1722" s="111">
        <f>(365-365/U1722*_xlfn.XLOOKUP(U1722,Lijsten!U:U,Lijsten!V:V))/365</f>
        <v>0.98930232558139541</v>
      </c>
    </row>
    <row r="1723" spans="21:23" x14ac:dyDescent="0.55000000000000004">
      <c r="U1723">
        <v>1721</v>
      </c>
      <c r="V1723">
        <v>18.399999999999999</v>
      </c>
      <c r="W1723" s="111">
        <f>(365-365/U1723*_xlfn.XLOOKUP(U1723,Lijsten!U:U,Lijsten!V:V))/365</f>
        <v>0.98930854154561298</v>
      </c>
    </row>
    <row r="1724" spans="21:23" x14ac:dyDescent="0.55000000000000004">
      <c r="U1724">
        <v>1722</v>
      </c>
      <c r="V1724">
        <v>18.399999999999999</v>
      </c>
      <c r="W1724" s="111">
        <f>(365-365/U1724*_xlfn.XLOOKUP(U1724,Lijsten!U:U,Lijsten!V:V))/365</f>
        <v>0.98931475029036009</v>
      </c>
    </row>
    <row r="1725" spans="21:23" x14ac:dyDescent="0.55000000000000004">
      <c r="U1725">
        <v>1723</v>
      </c>
      <c r="V1725">
        <v>18.399999999999999</v>
      </c>
      <c r="W1725" s="111">
        <f>(365-365/U1725*_xlfn.XLOOKUP(U1725,Lijsten!U:U,Lijsten!V:V))/365</f>
        <v>0.98932095182820667</v>
      </c>
    </row>
    <row r="1726" spans="21:23" x14ac:dyDescent="0.55000000000000004">
      <c r="U1726">
        <v>1724</v>
      </c>
      <c r="V1726">
        <v>18.399999999999999</v>
      </c>
      <c r="W1726" s="111">
        <f>(365-365/U1726*_xlfn.XLOOKUP(U1726,Lijsten!U:U,Lijsten!V:V))/365</f>
        <v>0.98932714617169371</v>
      </c>
    </row>
    <row r="1727" spans="21:23" x14ac:dyDescent="0.55000000000000004">
      <c r="U1727">
        <v>1725</v>
      </c>
      <c r="V1727">
        <v>18.399999999999999</v>
      </c>
      <c r="W1727" s="111">
        <f>(365-365/U1727*_xlfn.XLOOKUP(U1727,Lijsten!U:U,Lijsten!V:V))/365</f>
        <v>0.9893333333333334</v>
      </c>
    </row>
    <row r="1728" spans="21:23" x14ac:dyDescent="0.55000000000000004">
      <c r="U1728">
        <v>1726</v>
      </c>
      <c r="V1728">
        <v>18.399999999999999</v>
      </c>
      <c r="W1728" s="111">
        <f>(365-365/U1728*_xlfn.XLOOKUP(U1728,Lijsten!U:U,Lijsten!V:V))/365</f>
        <v>0.98933951332560832</v>
      </c>
    </row>
    <row r="1729" spans="21:23" x14ac:dyDescent="0.55000000000000004">
      <c r="U1729">
        <v>1727</v>
      </c>
      <c r="V1729">
        <v>18.399999999999999</v>
      </c>
      <c r="W1729" s="111">
        <f>(365-365/U1729*_xlfn.XLOOKUP(U1729,Lijsten!U:U,Lijsten!V:V))/365</f>
        <v>0.98934568616097285</v>
      </c>
    </row>
    <row r="1730" spans="21:23" x14ac:dyDescent="0.55000000000000004">
      <c r="U1730">
        <v>1728</v>
      </c>
      <c r="V1730">
        <v>18.399999999999999</v>
      </c>
      <c r="W1730" s="111">
        <f>(365-365/U1730*_xlfn.XLOOKUP(U1730,Lijsten!U:U,Lijsten!V:V))/365</f>
        <v>0.98935185185185182</v>
      </c>
    </row>
    <row r="1731" spans="21:23" x14ac:dyDescent="0.55000000000000004">
      <c r="U1731">
        <v>1729</v>
      </c>
      <c r="V1731">
        <v>18.399999999999999</v>
      </c>
      <c r="W1731" s="111">
        <f>(365-365/U1731*_xlfn.XLOOKUP(U1731,Lijsten!U:U,Lijsten!V:V))/365</f>
        <v>0.98935801041064209</v>
      </c>
    </row>
    <row r="1732" spans="21:23" x14ac:dyDescent="0.55000000000000004">
      <c r="U1732">
        <v>1730</v>
      </c>
      <c r="V1732">
        <v>18.399999999999999</v>
      </c>
      <c r="W1732" s="111">
        <f>(365-365/U1732*_xlfn.XLOOKUP(U1732,Lijsten!U:U,Lijsten!V:V))/365</f>
        <v>0.98936416184971099</v>
      </c>
    </row>
    <row r="1733" spans="21:23" x14ac:dyDescent="0.55000000000000004">
      <c r="U1733">
        <v>1731</v>
      </c>
      <c r="V1733">
        <v>18.399999999999999</v>
      </c>
      <c r="W1733" s="111">
        <f>(365-365/U1733*_xlfn.XLOOKUP(U1733,Lijsten!U:U,Lijsten!V:V))/365</f>
        <v>0.98937030618139798</v>
      </c>
    </row>
    <row r="1734" spans="21:23" x14ac:dyDescent="0.55000000000000004">
      <c r="U1734">
        <v>1732</v>
      </c>
      <c r="V1734">
        <v>18.399999999999999</v>
      </c>
      <c r="W1734" s="111">
        <f>(365-365/U1734*_xlfn.XLOOKUP(U1734,Lijsten!U:U,Lijsten!V:V))/365</f>
        <v>0.9893764434180139</v>
      </c>
    </row>
    <row r="1735" spans="21:23" x14ac:dyDescent="0.55000000000000004">
      <c r="U1735">
        <v>1733</v>
      </c>
      <c r="V1735">
        <v>18.399999999999999</v>
      </c>
      <c r="W1735" s="111">
        <f>(365-365/U1735*_xlfn.XLOOKUP(U1735,Lijsten!U:U,Lijsten!V:V))/365</f>
        <v>0.98938257357184078</v>
      </c>
    </row>
    <row r="1736" spans="21:23" x14ac:dyDescent="0.55000000000000004">
      <c r="U1736">
        <v>1734</v>
      </c>
      <c r="V1736">
        <v>18.399999999999999</v>
      </c>
      <c r="W1736" s="111">
        <f>(365-365/U1736*_xlfn.XLOOKUP(U1736,Lijsten!U:U,Lijsten!V:V))/365</f>
        <v>0.98938869665513263</v>
      </c>
    </row>
    <row r="1737" spans="21:23" x14ac:dyDescent="0.55000000000000004">
      <c r="U1737">
        <v>1735</v>
      </c>
      <c r="V1737">
        <v>18.399999999999999</v>
      </c>
      <c r="W1737" s="111">
        <f>(365-365/U1737*_xlfn.XLOOKUP(U1737,Lijsten!U:U,Lijsten!V:V))/365</f>
        <v>0.98939481268011531</v>
      </c>
    </row>
    <row r="1738" spans="21:23" x14ac:dyDescent="0.55000000000000004">
      <c r="U1738">
        <v>1736</v>
      </c>
      <c r="V1738">
        <v>18.399999999999999</v>
      </c>
      <c r="W1738" s="111">
        <f>(365-365/U1738*_xlfn.XLOOKUP(U1738,Lijsten!U:U,Lijsten!V:V))/365</f>
        <v>0.98940092165898619</v>
      </c>
    </row>
    <row r="1739" spans="21:23" x14ac:dyDescent="0.55000000000000004">
      <c r="U1739">
        <v>1737</v>
      </c>
      <c r="V1739">
        <v>18.399999999999999</v>
      </c>
      <c r="W1739" s="111">
        <f>(365-365/U1739*_xlfn.XLOOKUP(U1739,Lijsten!U:U,Lijsten!V:V))/365</f>
        <v>0.98940702360391475</v>
      </c>
    </row>
    <row r="1740" spans="21:23" x14ac:dyDescent="0.55000000000000004">
      <c r="U1740">
        <v>1738</v>
      </c>
      <c r="V1740">
        <v>18.399999999999999</v>
      </c>
      <c r="W1740" s="111">
        <f>(365-365/U1740*_xlfn.XLOOKUP(U1740,Lijsten!U:U,Lijsten!V:V))/365</f>
        <v>0.98941311852704261</v>
      </c>
    </row>
    <row r="1741" spans="21:23" x14ac:dyDescent="0.55000000000000004">
      <c r="U1741">
        <v>1739</v>
      </c>
      <c r="V1741">
        <v>18.399999999999999</v>
      </c>
      <c r="W1741" s="111">
        <f>(365-365/U1741*_xlfn.XLOOKUP(U1741,Lijsten!U:U,Lijsten!V:V))/365</f>
        <v>0.98941920644048309</v>
      </c>
    </row>
    <row r="1742" spans="21:23" x14ac:dyDescent="0.55000000000000004">
      <c r="U1742">
        <v>1740</v>
      </c>
      <c r="V1742">
        <v>18.399999999999999</v>
      </c>
      <c r="W1742" s="111">
        <f>(365-365/U1742*_xlfn.XLOOKUP(U1742,Lijsten!U:U,Lijsten!V:V))/365</f>
        <v>0.98942528735632185</v>
      </c>
    </row>
    <row r="1743" spans="21:23" x14ac:dyDescent="0.55000000000000004">
      <c r="U1743">
        <v>1741</v>
      </c>
      <c r="V1743">
        <v>18.399999999999999</v>
      </c>
      <c r="W1743" s="111">
        <f>(365-365/U1743*_xlfn.XLOOKUP(U1743,Lijsten!U:U,Lijsten!V:V))/365</f>
        <v>0.98943136128661691</v>
      </c>
    </row>
    <row r="1744" spans="21:23" x14ac:dyDescent="0.55000000000000004">
      <c r="U1744">
        <v>1742</v>
      </c>
      <c r="V1744">
        <v>18.399999999999999</v>
      </c>
      <c r="W1744" s="111">
        <f>(365-365/U1744*_xlfn.XLOOKUP(U1744,Lijsten!U:U,Lijsten!V:V))/365</f>
        <v>0.98943742824339831</v>
      </c>
    </row>
    <row r="1745" spans="21:23" x14ac:dyDescent="0.55000000000000004">
      <c r="U1745">
        <v>1743</v>
      </c>
      <c r="V1745">
        <v>18.399999999999999</v>
      </c>
      <c r="W1745" s="111">
        <f>(365-365/U1745*_xlfn.XLOOKUP(U1745,Lijsten!U:U,Lijsten!V:V))/365</f>
        <v>0.98944348823866901</v>
      </c>
    </row>
    <row r="1746" spans="21:23" x14ac:dyDescent="0.55000000000000004">
      <c r="U1746">
        <v>1744</v>
      </c>
      <c r="V1746">
        <v>18.399999999999999</v>
      </c>
      <c r="W1746" s="111">
        <f>(365-365/U1746*_xlfn.XLOOKUP(U1746,Lijsten!U:U,Lijsten!V:V))/365</f>
        <v>0.98944954128440366</v>
      </c>
    </row>
    <row r="1747" spans="21:23" x14ac:dyDescent="0.55000000000000004">
      <c r="U1747">
        <v>1745</v>
      </c>
      <c r="V1747">
        <v>18.399999999999999</v>
      </c>
      <c r="W1747" s="111">
        <f>(365-365/U1747*_xlfn.XLOOKUP(U1747,Lijsten!U:U,Lijsten!V:V))/365</f>
        <v>0.98945558739255024</v>
      </c>
    </row>
    <row r="1748" spans="21:23" x14ac:dyDescent="0.55000000000000004">
      <c r="U1748">
        <v>1746</v>
      </c>
      <c r="V1748">
        <v>18.399999999999999</v>
      </c>
      <c r="W1748" s="111">
        <f>(365-365/U1748*_xlfn.XLOOKUP(U1748,Lijsten!U:U,Lijsten!V:V))/365</f>
        <v>0.98946162657502867</v>
      </c>
    </row>
    <row r="1749" spans="21:23" x14ac:dyDescent="0.55000000000000004">
      <c r="U1749">
        <v>1747</v>
      </c>
      <c r="V1749">
        <v>18.399999999999999</v>
      </c>
      <c r="W1749" s="111">
        <f>(365-365/U1749*_xlfn.XLOOKUP(U1749,Lijsten!U:U,Lijsten!V:V))/365</f>
        <v>0.98946765884373211</v>
      </c>
    </row>
    <row r="1750" spans="21:23" x14ac:dyDescent="0.55000000000000004">
      <c r="U1750">
        <v>1748</v>
      </c>
      <c r="V1750">
        <v>18.399999999999999</v>
      </c>
      <c r="W1750" s="111">
        <f>(365-365/U1750*_xlfn.XLOOKUP(U1750,Lijsten!U:U,Lijsten!V:V))/365</f>
        <v>0.98947368421052628</v>
      </c>
    </row>
    <row r="1751" spans="21:23" x14ac:dyDescent="0.55000000000000004">
      <c r="U1751">
        <v>1749</v>
      </c>
      <c r="V1751">
        <v>18.399999999999999</v>
      </c>
      <c r="W1751" s="111">
        <f>(365-365/U1751*_xlfn.XLOOKUP(U1751,Lijsten!U:U,Lijsten!V:V))/365</f>
        <v>0.98947970268724983</v>
      </c>
    </row>
    <row r="1752" spans="21:23" x14ac:dyDescent="0.55000000000000004">
      <c r="U1752">
        <v>1750</v>
      </c>
      <c r="V1752">
        <v>18.399999999999999</v>
      </c>
      <c r="W1752" s="111">
        <f>(365-365/U1752*_xlfn.XLOOKUP(U1752,Lijsten!U:U,Lijsten!V:V))/365</f>
        <v>0.9894857142857143</v>
      </c>
    </row>
    <row r="1753" spans="21:23" x14ac:dyDescent="0.55000000000000004">
      <c r="U1753">
        <v>1751</v>
      </c>
      <c r="V1753">
        <v>18.399999999999999</v>
      </c>
      <c r="W1753" s="111">
        <f>(365-365/U1753*_xlfn.XLOOKUP(U1753,Lijsten!U:U,Lijsten!V:V))/365</f>
        <v>0.98949171901770405</v>
      </c>
    </row>
    <row r="1754" spans="21:23" x14ac:dyDescent="0.55000000000000004">
      <c r="U1754">
        <v>1752</v>
      </c>
      <c r="V1754">
        <v>18.399999999999999</v>
      </c>
      <c r="W1754" s="111">
        <f>(365-365/U1754*_xlfn.XLOOKUP(U1754,Lijsten!U:U,Lijsten!V:V))/365</f>
        <v>0.98949771689497723</v>
      </c>
    </row>
    <row r="1755" spans="21:23" x14ac:dyDescent="0.55000000000000004">
      <c r="U1755">
        <v>1753</v>
      </c>
      <c r="V1755">
        <v>18.399999999999999</v>
      </c>
      <c r="W1755" s="111">
        <f>(365-365/U1755*_xlfn.XLOOKUP(U1755,Lijsten!U:U,Lijsten!V:V))/365</f>
        <v>0.98950370792926401</v>
      </c>
    </row>
    <row r="1756" spans="21:23" x14ac:dyDescent="0.55000000000000004">
      <c r="U1756">
        <v>1754</v>
      </c>
      <c r="V1756">
        <v>18.399999999999999</v>
      </c>
      <c r="W1756" s="111">
        <f>(365-365/U1756*_xlfn.XLOOKUP(U1756,Lijsten!U:U,Lijsten!V:V))/365</f>
        <v>0.98950969213226903</v>
      </c>
    </row>
    <row r="1757" spans="21:23" x14ac:dyDescent="0.55000000000000004">
      <c r="U1757">
        <v>1755</v>
      </c>
      <c r="V1757">
        <v>18.399999999999999</v>
      </c>
      <c r="W1757" s="111">
        <f>(365-365/U1757*_xlfn.XLOOKUP(U1757,Lijsten!U:U,Lijsten!V:V))/365</f>
        <v>0.98951566951566949</v>
      </c>
    </row>
    <row r="1758" spans="21:23" x14ac:dyDescent="0.55000000000000004">
      <c r="U1758">
        <v>1756</v>
      </c>
      <c r="V1758">
        <v>18.399999999999999</v>
      </c>
      <c r="W1758" s="111">
        <f>(365-365/U1758*_xlfn.XLOOKUP(U1758,Lijsten!U:U,Lijsten!V:V))/365</f>
        <v>0.98952164009111621</v>
      </c>
    </row>
    <row r="1759" spans="21:23" x14ac:dyDescent="0.55000000000000004">
      <c r="U1759">
        <v>1757</v>
      </c>
      <c r="V1759">
        <v>18.399999999999999</v>
      </c>
      <c r="W1759" s="111">
        <f>(365-365/U1759*_xlfn.XLOOKUP(U1759,Lijsten!U:U,Lijsten!V:V))/365</f>
        <v>0.98952760387023342</v>
      </c>
    </row>
    <row r="1760" spans="21:23" x14ac:dyDescent="0.55000000000000004">
      <c r="U1760">
        <v>1758</v>
      </c>
      <c r="V1760">
        <v>18.399999999999999</v>
      </c>
      <c r="W1760" s="111">
        <f>(365-365/U1760*_xlfn.XLOOKUP(U1760,Lijsten!U:U,Lijsten!V:V))/365</f>
        <v>0.98953356086461886</v>
      </c>
    </row>
    <row r="1761" spans="21:23" x14ac:dyDescent="0.55000000000000004">
      <c r="U1761">
        <v>1759</v>
      </c>
      <c r="V1761">
        <v>18.399999999999999</v>
      </c>
      <c r="W1761" s="111">
        <f>(365-365/U1761*_xlfn.XLOOKUP(U1761,Lijsten!U:U,Lijsten!V:V))/365</f>
        <v>0.98953951108584426</v>
      </c>
    </row>
    <row r="1762" spans="21:23" x14ac:dyDescent="0.55000000000000004">
      <c r="U1762">
        <v>1760</v>
      </c>
      <c r="V1762">
        <v>18.399999999999999</v>
      </c>
      <c r="W1762" s="111">
        <f>(365-365/U1762*_xlfn.XLOOKUP(U1762,Lijsten!U:U,Lijsten!V:V))/365</f>
        <v>0.98954545454545451</v>
      </c>
    </row>
    <row r="1763" spans="21:23" x14ac:dyDescent="0.55000000000000004">
      <c r="U1763">
        <v>1761</v>
      </c>
      <c r="V1763">
        <v>18.399999999999999</v>
      </c>
      <c r="W1763" s="111">
        <f>(365-365/U1763*_xlfn.XLOOKUP(U1763,Lijsten!U:U,Lijsten!V:V))/365</f>
        <v>0.98955139125496872</v>
      </c>
    </row>
    <row r="1764" spans="21:23" x14ac:dyDescent="0.55000000000000004">
      <c r="U1764">
        <v>1762</v>
      </c>
      <c r="V1764">
        <v>18.399999999999999</v>
      </c>
      <c r="W1764" s="111">
        <f>(365-365/U1764*_xlfn.XLOOKUP(U1764,Lijsten!U:U,Lijsten!V:V))/365</f>
        <v>0.98955732122587958</v>
      </c>
    </row>
    <row r="1765" spans="21:23" x14ac:dyDescent="0.55000000000000004">
      <c r="U1765">
        <v>1763</v>
      </c>
      <c r="V1765">
        <v>18.399999999999999</v>
      </c>
      <c r="W1765" s="111">
        <f>(365-365/U1765*_xlfn.XLOOKUP(U1765,Lijsten!U:U,Lijsten!V:V))/365</f>
        <v>0.98956324446965405</v>
      </c>
    </row>
    <row r="1766" spans="21:23" x14ac:dyDescent="0.55000000000000004">
      <c r="U1766">
        <v>1764</v>
      </c>
      <c r="V1766">
        <v>18.399999999999999</v>
      </c>
      <c r="W1766" s="111">
        <f>(365-365/U1766*_xlfn.XLOOKUP(U1766,Lijsten!U:U,Lijsten!V:V))/365</f>
        <v>0.98956916099773251</v>
      </c>
    </row>
    <row r="1767" spans="21:23" x14ac:dyDescent="0.55000000000000004">
      <c r="U1767">
        <v>1765</v>
      </c>
      <c r="V1767">
        <v>18.399999999999999</v>
      </c>
      <c r="W1767" s="111">
        <f>(365-365/U1767*_xlfn.XLOOKUP(U1767,Lijsten!U:U,Lijsten!V:V))/365</f>
        <v>0.98957507082152973</v>
      </c>
    </row>
    <row r="1768" spans="21:23" x14ac:dyDescent="0.55000000000000004">
      <c r="U1768">
        <v>1766</v>
      </c>
      <c r="V1768">
        <v>18.399999999999999</v>
      </c>
      <c r="W1768" s="111">
        <f>(365-365/U1768*_xlfn.XLOOKUP(U1768,Lijsten!U:U,Lijsten!V:V))/365</f>
        <v>0.98958097395243494</v>
      </c>
    </row>
    <row r="1769" spans="21:23" x14ac:dyDescent="0.55000000000000004">
      <c r="U1769">
        <v>1767</v>
      </c>
      <c r="V1769">
        <v>18.399999999999999</v>
      </c>
      <c r="W1769" s="111">
        <f>(365-365/U1769*_xlfn.XLOOKUP(U1769,Lijsten!U:U,Lijsten!V:V))/365</f>
        <v>0.98958687040181093</v>
      </c>
    </row>
    <row r="1770" spans="21:23" x14ac:dyDescent="0.55000000000000004">
      <c r="U1770">
        <v>1768</v>
      </c>
      <c r="V1770">
        <v>18.399999999999999</v>
      </c>
      <c r="W1770" s="111">
        <f>(365-365/U1770*_xlfn.XLOOKUP(U1770,Lijsten!U:U,Lijsten!V:V))/365</f>
        <v>0.98959276018099551</v>
      </c>
    </row>
    <row r="1771" spans="21:23" x14ac:dyDescent="0.55000000000000004">
      <c r="U1771">
        <v>1769</v>
      </c>
      <c r="V1771">
        <v>18.399999999999999</v>
      </c>
      <c r="W1771" s="111">
        <f>(365-365/U1771*_xlfn.XLOOKUP(U1771,Lijsten!U:U,Lijsten!V:V))/365</f>
        <v>0.98959864330130021</v>
      </c>
    </row>
    <row r="1772" spans="21:23" x14ac:dyDescent="0.55000000000000004">
      <c r="U1772">
        <v>1770</v>
      </c>
      <c r="V1772">
        <v>18.399999999999999</v>
      </c>
      <c r="W1772" s="111">
        <f>(365-365/U1772*_xlfn.XLOOKUP(U1772,Lijsten!U:U,Lijsten!V:V))/365</f>
        <v>0.98960451977401132</v>
      </c>
    </row>
    <row r="1773" spans="21:23" x14ac:dyDescent="0.55000000000000004">
      <c r="U1773">
        <v>1771</v>
      </c>
      <c r="V1773">
        <v>18.399999999999999</v>
      </c>
      <c r="W1773" s="111">
        <f>(365-365/U1773*_xlfn.XLOOKUP(U1773,Lijsten!U:U,Lijsten!V:V))/365</f>
        <v>0.9896103896103895</v>
      </c>
    </row>
    <row r="1774" spans="21:23" x14ac:dyDescent="0.55000000000000004">
      <c r="U1774">
        <v>1772</v>
      </c>
      <c r="V1774">
        <v>18.399999999999999</v>
      </c>
      <c r="W1774" s="111">
        <f>(365-365/U1774*_xlfn.XLOOKUP(U1774,Lijsten!U:U,Lijsten!V:V))/365</f>
        <v>0.98961625282167043</v>
      </c>
    </row>
    <row r="1775" spans="21:23" x14ac:dyDescent="0.55000000000000004">
      <c r="U1775">
        <v>1773</v>
      </c>
      <c r="V1775">
        <v>18.399999999999999</v>
      </c>
      <c r="W1775" s="111">
        <f>(365-365/U1775*_xlfn.XLOOKUP(U1775,Lijsten!U:U,Lijsten!V:V))/365</f>
        <v>0.98962210941906381</v>
      </c>
    </row>
    <row r="1776" spans="21:23" x14ac:dyDescent="0.55000000000000004">
      <c r="U1776">
        <v>1774</v>
      </c>
      <c r="V1776">
        <v>18.399999999999999</v>
      </c>
      <c r="W1776" s="111">
        <f>(365-365/U1776*_xlfn.XLOOKUP(U1776,Lijsten!U:U,Lijsten!V:V))/365</f>
        <v>0.98962795941375425</v>
      </c>
    </row>
    <row r="1777" spans="21:23" x14ac:dyDescent="0.55000000000000004">
      <c r="U1777">
        <v>1775</v>
      </c>
      <c r="V1777">
        <v>18.399999999999999</v>
      </c>
      <c r="W1777" s="111">
        <f>(365-365/U1777*_xlfn.XLOOKUP(U1777,Lijsten!U:U,Lijsten!V:V))/365</f>
        <v>0.98963380281690139</v>
      </c>
    </row>
    <row r="1778" spans="21:23" x14ac:dyDescent="0.55000000000000004">
      <c r="U1778">
        <v>1776</v>
      </c>
      <c r="V1778">
        <v>18.399999999999999</v>
      </c>
      <c r="W1778" s="111">
        <f>(365-365/U1778*_xlfn.XLOOKUP(U1778,Lijsten!U:U,Lijsten!V:V))/365</f>
        <v>0.98963963963963963</v>
      </c>
    </row>
    <row r="1779" spans="21:23" x14ac:dyDescent="0.55000000000000004">
      <c r="U1779">
        <v>1777</v>
      </c>
      <c r="V1779">
        <v>18.399999999999999</v>
      </c>
      <c r="W1779" s="111">
        <f>(365-365/U1779*_xlfn.XLOOKUP(U1779,Lijsten!U:U,Lijsten!V:V))/365</f>
        <v>0.98964546989307822</v>
      </c>
    </row>
    <row r="1780" spans="21:23" x14ac:dyDescent="0.55000000000000004">
      <c r="U1780">
        <v>1778</v>
      </c>
      <c r="V1780">
        <v>18.399999999999999</v>
      </c>
      <c r="W1780" s="111">
        <f>(365-365/U1780*_xlfn.XLOOKUP(U1780,Lijsten!U:U,Lijsten!V:V))/365</f>
        <v>0.98965129358830151</v>
      </c>
    </row>
    <row r="1781" spans="21:23" x14ac:dyDescent="0.55000000000000004">
      <c r="U1781">
        <v>1779</v>
      </c>
      <c r="V1781">
        <v>18.399999999999999</v>
      </c>
      <c r="W1781" s="111">
        <f>(365-365/U1781*_xlfn.XLOOKUP(U1781,Lijsten!U:U,Lijsten!V:V))/365</f>
        <v>0.98965711073636875</v>
      </c>
    </row>
    <row r="1782" spans="21:23" x14ac:dyDescent="0.55000000000000004">
      <c r="U1782">
        <v>1780</v>
      </c>
      <c r="V1782">
        <v>18.399999999999999</v>
      </c>
      <c r="W1782" s="111">
        <f>(365-365/U1782*_xlfn.XLOOKUP(U1782,Lijsten!U:U,Lijsten!V:V))/365</f>
        <v>0.98966292134831457</v>
      </c>
    </row>
    <row r="1783" spans="21:23" x14ac:dyDescent="0.55000000000000004">
      <c r="U1783">
        <v>1781</v>
      </c>
      <c r="V1783">
        <v>18.399999999999999</v>
      </c>
      <c r="W1783" s="111">
        <f>(365-365/U1783*_xlfn.XLOOKUP(U1783,Lijsten!U:U,Lijsten!V:V))/365</f>
        <v>0.98966872543514883</v>
      </c>
    </row>
    <row r="1784" spans="21:23" x14ac:dyDescent="0.55000000000000004">
      <c r="U1784">
        <v>1782</v>
      </c>
      <c r="V1784">
        <v>18.399999999999999</v>
      </c>
      <c r="W1784" s="111">
        <f>(365-365/U1784*_xlfn.XLOOKUP(U1784,Lijsten!U:U,Lijsten!V:V))/365</f>
        <v>0.9896745230078563</v>
      </c>
    </row>
    <row r="1785" spans="21:23" x14ac:dyDescent="0.55000000000000004">
      <c r="U1785">
        <v>1783</v>
      </c>
      <c r="V1785">
        <v>18.399999999999999</v>
      </c>
      <c r="W1785" s="111">
        <f>(365-365/U1785*_xlfn.XLOOKUP(U1785,Lijsten!U:U,Lijsten!V:V))/365</f>
        <v>0.98968031407739765</v>
      </c>
    </row>
    <row r="1786" spans="21:23" x14ac:dyDescent="0.55000000000000004">
      <c r="U1786">
        <v>1784</v>
      </c>
      <c r="V1786">
        <v>18.399999999999999</v>
      </c>
      <c r="W1786" s="111">
        <f>(365-365/U1786*_xlfn.XLOOKUP(U1786,Lijsten!U:U,Lijsten!V:V))/365</f>
        <v>0.98968609865470847</v>
      </c>
    </row>
    <row r="1787" spans="21:23" x14ac:dyDescent="0.55000000000000004">
      <c r="U1787">
        <v>1785</v>
      </c>
      <c r="V1787">
        <v>18.399999999999999</v>
      </c>
      <c r="W1787" s="111">
        <f>(365-365/U1787*_xlfn.XLOOKUP(U1787,Lijsten!U:U,Lijsten!V:V))/365</f>
        <v>0.98969187675070036</v>
      </c>
    </row>
    <row r="1788" spans="21:23" x14ac:dyDescent="0.55000000000000004">
      <c r="U1788">
        <v>1786</v>
      </c>
      <c r="V1788">
        <v>18.399999999999999</v>
      </c>
      <c r="W1788" s="111">
        <f>(365-365/U1788*_xlfn.XLOOKUP(U1788,Lijsten!U:U,Lijsten!V:V))/365</f>
        <v>0.98969764837625973</v>
      </c>
    </row>
    <row r="1789" spans="21:23" x14ac:dyDescent="0.55000000000000004">
      <c r="U1789">
        <v>1787</v>
      </c>
      <c r="V1789">
        <v>18.399999999999999</v>
      </c>
      <c r="W1789" s="111">
        <f>(365-365/U1789*_xlfn.XLOOKUP(U1789,Lijsten!U:U,Lijsten!V:V))/365</f>
        <v>0.98970341354224967</v>
      </c>
    </row>
    <row r="1790" spans="21:23" x14ac:dyDescent="0.55000000000000004">
      <c r="U1790">
        <v>1788</v>
      </c>
      <c r="V1790">
        <v>18.399999999999999</v>
      </c>
      <c r="W1790" s="111">
        <f>(365-365/U1790*_xlfn.XLOOKUP(U1790,Lijsten!U:U,Lijsten!V:V))/365</f>
        <v>0.98970917225950783</v>
      </c>
    </row>
    <row r="1791" spans="21:23" x14ac:dyDescent="0.55000000000000004">
      <c r="U1791">
        <v>1789</v>
      </c>
      <c r="V1791">
        <v>18.399999999999999</v>
      </c>
      <c r="W1791" s="111">
        <f>(365-365/U1791*_xlfn.XLOOKUP(U1791,Lijsten!U:U,Lijsten!V:V))/365</f>
        <v>0.98971492453884846</v>
      </c>
    </row>
    <row r="1792" spans="21:23" x14ac:dyDescent="0.55000000000000004">
      <c r="U1792">
        <v>1790</v>
      </c>
      <c r="V1792">
        <v>18.399999999999999</v>
      </c>
      <c r="W1792" s="111">
        <f>(365-365/U1792*_xlfn.XLOOKUP(U1792,Lijsten!U:U,Lijsten!V:V))/365</f>
        <v>0.98972067039106149</v>
      </c>
    </row>
    <row r="1793" spans="21:23" x14ac:dyDescent="0.55000000000000004">
      <c r="U1793">
        <v>1791</v>
      </c>
      <c r="V1793">
        <v>18.399999999999999</v>
      </c>
      <c r="W1793" s="111">
        <f>(365-365/U1793*_xlfn.XLOOKUP(U1793,Lijsten!U:U,Lijsten!V:V))/365</f>
        <v>0.9897264098269124</v>
      </c>
    </row>
    <row r="1794" spans="21:23" x14ac:dyDescent="0.55000000000000004">
      <c r="U1794">
        <v>1792</v>
      </c>
      <c r="V1794">
        <v>18.399999999999999</v>
      </c>
      <c r="W1794" s="111">
        <f>(365-365/U1794*_xlfn.XLOOKUP(U1794,Lijsten!U:U,Lijsten!V:V))/365</f>
        <v>0.98973214285714295</v>
      </c>
    </row>
    <row r="1795" spans="21:23" x14ac:dyDescent="0.55000000000000004">
      <c r="U1795">
        <v>1793</v>
      </c>
      <c r="V1795">
        <v>18.399999999999999</v>
      </c>
      <c r="W1795" s="111">
        <f>(365-365/U1795*_xlfn.XLOOKUP(U1795,Lijsten!U:U,Lijsten!V:V))/365</f>
        <v>0.98973786949247078</v>
      </c>
    </row>
    <row r="1796" spans="21:23" x14ac:dyDescent="0.55000000000000004">
      <c r="U1796">
        <v>1794</v>
      </c>
      <c r="V1796">
        <v>18.399999999999999</v>
      </c>
      <c r="W1796" s="111">
        <f>(365-365/U1796*_xlfn.XLOOKUP(U1796,Lijsten!U:U,Lijsten!V:V))/365</f>
        <v>0.98974358974358978</v>
      </c>
    </row>
    <row r="1797" spans="21:23" x14ac:dyDescent="0.55000000000000004">
      <c r="U1797">
        <v>1795</v>
      </c>
      <c r="V1797">
        <v>18.399999999999999</v>
      </c>
      <c r="W1797" s="111">
        <f>(365-365/U1797*_xlfn.XLOOKUP(U1797,Lijsten!U:U,Lijsten!V:V))/365</f>
        <v>0.98974930362116997</v>
      </c>
    </row>
    <row r="1798" spans="21:23" x14ac:dyDescent="0.55000000000000004">
      <c r="U1798">
        <v>1796</v>
      </c>
      <c r="V1798">
        <v>18.399999999999999</v>
      </c>
      <c r="W1798" s="111">
        <f>(365-365/U1798*_xlfn.XLOOKUP(U1798,Lijsten!U:U,Lijsten!V:V))/365</f>
        <v>0.98975501113585751</v>
      </c>
    </row>
    <row r="1799" spans="21:23" x14ac:dyDescent="0.55000000000000004">
      <c r="U1799">
        <v>1797</v>
      </c>
      <c r="V1799">
        <v>18.399999999999999</v>
      </c>
      <c r="W1799" s="111">
        <f>(365-365/U1799*_xlfn.XLOOKUP(U1799,Lijsten!U:U,Lijsten!V:V))/365</f>
        <v>0.98976071229827489</v>
      </c>
    </row>
    <row r="1800" spans="21:23" x14ac:dyDescent="0.55000000000000004">
      <c r="U1800">
        <v>1798</v>
      </c>
      <c r="V1800">
        <v>18.399999999999999</v>
      </c>
      <c r="W1800" s="111">
        <f>(365-365/U1800*_xlfn.XLOOKUP(U1800,Lijsten!U:U,Lijsten!V:V))/365</f>
        <v>0.98976640711902109</v>
      </c>
    </row>
    <row r="1801" spans="21:23" x14ac:dyDescent="0.55000000000000004">
      <c r="U1801">
        <v>1799</v>
      </c>
      <c r="V1801">
        <v>18.399999999999999</v>
      </c>
      <c r="W1801" s="111">
        <f>(365-365/U1801*_xlfn.XLOOKUP(U1801,Lijsten!U:U,Lijsten!V:V))/365</f>
        <v>0.98977209560867152</v>
      </c>
    </row>
    <row r="1802" spans="21:23" x14ac:dyDescent="0.55000000000000004">
      <c r="U1802">
        <v>1800</v>
      </c>
      <c r="V1802">
        <v>18.399999999999999</v>
      </c>
      <c r="W1802" s="111">
        <f>(365-365/U1802*_xlfn.XLOOKUP(U1802,Lijsten!U:U,Lijsten!V:V))/365</f>
        <v>0.98977777777777787</v>
      </c>
    </row>
    <row r="1803" spans="21:23" x14ac:dyDescent="0.55000000000000004">
      <c r="U1803">
        <v>1801</v>
      </c>
      <c r="V1803">
        <v>18.399999999999999</v>
      </c>
      <c r="W1803" s="111">
        <f>(365-365/U1803*_xlfn.XLOOKUP(U1803,Lijsten!U:U,Lijsten!V:V))/365</f>
        <v>0.98978345363686837</v>
      </c>
    </row>
    <row r="1804" spans="21:23" x14ac:dyDescent="0.55000000000000004">
      <c r="U1804">
        <v>1802</v>
      </c>
      <c r="V1804">
        <v>18.399999999999999</v>
      </c>
      <c r="W1804" s="111">
        <f>(365-365/U1804*_xlfn.XLOOKUP(U1804,Lijsten!U:U,Lijsten!V:V))/365</f>
        <v>0.98978912319644852</v>
      </c>
    </row>
    <row r="1805" spans="21:23" x14ac:dyDescent="0.55000000000000004">
      <c r="U1805">
        <v>1803</v>
      </c>
      <c r="V1805">
        <v>18.399999999999999</v>
      </c>
      <c r="W1805" s="111">
        <f>(365-365/U1805*_xlfn.XLOOKUP(U1805,Lijsten!U:U,Lijsten!V:V))/365</f>
        <v>0.98979478646699948</v>
      </c>
    </row>
    <row r="1806" spans="21:23" x14ac:dyDescent="0.55000000000000004">
      <c r="U1806">
        <v>1804</v>
      </c>
      <c r="V1806">
        <v>18.399999999999999</v>
      </c>
      <c r="W1806" s="111">
        <f>(365-365/U1806*_xlfn.XLOOKUP(U1806,Lijsten!U:U,Lijsten!V:V))/365</f>
        <v>0.98980044345897999</v>
      </c>
    </row>
    <row r="1807" spans="21:23" x14ac:dyDescent="0.55000000000000004">
      <c r="U1807">
        <v>1805</v>
      </c>
      <c r="V1807">
        <v>18.399999999999999</v>
      </c>
      <c r="W1807" s="111">
        <f>(365-365/U1807*_xlfn.XLOOKUP(U1807,Lijsten!U:U,Lijsten!V:V))/365</f>
        <v>0.9898060941828255</v>
      </c>
    </row>
    <row r="1808" spans="21:23" x14ac:dyDescent="0.55000000000000004">
      <c r="U1808">
        <v>1806</v>
      </c>
      <c r="V1808">
        <v>18.399999999999999</v>
      </c>
      <c r="W1808" s="111">
        <f>(365-365/U1808*_xlfn.XLOOKUP(U1808,Lijsten!U:U,Lijsten!V:V))/365</f>
        <v>0.98981173864894789</v>
      </c>
    </row>
    <row r="1809" spans="21:23" x14ac:dyDescent="0.55000000000000004">
      <c r="U1809">
        <v>1807</v>
      </c>
      <c r="V1809">
        <v>18.399999999999999</v>
      </c>
      <c r="W1809" s="111">
        <f>(365-365/U1809*_xlfn.XLOOKUP(U1809,Lijsten!U:U,Lijsten!V:V))/365</f>
        <v>0.98981737686773652</v>
      </c>
    </row>
    <row r="1810" spans="21:23" x14ac:dyDescent="0.55000000000000004">
      <c r="U1810">
        <v>1808</v>
      </c>
      <c r="V1810">
        <v>18.399999999999999</v>
      </c>
      <c r="W1810" s="111">
        <f>(365-365/U1810*_xlfn.XLOOKUP(U1810,Lijsten!U:U,Lijsten!V:V))/365</f>
        <v>0.98982300884955754</v>
      </c>
    </row>
    <row r="1811" spans="21:23" x14ac:dyDescent="0.55000000000000004">
      <c r="U1811">
        <v>1809</v>
      </c>
      <c r="V1811">
        <v>18.399999999999999</v>
      </c>
      <c r="W1811" s="111">
        <f>(365-365/U1811*_xlfn.XLOOKUP(U1811,Lijsten!U:U,Lijsten!V:V))/365</f>
        <v>0.98982863460475401</v>
      </c>
    </row>
    <row r="1812" spans="21:23" x14ac:dyDescent="0.55000000000000004">
      <c r="U1812">
        <v>1810</v>
      </c>
      <c r="V1812">
        <v>18.399999999999999</v>
      </c>
      <c r="W1812" s="111">
        <f>(365-365/U1812*_xlfn.XLOOKUP(U1812,Lijsten!U:U,Lijsten!V:V))/365</f>
        <v>0.98983425414364634</v>
      </c>
    </row>
    <row r="1813" spans="21:23" x14ac:dyDescent="0.55000000000000004">
      <c r="U1813">
        <v>1811</v>
      </c>
      <c r="V1813">
        <v>18.399999999999999</v>
      </c>
      <c r="W1813" s="111">
        <f>(365-365/U1813*_xlfn.XLOOKUP(U1813,Lijsten!U:U,Lijsten!V:V))/365</f>
        <v>0.98983986747653241</v>
      </c>
    </row>
    <row r="1814" spans="21:23" x14ac:dyDescent="0.55000000000000004">
      <c r="U1814">
        <v>1812</v>
      </c>
      <c r="V1814">
        <v>18.399999999999999</v>
      </c>
      <c r="W1814" s="111">
        <f>(365-365/U1814*_xlfn.XLOOKUP(U1814,Lijsten!U:U,Lijsten!V:V))/365</f>
        <v>0.98984547461368644</v>
      </c>
    </row>
    <row r="1815" spans="21:23" x14ac:dyDescent="0.55000000000000004">
      <c r="U1815">
        <v>1813</v>
      </c>
      <c r="V1815">
        <v>18.399999999999999</v>
      </c>
      <c r="W1815" s="111">
        <f>(365-365/U1815*_xlfn.XLOOKUP(U1815,Lijsten!U:U,Lijsten!V:V))/365</f>
        <v>0.98985107556536123</v>
      </c>
    </row>
    <row r="1816" spans="21:23" x14ac:dyDescent="0.55000000000000004">
      <c r="U1816">
        <v>1814</v>
      </c>
      <c r="V1816">
        <v>18.399999999999999</v>
      </c>
      <c r="W1816" s="111">
        <f>(365-365/U1816*_xlfn.XLOOKUP(U1816,Lijsten!U:U,Lijsten!V:V))/365</f>
        <v>0.98985667034178604</v>
      </c>
    </row>
    <row r="1817" spans="21:23" x14ac:dyDescent="0.55000000000000004">
      <c r="U1817">
        <v>1815</v>
      </c>
      <c r="V1817">
        <v>18.399999999999999</v>
      </c>
      <c r="W1817" s="111">
        <f>(365-365/U1817*_xlfn.XLOOKUP(U1817,Lijsten!U:U,Lijsten!V:V))/365</f>
        <v>0.98986225895316804</v>
      </c>
    </row>
    <row r="1818" spans="21:23" x14ac:dyDescent="0.55000000000000004">
      <c r="U1818">
        <v>1816</v>
      </c>
      <c r="V1818">
        <v>18.399999999999999</v>
      </c>
      <c r="W1818" s="111">
        <f>(365-365/U1818*_xlfn.XLOOKUP(U1818,Lijsten!U:U,Lijsten!V:V))/365</f>
        <v>0.98986784140969164</v>
      </c>
    </row>
    <row r="1819" spans="21:23" x14ac:dyDescent="0.55000000000000004">
      <c r="U1819">
        <v>1817</v>
      </c>
      <c r="V1819">
        <v>18.399999999999999</v>
      </c>
      <c r="W1819" s="111">
        <f>(365-365/U1819*_xlfn.XLOOKUP(U1819,Lijsten!U:U,Lijsten!V:V))/365</f>
        <v>0.98987341772151904</v>
      </c>
    </row>
    <row r="1820" spans="21:23" x14ac:dyDescent="0.55000000000000004">
      <c r="U1820">
        <v>1818</v>
      </c>
      <c r="V1820">
        <v>18.399999999999999</v>
      </c>
      <c r="W1820" s="111">
        <f>(365-365/U1820*_xlfn.XLOOKUP(U1820,Lijsten!U:U,Lijsten!V:V))/365</f>
        <v>0.98987898789878992</v>
      </c>
    </row>
    <row r="1821" spans="21:23" x14ac:dyDescent="0.55000000000000004">
      <c r="U1821">
        <v>1819</v>
      </c>
      <c r="V1821">
        <v>18.399999999999999</v>
      </c>
      <c r="W1821" s="111">
        <f>(365-365/U1821*_xlfn.XLOOKUP(U1821,Lijsten!U:U,Lijsten!V:V))/365</f>
        <v>0.98988455195162173</v>
      </c>
    </row>
    <row r="1822" spans="21:23" x14ac:dyDescent="0.55000000000000004">
      <c r="U1822">
        <v>1820</v>
      </c>
      <c r="V1822">
        <v>18.399999999999999</v>
      </c>
      <c r="W1822" s="111">
        <f>(365-365/U1822*_xlfn.XLOOKUP(U1822,Lijsten!U:U,Lijsten!V:V))/365</f>
        <v>0.98989010989010984</v>
      </c>
    </row>
    <row r="1823" spans="21:23" x14ac:dyDescent="0.55000000000000004">
      <c r="U1823">
        <v>1821</v>
      </c>
      <c r="V1823">
        <v>18.399999999999999</v>
      </c>
      <c r="W1823" s="111">
        <f>(365-365/U1823*_xlfn.XLOOKUP(U1823,Lijsten!U:U,Lijsten!V:V))/365</f>
        <v>0.9898956617243273</v>
      </c>
    </row>
    <row r="1824" spans="21:23" x14ac:dyDescent="0.55000000000000004">
      <c r="U1824">
        <v>1822</v>
      </c>
      <c r="V1824">
        <v>18.399999999999999</v>
      </c>
      <c r="W1824" s="111">
        <f>(365-365/U1824*_xlfn.XLOOKUP(U1824,Lijsten!U:U,Lijsten!V:V))/365</f>
        <v>0.98990120746432486</v>
      </c>
    </row>
    <row r="1825" spans="21:23" x14ac:dyDescent="0.55000000000000004">
      <c r="U1825">
        <v>1823</v>
      </c>
      <c r="V1825">
        <v>18.399999999999999</v>
      </c>
      <c r="W1825" s="111">
        <f>(365-365/U1825*_xlfn.XLOOKUP(U1825,Lijsten!U:U,Lijsten!V:V))/365</f>
        <v>0.98990674712013171</v>
      </c>
    </row>
    <row r="1826" spans="21:23" x14ac:dyDescent="0.55000000000000004">
      <c r="U1826">
        <v>1824</v>
      </c>
      <c r="V1826">
        <v>18.399999999999999</v>
      </c>
      <c r="W1826" s="111">
        <f>(365-365/U1826*_xlfn.XLOOKUP(U1826,Lijsten!U:U,Lijsten!V:V))/365</f>
        <v>0.9899122807017543</v>
      </c>
    </row>
    <row r="1827" spans="21:23" x14ac:dyDescent="0.55000000000000004">
      <c r="U1827">
        <v>1825</v>
      </c>
      <c r="V1827">
        <v>18.399999999999999</v>
      </c>
      <c r="W1827" s="111">
        <f>(365-365/U1827*_xlfn.XLOOKUP(U1827,Lijsten!U:U,Lijsten!V:V))/365</f>
        <v>0.98991780821917807</v>
      </c>
    </row>
    <row r="1828" spans="21:23" x14ac:dyDescent="0.55000000000000004">
      <c r="U1828">
        <v>1826</v>
      </c>
      <c r="V1828">
        <v>18.399999999999999</v>
      </c>
      <c r="W1828" s="111">
        <f>(365-365/U1828*_xlfn.XLOOKUP(U1828,Lijsten!U:U,Lijsten!V:V))/365</f>
        <v>0.98992332968236574</v>
      </c>
    </row>
    <row r="1829" spans="21:23" x14ac:dyDescent="0.55000000000000004">
      <c r="U1829">
        <v>1827</v>
      </c>
      <c r="V1829">
        <v>18.399999999999999</v>
      </c>
      <c r="W1829" s="111">
        <f>(365-365/U1829*_xlfn.XLOOKUP(U1829,Lijsten!U:U,Lijsten!V:V))/365</f>
        <v>0.98992884510125878</v>
      </c>
    </row>
    <row r="1830" spans="21:23" x14ac:dyDescent="0.55000000000000004">
      <c r="U1830">
        <v>1828</v>
      </c>
      <c r="V1830">
        <v>18.399999999999999</v>
      </c>
      <c r="W1830" s="111">
        <f>(365-365/U1830*_xlfn.XLOOKUP(U1830,Lijsten!U:U,Lijsten!V:V))/365</f>
        <v>0.98993435448577682</v>
      </c>
    </row>
    <row r="1831" spans="21:23" x14ac:dyDescent="0.55000000000000004">
      <c r="U1831">
        <v>1829</v>
      </c>
      <c r="V1831">
        <v>18.399999999999999</v>
      </c>
      <c r="W1831" s="111">
        <f>(365-365/U1831*_xlfn.XLOOKUP(U1831,Lijsten!U:U,Lijsten!V:V))/365</f>
        <v>0.98993985784581739</v>
      </c>
    </row>
    <row r="1832" spans="21:23" x14ac:dyDescent="0.55000000000000004">
      <c r="U1832">
        <v>1830</v>
      </c>
      <c r="V1832">
        <v>18.399999999999999</v>
      </c>
      <c r="W1832" s="111">
        <f>(365-365/U1832*_xlfn.XLOOKUP(U1832,Lijsten!U:U,Lijsten!V:V))/365</f>
        <v>0.98994535519125681</v>
      </c>
    </row>
    <row r="1833" spans="21:23" x14ac:dyDescent="0.55000000000000004">
      <c r="U1833">
        <v>1831</v>
      </c>
      <c r="V1833">
        <v>18.399999999999999</v>
      </c>
      <c r="W1833" s="111">
        <f>(365-365/U1833*_xlfn.XLOOKUP(U1833,Lijsten!U:U,Lijsten!V:V))/365</f>
        <v>0.98995084653194976</v>
      </c>
    </row>
    <row r="1834" spans="21:23" x14ac:dyDescent="0.55000000000000004">
      <c r="U1834">
        <v>1832</v>
      </c>
      <c r="V1834">
        <v>18.399999999999999</v>
      </c>
      <c r="W1834" s="111">
        <f>(365-365/U1834*_xlfn.XLOOKUP(U1834,Lijsten!U:U,Lijsten!V:V))/365</f>
        <v>0.98995633187772936</v>
      </c>
    </row>
    <row r="1835" spans="21:23" x14ac:dyDescent="0.55000000000000004">
      <c r="U1835">
        <v>1833</v>
      </c>
      <c r="V1835">
        <v>18.399999999999999</v>
      </c>
      <c r="W1835" s="111">
        <f>(365-365/U1835*_xlfn.XLOOKUP(U1835,Lijsten!U:U,Lijsten!V:V))/365</f>
        <v>0.98996181123840699</v>
      </c>
    </row>
    <row r="1836" spans="21:23" x14ac:dyDescent="0.55000000000000004">
      <c r="U1836">
        <v>1834</v>
      </c>
      <c r="V1836">
        <v>18.399999999999999</v>
      </c>
      <c r="W1836" s="111">
        <f>(365-365/U1836*_xlfn.XLOOKUP(U1836,Lijsten!U:U,Lijsten!V:V))/365</f>
        <v>0.98996728462377326</v>
      </c>
    </row>
    <row r="1837" spans="21:23" x14ac:dyDescent="0.55000000000000004">
      <c r="U1837">
        <v>1835</v>
      </c>
      <c r="V1837">
        <v>18.399999999999999</v>
      </c>
      <c r="W1837" s="111">
        <f>(365-365/U1837*_xlfn.XLOOKUP(U1837,Lijsten!U:U,Lijsten!V:V))/365</f>
        <v>0.98997275204359669</v>
      </c>
    </row>
    <row r="1838" spans="21:23" x14ac:dyDescent="0.55000000000000004">
      <c r="U1838">
        <v>1836</v>
      </c>
      <c r="V1838">
        <v>18.399999999999999</v>
      </c>
      <c r="W1838" s="111">
        <f>(365-365/U1838*_xlfn.XLOOKUP(U1838,Lijsten!U:U,Lijsten!V:V))/365</f>
        <v>0.98997821350762527</v>
      </c>
    </row>
    <row r="1839" spans="21:23" x14ac:dyDescent="0.55000000000000004">
      <c r="U1839">
        <v>1837</v>
      </c>
      <c r="V1839">
        <v>18.399999999999999</v>
      </c>
      <c r="W1839" s="111">
        <f>(365-365/U1839*_xlfn.XLOOKUP(U1839,Lijsten!U:U,Lijsten!V:V))/365</f>
        <v>0.98998366902558521</v>
      </c>
    </row>
    <row r="1840" spans="21:23" x14ac:dyDescent="0.55000000000000004">
      <c r="U1840">
        <v>1838</v>
      </c>
      <c r="V1840">
        <v>18.399999999999999</v>
      </c>
      <c r="W1840" s="111">
        <f>(365-365/U1840*_xlfn.XLOOKUP(U1840,Lijsten!U:U,Lijsten!V:V))/365</f>
        <v>0.98998911860718175</v>
      </c>
    </row>
    <row r="1841" spans="21:23" x14ac:dyDescent="0.55000000000000004">
      <c r="U1841">
        <v>1839</v>
      </c>
      <c r="V1841">
        <v>18.399999999999999</v>
      </c>
      <c r="W1841" s="111">
        <f>(365-365/U1841*_xlfn.XLOOKUP(U1841,Lijsten!U:U,Lijsten!V:V))/365</f>
        <v>0.98999456226209903</v>
      </c>
    </row>
    <row r="1842" spans="21:23" x14ac:dyDescent="0.55000000000000004">
      <c r="U1842">
        <v>1840</v>
      </c>
      <c r="V1842">
        <v>18.399999999999999</v>
      </c>
      <c r="W1842" s="111">
        <f>(365-365/U1842*_xlfn.XLOOKUP(U1842,Lijsten!U:U,Lijsten!V:V))/365</f>
        <v>0.9900000000000001</v>
      </c>
    </row>
    <row r="1843" spans="21:23" x14ac:dyDescent="0.55000000000000004">
      <c r="U1843">
        <v>1841</v>
      </c>
      <c r="V1843">
        <v>18.399999999999999</v>
      </c>
      <c r="W1843" s="111">
        <f>(365-365/U1843*_xlfn.XLOOKUP(U1843,Lijsten!U:U,Lijsten!V:V))/365</f>
        <v>0.99000543183052681</v>
      </c>
    </row>
    <row r="1844" spans="21:23" x14ac:dyDescent="0.55000000000000004">
      <c r="U1844">
        <v>1842</v>
      </c>
      <c r="V1844">
        <v>18.399999999999999</v>
      </c>
      <c r="W1844" s="111">
        <f>(365-365/U1844*_xlfn.XLOOKUP(U1844,Lijsten!U:U,Lijsten!V:V))/365</f>
        <v>0.99001085776330067</v>
      </c>
    </row>
    <row r="1845" spans="21:23" x14ac:dyDescent="0.55000000000000004">
      <c r="U1845">
        <v>1843</v>
      </c>
      <c r="V1845">
        <v>18.399999999999999</v>
      </c>
      <c r="W1845" s="111">
        <f>(365-365/U1845*_xlfn.XLOOKUP(U1845,Lijsten!U:U,Lijsten!V:V))/365</f>
        <v>0.9900162778079219</v>
      </c>
    </row>
    <row r="1846" spans="21:23" x14ac:dyDescent="0.55000000000000004">
      <c r="U1846">
        <v>1844</v>
      </c>
      <c r="V1846">
        <v>18.399999999999999</v>
      </c>
      <c r="W1846" s="111">
        <f>(365-365/U1846*_xlfn.XLOOKUP(U1846,Lijsten!U:U,Lijsten!V:V))/365</f>
        <v>0.99002169197396961</v>
      </c>
    </row>
    <row r="1847" spans="21:23" x14ac:dyDescent="0.55000000000000004">
      <c r="U1847">
        <v>1845</v>
      </c>
      <c r="V1847">
        <v>18.399999999999999</v>
      </c>
      <c r="W1847" s="111">
        <f>(365-365/U1847*_xlfn.XLOOKUP(U1847,Lijsten!U:U,Lijsten!V:V))/365</f>
        <v>0.9900271002710026</v>
      </c>
    </row>
    <row r="1848" spans="21:23" x14ac:dyDescent="0.55000000000000004">
      <c r="U1848">
        <v>1846</v>
      </c>
      <c r="V1848">
        <v>18.399999999999999</v>
      </c>
      <c r="W1848" s="111">
        <f>(365-365/U1848*_xlfn.XLOOKUP(U1848,Lijsten!U:U,Lijsten!V:V))/365</f>
        <v>0.99003250270855914</v>
      </c>
    </row>
    <row r="1849" spans="21:23" x14ac:dyDescent="0.55000000000000004">
      <c r="U1849">
        <v>1847</v>
      </c>
      <c r="V1849">
        <v>18.399999999999999</v>
      </c>
      <c r="W1849" s="111">
        <f>(365-365/U1849*_xlfn.XLOOKUP(U1849,Lijsten!U:U,Lijsten!V:V))/365</f>
        <v>0.99003789929615593</v>
      </c>
    </row>
    <row r="1850" spans="21:23" x14ac:dyDescent="0.55000000000000004">
      <c r="U1850">
        <v>1848</v>
      </c>
      <c r="V1850">
        <v>18.399999999999999</v>
      </c>
      <c r="W1850" s="111">
        <f>(365-365/U1850*_xlfn.XLOOKUP(U1850,Lijsten!U:U,Lijsten!V:V))/365</f>
        <v>0.99004329004328995</v>
      </c>
    </row>
    <row r="1851" spans="21:23" x14ac:dyDescent="0.55000000000000004">
      <c r="U1851">
        <v>1849</v>
      </c>
      <c r="V1851">
        <v>18.399999999999999</v>
      </c>
      <c r="W1851" s="111">
        <f>(365-365/U1851*_xlfn.XLOOKUP(U1851,Lijsten!U:U,Lijsten!V:V))/365</f>
        <v>0.9900486749594376</v>
      </c>
    </row>
    <row r="1852" spans="21:23" x14ac:dyDescent="0.55000000000000004">
      <c r="U1852">
        <v>1850</v>
      </c>
      <c r="V1852">
        <v>18.399999999999999</v>
      </c>
      <c r="W1852" s="111">
        <f>(365-365/U1852*_xlfn.XLOOKUP(U1852,Lijsten!U:U,Lijsten!V:V))/365</f>
        <v>0.990054054054054</v>
      </c>
    </row>
    <row r="1853" spans="21:23" x14ac:dyDescent="0.55000000000000004">
      <c r="U1853">
        <v>1851</v>
      </c>
      <c r="V1853">
        <v>18.399999999999999</v>
      </c>
      <c r="W1853" s="111">
        <f>(365-365/U1853*_xlfn.XLOOKUP(U1853,Lijsten!U:U,Lijsten!V:V))/365</f>
        <v>0.99005942733657482</v>
      </c>
    </row>
    <row r="1854" spans="21:23" x14ac:dyDescent="0.55000000000000004">
      <c r="U1854">
        <v>1852</v>
      </c>
      <c r="V1854">
        <v>18.399999999999999</v>
      </c>
      <c r="W1854" s="111">
        <f>(365-365/U1854*_xlfn.XLOOKUP(U1854,Lijsten!U:U,Lijsten!V:V))/365</f>
        <v>0.99006479481641463</v>
      </c>
    </row>
    <row r="1855" spans="21:23" x14ac:dyDescent="0.55000000000000004">
      <c r="U1855">
        <v>1853</v>
      </c>
      <c r="V1855">
        <v>18.399999999999999</v>
      </c>
      <c r="W1855" s="111">
        <f>(365-365/U1855*_xlfn.XLOOKUP(U1855,Lijsten!U:U,Lijsten!V:V))/365</f>
        <v>0.99007015650296815</v>
      </c>
    </row>
    <row r="1856" spans="21:23" x14ac:dyDescent="0.55000000000000004">
      <c r="U1856">
        <v>1854</v>
      </c>
      <c r="V1856">
        <v>18.399999999999999</v>
      </c>
      <c r="W1856" s="111">
        <f>(365-365/U1856*_xlfn.XLOOKUP(U1856,Lijsten!U:U,Lijsten!V:V))/365</f>
        <v>0.99007551240560954</v>
      </c>
    </row>
    <row r="1857" spans="21:23" x14ac:dyDescent="0.55000000000000004">
      <c r="U1857">
        <v>1855</v>
      </c>
      <c r="V1857">
        <v>18.399999999999999</v>
      </c>
      <c r="W1857" s="111">
        <f>(365-365/U1857*_xlfn.XLOOKUP(U1857,Lijsten!U:U,Lijsten!V:V))/365</f>
        <v>0.99008086253369276</v>
      </c>
    </row>
    <row r="1858" spans="21:23" x14ac:dyDescent="0.55000000000000004">
      <c r="U1858">
        <v>1856</v>
      </c>
      <c r="V1858">
        <v>18.399999999999999</v>
      </c>
      <c r="W1858" s="111">
        <f>(365-365/U1858*_xlfn.XLOOKUP(U1858,Lijsten!U:U,Lijsten!V:V))/365</f>
        <v>0.9900862068965518</v>
      </c>
    </row>
    <row r="1859" spans="21:23" x14ac:dyDescent="0.55000000000000004">
      <c r="U1859">
        <v>1857</v>
      </c>
      <c r="V1859">
        <v>18.399999999999999</v>
      </c>
      <c r="W1859" s="111">
        <f>(365-365/U1859*_xlfn.XLOOKUP(U1859,Lijsten!U:U,Lijsten!V:V))/365</f>
        <v>0.9900915455035002</v>
      </c>
    </row>
    <row r="1860" spans="21:23" x14ac:dyDescent="0.55000000000000004">
      <c r="U1860">
        <v>1858</v>
      </c>
      <c r="V1860">
        <v>18.399999999999999</v>
      </c>
      <c r="W1860" s="111">
        <f>(365-365/U1860*_xlfn.XLOOKUP(U1860,Lijsten!U:U,Lijsten!V:V))/365</f>
        <v>0.99009687836383209</v>
      </c>
    </row>
    <row r="1861" spans="21:23" x14ac:dyDescent="0.55000000000000004">
      <c r="U1861">
        <v>1859</v>
      </c>
      <c r="V1861">
        <v>18.399999999999999</v>
      </c>
      <c r="W1861" s="111">
        <f>(365-365/U1861*_xlfn.XLOOKUP(U1861,Lijsten!U:U,Lijsten!V:V))/365</f>
        <v>0.99010220548682093</v>
      </c>
    </row>
    <row r="1862" spans="21:23" x14ac:dyDescent="0.55000000000000004">
      <c r="U1862">
        <v>1860</v>
      </c>
      <c r="V1862">
        <v>18.399999999999999</v>
      </c>
      <c r="W1862" s="111">
        <f>(365-365/U1862*_xlfn.XLOOKUP(U1862,Lijsten!U:U,Lijsten!V:V))/365</f>
        <v>0.99010752688172043</v>
      </c>
    </row>
    <row r="1863" spans="21:23" x14ac:dyDescent="0.55000000000000004">
      <c r="U1863">
        <v>1861</v>
      </c>
      <c r="V1863">
        <v>18.399999999999999</v>
      </c>
      <c r="W1863" s="111">
        <f>(365-365/U1863*_xlfn.XLOOKUP(U1863,Lijsten!U:U,Lijsten!V:V))/365</f>
        <v>0.99011284255776466</v>
      </c>
    </row>
    <row r="1864" spans="21:23" x14ac:dyDescent="0.55000000000000004">
      <c r="U1864">
        <v>1862</v>
      </c>
      <c r="V1864">
        <v>18.399999999999999</v>
      </c>
      <c r="W1864" s="111">
        <f>(365-365/U1864*_xlfn.XLOOKUP(U1864,Lijsten!U:U,Lijsten!V:V))/365</f>
        <v>0.99011815252416757</v>
      </c>
    </row>
    <row r="1865" spans="21:23" x14ac:dyDescent="0.55000000000000004">
      <c r="U1865">
        <v>1863</v>
      </c>
      <c r="V1865">
        <v>18.399999999999999</v>
      </c>
      <c r="W1865" s="111">
        <f>(365-365/U1865*_xlfn.XLOOKUP(U1865,Lijsten!U:U,Lijsten!V:V))/365</f>
        <v>0.99012345679012337</v>
      </c>
    </row>
    <row r="1866" spans="21:23" x14ac:dyDescent="0.55000000000000004">
      <c r="U1866">
        <v>1864</v>
      </c>
      <c r="V1866">
        <v>18.399999999999999</v>
      </c>
      <c r="W1866" s="111">
        <f>(365-365/U1866*_xlfn.XLOOKUP(U1866,Lijsten!U:U,Lijsten!V:V))/365</f>
        <v>0.99012875536480693</v>
      </c>
    </row>
    <row r="1867" spans="21:23" x14ac:dyDescent="0.55000000000000004">
      <c r="U1867">
        <v>1865</v>
      </c>
      <c r="V1867">
        <v>18.399999999999999</v>
      </c>
      <c r="W1867" s="111">
        <f>(365-365/U1867*_xlfn.XLOOKUP(U1867,Lijsten!U:U,Lijsten!V:V))/365</f>
        <v>0.99013404825737261</v>
      </c>
    </row>
    <row r="1868" spans="21:23" x14ac:dyDescent="0.55000000000000004">
      <c r="U1868">
        <v>1866</v>
      </c>
      <c r="V1868">
        <v>18.399999999999999</v>
      </c>
      <c r="W1868" s="111">
        <f>(365-365/U1868*_xlfn.XLOOKUP(U1868,Lijsten!U:U,Lijsten!V:V))/365</f>
        <v>0.9901393354769561</v>
      </c>
    </row>
    <row r="1869" spans="21:23" x14ac:dyDescent="0.55000000000000004">
      <c r="U1869">
        <v>1867</v>
      </c>
      <c r="V1869">
        <v>18.399999999999999</v>
      </c>
      <c r="W1869" s="111">
        <f>(365-365/U1869*_xlfn.XLOOKUP(U1869,Lijsten!U:U,Lijsten!V:V))/365</f>
        <v>0.99014461703267276</v>
      </c>
    </row>
    <row r="1870" spans="21:23" x14ac:dyDescent="0.55000000000000004">
      <c r="U1870">
        <v>1868</v>
      </c>
      <c r="V1870">
        <v>18.399999999999999</v>
      </c>
      <c r="W1870" s="111">
        <f>(365-365/U1870*_xlfn.XLOOKUP(U1870,Lijsten!U:U,Lijsten!V:V))/365</f>
        <v>0.99014989293361877</v>
      </c>
    </row>
    <row r="1871" spans="21:23" x14ac:dyDescent="0.55000000000000004">
      <c r="U1871">
        <v>1869</v>
      </c>
      <c r="V1871">
        <v>18.399999999999999</v>
      </c>
      <c r="W1871" s="111">
        <f>(365-365/U1871*_xlfn.XLOOKUP(U1871,Lijsten!U:U,Lijsten!V:V))/365</f>
        <v>0.99015516318887109</v>
      </c>
    </row>
    <row r="1872" spans="21:23" x14ac:dyDescent="0.55000000000000004">
      <c r="U1872">
        <v>1870</v>
      </c>
      <c r="V1872">
        <v>18.399999999999999</v>
      </c>
      <c r="W1872" s="111">
        <f>(365-365/U1872*_xlfn.XLOOKUP(U1872,Lijsten!U:U,Lijsten!V:V))/365</f>
        <v>0.9901604278074867</v>
      </c>
    </row>
    <row r="1873" spans="21:23" x14ac:dyDescent="0.55000000000000004">
      <c r="U1873">
        <v>1871</v>
      </c>
      <c r="V1873">
        <v>18.399999999999999</v>
      </c>
      <c r="W1873" s="111">
        <f>(365-365/U1873*_xlfn.XLOOKUP(U1873,Lijsten!U:U,Lijsten!V:V))/365</f>
        <v>0.99016568679850347</v>
      </c>
    </row>
    <row r="1874" spans="21:23" x14ac:dyDescent="0.55000000000000004">
      <c r="U1874">
        <v>1872</v>
      </c>
      <c r="V1874">
        <v>18.399999999999999</v>
      </c>
      <c r="W1874" s="111">
        <f>(365-365/U1874*_xlfn.XLOOKUP(U1874,Lijsten!U:U,Lijsten!V:V))/365</f>
        <v>0.99017094017094021</v>
      </c>
    </row>
    <row r="1875" spans="21:23" x14ac:dyDescent="0.55000000000000004">
      <c r="U1875">
        <v>1873</v>
      </c>
      <c r="V1875">
        <v>18.399999999999999</v>
      </c>
      <c r="W1875" s="111">
        <f>(365-365/U1875*_xlfn.XLOOKUP(U1875,Lijsten!U:U,Lijsten!V:V))/365</f>
        <v>0.99017618793379603</v>
      </c>
    </row>
    <row r="1876" spans="21:23" x14ac:dyDescent="0.55000000000000004">
      <c r="U1876">
        <v>1874</v>
      </c>
      <c r="V1876">
        <v>18.399999999999999</v>
      </c>
      <c r="W1876" s="111">
        <f>(365-365/U1876*_xlfn.XLOOKUP(U1876,Lijsten!U:U,Lijsten!V:V))/365</f>
        <v>0.99018143009605131</v>
      </c>
    </row>
    <row r="1877" spans="21:23" x14ac:dyDescent="0.55000000000000004">
      <c r="U1877">
        <v>1875</v>
      </c>
      <c r="V1877">
        <v>18.399999999999999</v>
      </c>
      <c r="W1877" s="111">
        <f>(365-365/U1877*_xlfn.XLOOKUP(U1877,Lijsten!U:U,Lijsten!V:V))/365</f>
        <v>0.99018666666666666</v>
      </c>
    </row>
    <row r="1878" spans="21:23" x14ac:dyDescent="0.55000000000000004">
      <c r="U1878">
        <v>1876</v>
      </c>
      <c r="V1878">
        <v>18.399999999999999</v>
      </c>
      <c r="W1878" s="111">
        <f>(365-365/U1878*_xlfn.XLOOKUP(U1878,Lijsten!U:U,Lijsten!V:V))/365</f>
        <v>0.99019189765458426</v>
      </c>
    </row>
    <row r="1879" spans="21:23" x14ac:dyDescent="0.55000000000000004">
      <c r="U1879">
        <v>1877</v>
      </c>
      <c r="V1879">
        <v>18.399999999999999</v>
      </c>
      <c r="W1879" s="111">
        <f>(365-365/U1879*_xlfn.XLOOKUP(U1879,Lijsten!U:U,Lijsten!V:V))/365</f>
        <v>0.99019712306872665</v>
      </c>
    </row>
    <row r="1880" spans="21:23" x14ac:dyDescent="0.55000000000000004">
      <c r="U1880">
        <v>1878</v>
      </c>
      <c r="V1880">
        <v>18.399999999999999</v>
      </c>
      <c r="W1880" s="111">
        <f>(365-365/U1880*_xlfn.XLOOKUP(U1880,Lijsten!U:U,Lijsten!V:V))/365</f>
        <v>0.9902023429179978</v>
      </c>
    </row>
    <row r="1881" spans="21:23" x14ac:dyDescent="0.55000000000000004">
      <c r="U1881">
        <v>1879</v>
      </c>
      <c r="V1881">
        <v>18.399999999999999</v>
      </c>
      <c r="W1881" s="111">
        <f>(365-365/U1881*_xlfn.XLOOKUP(U1881,Lijsten!U:U,Lijsten!V:V))/365</f>
        <v>0.99020755721128262</v>
      </c>
    </row>
    <row r="1882" spans="21:23" x14ac:dyDescent="0.55000000000000004">
      <c r="U1882">
        <v>1880</v>
      </c>
      <c r="V1882">
        <v>18.399999999999999</v>
      </c>
      <c r="W1882" s="111">
        <f>(365-365/U1882*_xlfn.XLOOKUP(U1882,Lijsten!U:U,Lijsten!V:V))/365</f>
        <v>0.99021276595744678</v>
      </c>
    </row>
    <row r="1883" spans="21:23" x14ac:dyDescent="0.55000000000000004">
      <c r="U1883">
        <v>1881</v>
      </c>
      <c r="V1883">
        <v>18.399999999999999</v>
      </c>
      <c r="W1883" s="111">
        <f>(365-365/U1883*_xlfn.XLOOKUP(U1883,Lijsten!U:U,Lijsten!V:V))/365</f>
        <v>0.99021796916533766</v>
      </c>
    </row>
    <row r="1884" spans="21:23" x14ac:dyDescent="0.55000000000000004">
      <c r="U1884">
        <v>1882</v>
      </c>
      <c r="V1884">
        <v>18.399999999999999</v>
      </c>
      <c r="W1884" s="111">
        <f>(365-365/U1884*_xlfn.XLOOKUP(U1884,Lijsten!U:U,Lijsten!V:V))/365</f>
        <v>0.9902231668437832</v>
      </c>
    </row>
    <row r="1885" spans="21:23" x14ac:dyDescent="0.55000000000000004">
      <c r="U1885">
        <v>1883</v>
      </c>
      <c r="V1885">
        <v>18.399999999999999</v>
      </c>
      <c r="W1885" s="111">
        <f>(365-365/U1885*_xlfn.XLOOKUP(U1885,Lijsten!U:U,Lijsten!V:V))/365</f>
        <v>0.99022835900159312</v>
      </c>
    </row>
    <row r="1886" spans="21:23" x14ac:dyDescent="0.55000000000000004">
      <c r="U1886">
        <v>1884</v>
      </c>
      <c r="V1886">
        <v>18.399999999999999</v>
      </c>
      <c r="W1886" s="111">
        <f>(365-365/U1886*_xlfn.XLOOKUP(U1886,Lijsten!U:U,Lijsten!V:V))/365</f>
        <v>0.99023354564755839</v>
      </c>
    </row>
    <row r="1887" spans="21:23" x14ac:dyDescent="0.55000000000000004">
      <c r="U1887">
        <v>1885</v>
      </c>
      <c r="V1887">
        <v>18.399999999999999</v>
      </c>
      <c r="W1887" s="111">
        <f>(365-365/U1887*_xlfn.XLOOKUP(U1887,Lijsten!U:U,Lijsten!V:V))/365</f>
        <v>0.99023872679045088</v>
      </c>
    </row>
    <row r="1888" spans="21:23" x14ac:dyDescent="0.55000000000000004">
      <c r="U1888">
        <v>1886</v>
      </c>
      <c r="V1888">
        <v>18.399999999999999</v>
      </c>
      <c r="W1888" s="111">
        <f>(365-365/U1888*_xlfn.XLOOKUP(U1888,Lijsten!U:U,Lijsten!V:V))/365</f>
        <v>0.99024390243902438</v>
      </c>
    </row>
    <row r="1889" spans="21:23" x14ac:dyDescent="0.55000000000000004">
      <c r="U1889">
        <v>1887</v>
      </c>
      <c r="V1889">
        <v>18.399999999999999</v>
      </c>
      <c r="W1889" s="111">
        <f>(365-365/U1889*_xlfn.XLOOKUP(U1889,Lijsten!U:U,Lijsten!V:V))/365</f>
        <v>0.99024907260201378</v>
      </c>
    </row>
    <row r="1890" spans="21:23" x14ac:dyDescent="0.55000000000000004">
      <c r="U1890">
        <v>1888</v>
      </c>
      <c r="V1890">
        <v>18.399999999999999</v>
      </c>
      <c r="W1890" s="111">
        <f>(365-365/U1890*_xlfn.XLOOKUP(U1890,Lijsten!U:U,Lijsten!V:V))/365</f>
        <v>0.99025423728813555</v>
      </c>
    </row>
    <row r="1891" spans="21:23" x14ac:dyDescent="0.55000000000000004">
      <c r="U1891">
        <v>1889</v>
      </c>
      <c r="V1891">
        <v>18.399999999999999</v>
      </c>
      <c r="W1891" s="111">
        <f>(365-365/U1891*_xlfn.XLOOKUP(U1891,Lijsten!U:U,Lijsten!V:V))/365</f>
        <v>0.99025939650608785</v>
      </c>
    </row>
    <row r="1892" spans="21:23" x14ac:dyDescent="0.55000000000000004">
      <c r="U1892">
        <v>1890</v>
      </c>
      <c r="V1892">
        <v>18.399999999999999</v>
      </c>
      <c r="W1892" s="111">
        <f>(365-365/U1892*_xlfn.XLOOKUP(U1892,Lijsten!U:U,Lijsten!V:V))/365</f>
        <v>0.99026455026455018</v>
      </c>
    </row>
    <row r="1893" spans="21:23" x14ac:dyDescent="0.55000000000000004">
      <c r="U1893">
        <v>1891</v>
      </c>
      <c r="V1893">
        <v>18.399999999999999</v>
      </c>
      <c r="W1893" s="111">
        <f>(365-365/U1893*_xlfn.XLOOKUP(U1893,Lijsten!U:U,Lijsten!V:V))/365</f>
        <v>0.99026969857218394</v>
      </c>
    </row>
    <row r="1894" spans="21:23" x14ac:dyDescent="0.55000000000000004">
      <c r="U1894">
        <v>1892</v>
      </c>
      <c r="V1894">
        <v>18.399999999999999</v>
      </c>
      <c r="W1894" s="111">
        <f>(365-365/U1894*_xlfn.XLOOKUP(U1894,Lijsten!U:U,Lijsten!V:V))/365</f>
        <v>0.99027484143763211</v>
      </c>
    </row>
    <row r="1895" spans="21:23" x14ac:dyDescent="0.55000000000000004">
      <c r="U1895">
        <v>1893</v>
      </c>
      <c r="V1895">
        <v>18.399999999999999</v>
      </c>
      <c r="W1895" s="111">
        <f>(365-365/U1895*_xlfn.XLOOKUP(U1895,Lijsten!U:U,Lijsten!V:V))/365</f>
        <v>0.99027997886951935</v>
      </c>
    </row>
    <row r="1896" spans="21:23" x14ac:dyDescent="0.55000000000000004">
      <c r="U1896">
        <v>1894</v>
      </c>
      <c r="V1896">
        <v>18.399999999999999</v>
      </c>
      <c r="W1896" s="111">
        <f>(365-365/U1896*_xlfn.XLOOKUP(U1896,Lijsten!U:U,Lijsten!V:V))/365</f>
        <v>0.99028511087645188</v>
      </c>
    </row>
    <row r="1897" spans="21:23" x14ac:dyDescent="0.55000000000000004">
      <c r="U1897">
        <v>1895</v>
      </c>
      <c r="V1897">
        <v>18.399999999999999</v>
      </c>
      <c r="W1897" s="111">
        <f>(365-365/U1897*_xlfn.XLOOKUP(U1897,Lijsten!U:U,Lijsten!V:V))/365</f>
        <v>0.99029023746701839</v>
      </c>
    </row>
    <row r="1898" spans="21:23" x14ac:dyDescent="0.55000000000000004">
      <c r="U1898">
        <v>1896</v>
      </c>
      <c r="V1898">
        <v>18.399999999999999</v>
      </c>
      <c r="W1898" s="111">
        <f>(365-365/U1898*_xlfn.XLOOKUP(U1898,Lijsten!U:U,Lijsten!V:V))/365</f>
        <v>0.99029535864978901</v>
      </c>
    </row>
    <row r="1899" spans="21:23" x14ac:dyDescent="0.55000000000000004">
      <c r="U1899">
        <v>1897</v>
      </c>
      <c r="V1899">
        <v>18.399999999999999</v>
      </c>
      <c r="W1899" s="111">
        <f>(365-365/U1899*_xlfn.XLOOKUP(U1899,Lijsten!U:U,Lijsten!V:V))/365</f>
        <v>0.9903004744333157</v>
      </c>
    </row>
    <row r="1900" spans="21:23" x14ac:dyDescent="0.55000000000000004">
      <c r="U1900">
        <v>1898</v>
      </c>
      <c r="V1900">
        <v>18.399999999999999</v>
      </c>
      <c r="W1900" s="111">
        <f>(365-365/U1900*_xlfn.XLOOKUP(U1900,Lijsten!U:U,Lijsten!V:V))/365</f>
        <v>0.99030558482613273</v>
      </c>
    </row>
    <row r="1901" spans="21:23" x14ac:dyDescent="0.55000000000000004">
      <c r="U1901">
        <v>1899</v>
      </c>
      <c r="V1901">
        <v>18.399999999999999</v>
      </c>
      <c r="W1901" s="111">
        <f>(365-365/U1901*_xlfn.XLOOKUP(U1901,Lijsten!U:U,Lijsten!V:V))/365</f>
        <v>0.99031068983675619</v>
      </c>
    </row>
    <row r="1902" spans="21:23" x14ac:dyDescent="0.55000000000000004">
      <c r="U1902">
        <v>1900</v>
      </c>
      <c r="V1902">
        <v>18.399999999999999</v>
      </c>
      <c r="W1902" s="111">
        <f>(365-365/U1902*_xlfn.XLOOKUP(U1902,Lijsten!U:U,Lijsten!V:V))/365</f>
        <v>0.99031578947368426</v>
      </c>
    </row>
    <row r="1903" spans="21:23" x14ac:dyDescent="0.55000000000000004">
      <c r="U1903">
        <v>1901</v>
      </c>
      <c r="V1903">
        <v>18.399999999999999</v>
      </c>
      <c r="W1903" s="111">
        <f>(365-365/U1903*_xlfn.XLOOKUP(U1903,Lijsten!U:U,Lijsten!V:V))/365</f>
        <v>0.99032088374539717</v>
      </c>
    </row>
    <row r="1904" spans="21:23" x14ac:dyDescent="0.55000000000000004">
      <c r="U1904">
        <v>1902</v>
      </c>
      <c r="V1904">
        <v>18.399999999999999</v>
      </c>
      <c r="W1904" s="111">
        <f>(365-365/U1904*_xlfn.XLOOKUP(U1904,Lijsten!U:U,Lijsten!V:V))/365</f>
        <v>0.9903259726603576</v>
      </c>
    </row>
    <row r="1905" spans="21:23" x14ac:dyDescent="0.55000000000000004">
      <c r="U1905">
        <v>1903</v>
      </c>
      <c r="V1905">
        <v>18.399999999999999</v>
      </c>
      <c r="W1905" s="111">
        <f>(365-365/U1905*_xlfn.XLOOKUP(U1905,Lijsten!U:U,Lijsten!V:V))/365</f>
        <v>0.99033105622701001</v>
      </c>
    </row>
    <row r="1906" spans="21:23" x14ac:dyDescent="0.55000000000000004">
      <c r="U1906">
        <v>1904</v>
      </c>
      <c r="V1906">
        <v>18.399999999999999</v>
      </c>
      <c r="W1906" s="111">
        <f>(365-365/U1906*_xlfn.XLOOKUP(U1906,Lijsten!U:U,Lijsten!V:V))/365</f>
        <v>0.99033613445378144</v>
      </c>
    </row>
    <row r="1907" spans="21:23" x14ac:dyDescent="0.55000000000000004">
      <c r="U1907">
        <v>1905</v>
      </c>
      <c r="V1907">
        <v>18.399999999999999</v>
      </c>
      <c r="W1907" s="111">
        <f>(365-365/U1907*_xlfn.XLOOKUP(U1907,Lijsten!U:U,Lijsten!V:V))/365</f>
        <v>0.99034120734908149</v>
      </c>
    </row>
    <row r="1908" spans="21:23" x14ac:dyDescent="0.55000000000000004">
      <c r="U1908">
        <v>1906</v>
      </c>
      <c r="V1908">
        <v>18.399999999999999</v>
      </c>
      <c r="W1908" s="111">
        <f>(365-365/U1908*_xlfn.XLOOKUP(U1908,Lijsten!U:U,Lijsten!V:V))/365</f>
        <v>0.99034627492130112</v>
      </c>
    </row>
    <row r="1909" spans="21:23" x14ac:dyDescent="0.55000000000000004">
      <c r="U1909">
        <v>1907</v>
      </c>
      <c r="V1909">
        <v>18.399999999999999</v>
      </c>
      <c r="W1909" s="111">
        <f>(365-365/U1909*_xlfn.XLOOKUP(U1909,Lijsten!U:U,Lijsten!V:V))/365</f>
        <v>0.99035133717881485</v>
      </c>
    </row>
    <row r="1910" spans="21:23" x14ac:dyDescent="0.55000000000000004">
      <c r="U1910">
        <v>1908</v>
      </c>
      <c r="V1910">
        <v>18.399999999999999</v>
      </c>
      <c r="W1910" s="111">
        <f>(365-365/U1910*_xlfn.XLOOKUP(U1910,Lijsten!U:U,Lijsten!V:V))/365</f>
        <v>0.99035639412997911</v>
      </c>
    </row>
    <row r="1911" spans="21:23" x14ac:dyDescent="0.55000000000000004">
      <c r="U1911">
        <v>1909</v>
      </c>
      <c r="V1911">
        <v>18.399999999999999</v>
      </c>
      <c r="W1911" s="111">
        <f>(365-365/U1911*_xlfn.XLOOKUP(U1911,Lijsten!U:U,Lijsten!V:V))/365</f>
        <v>0.99036144578313245</v>
      </c>
    </row>
    <row r="1912" spans="21:23" x14ac:dyDescent="0.55000000000000004">
      <c r="U1912">
        <v>1910</v>
      </c>
      <c r="V1912">
        <v>18.399999999999999</v>
      </c>
      <c r="W1912" s="111">
        <f>(365-365/U1912*_xlfn.XLOOKUP(U1912,Lijsten!U:U,Lijsten!V:V))/365</f>
        <v>0.99036649214659689</v>
      </c>
    </row>
    <row r="1913" spans="21:23" x14ac:dyDescent="0.55000000000000004">
      <c r="U1913">
        <v>1911</v>
      </c>
      <c r="V1913">
        <v>18.399999999999999</v>
      </c>
      <c r="W1913" s="111">
        <f>(365-365/U1913*_xlfn.XLOOKUP(U1913,Lijsten!U:U,Lijsten!V:V))/365</f>
        <v>0.9903715332286761</v>
      </c>
    </row>
    <row r="1914" spans="21:23" x14ac:dyDescent="0.55000000000000004">
      <c r="U1914">
        <v>1912</v>
      </c>
      <c r="V1914">
        <v>18.399999999999999</v>
      </c>
      <c r="W1914" s="111">
        <f>(365-365/U1914*_xlfn.XLOOKUP(U1914,Lijsten!U:U,Lijsten!V:V))/365</f>
        <v>0.99037656903765681</v>
      </c>
    </row>
    <row r="1915" spans="21:23" x14ac:dyDescent="0.55000000000000004">
      <c r="U1915">
        <v>1913</v>
      </c>
      <c r="V1915">
        <v>18.399999999999999</v>
      </c>
      <c r="W1915" s="111">
        <f>(365-365/U1915*_xlfn.XLOOKUP(U1915,Lijsten!U:U,Lijsten!V:V))/365</f>
        <v>0.99038159958180871</v>
      </c>
    </row>
    <row r="1916" spans="21:23" x14ac:dyDescent="0.55000000000000004">
      <c r="U1916">
        <v>1914</v>
      </c>
      <c r="V1916">
        <v>18.399999999999999</v>
      </c>
      <c r="W1916" s="111">
        <f>(365-365/U1916*_xlfn.XLOOKUP(U1916,Lijsten!U:U,Lijsten!V:V))/365</f>
        <v>0.99038662486938356</v>
      </c>
    </row>
    <row r="1917" spans="21:23" x14ac:dyDescent="0.55000000000000004">
      <c r="U1917">
        <v>1915</v>
      </c>
      <c r="V1917">
        <v>18.399999999999999</v>
      </c>
      <c r="W1917" s="111">
        <f>(365-365/U1917*_xlfn.XLOOKUP(U1917,Lijsten!U:U,Lijsten!V:V))/365</f>
        <v>0.9903916449086162</v>
      </c>
    </row>
    <row r="1918" spans="21:23" x14ac:dyDescent="0.55000000000000004">
      <c r="U1918">
        <v>1916</v>
      </c>
      <c r="V1918">
        <v>18.399999999999999</v>
      </c>
      <c r="W1918" s="111">
        <f>(365-365/U1918*_xlfn.XLOOKUP(U1918,Lijsten!U:U,Lijsten!V:V))/365</f>
        <v>0.99039665970772439</v>
      </c>
    </row>
    <row r="1919" spans="21:23" x14ac:dyDescent="0.55000000000000004">
      <c r="U1919">
        <v>1917</v>
      </c>
      <c r="V1919">
        <v>18.399999999999999</v>
      </c>
      <c r="W1919" s="111">
        <f>(365-365/U1919*_xlfn.XLOOKUP(U1919,Lijsten!U:U,Lijsten!V:V))/365</f>
        <v>0.99040166927490869</v>
      </c>
    </row>
    <row r="1920" spans="21:23" x14ac:dyDescent="0.55000000000000004">
      <c r="U1920">
        <v>1918</v>
      </c>
      <c r="V1920">
        <v>18.399999999999999</v>
      </c>
      <c r="W1920" s="111">
        <f>(365-365/U1920*_xlfn.XLOOKUP(U1920,Lijsten!U:U,Lijsten!V:V))/365</f>
        <v>0.99040667361835244</v>
      </c>
    </row>
    <row r="1921" spans="21:23" x14ac:dyDescent="0.55000000000000004">
      <c r="U1921">
        <v>1919</v>
      </c>
      <c r="V1921">
        <v>18.399999999999999</v>
      </c>
      <c r="W1921" s="111">
        <f>(365-365/U1921*_xlfn.XLOOKUP(U1921,Lijsten!U:U,Lijsten!V:V))/365</f>
        <v>0.99041167274622188</v>
      </c>
    </row>
    <row r="1922" spans="21:23" x14ac:dyDescent="0.55000000000000004">
      <c r="U1922">
        <v>1920</v>
      </c>
      <c r="V1922">
        <v>18.399999999999999</v>
      </c>
      <c r="W1922" s="111">
        <f>(365-365/U1922*_xlfn.XLOOKUP(U1922,Lijsten!U:U,Lijsten!V:V))/365</f>
        <v>0.99041666666666672</v>
      </c>
    </row>
    <row r="1923" spans="21:23" x14ac:dyDescent="0.55000000000000004">
      <c r="U1923">
        <v>1921</v>
      </c>
      <c r="V1923">
        <v>18.399999999999999</v>
      </c>
      <c r="W1923" s="111">
        <f>(365-365/U1923*_xlfn.XLOOKUP(U1923,Lijsten!U:U,Lijsten!V:V))/365</f>
        <v>0.9904216553878189</v>
      </c>
    </row>
    <row r="1924" spans="21:23" x14ac:dyDescent="0.55000000000000004">
      <c r="U1924">
        <v>1922</v>
      </c>
      <c r="V1924">
        <v>18.399999999999999</v>
      </c>
      <c r="W1924" s="111">
        <f>(365-365/U1924*_xlfn.XLOOKUP(U1924,Lijsten!U:U,Lijsten!V:V))/365</f>
        <v>0.99042663891779403</v>
      </c>
    </row>
    <row r="1925" spans="21:23" x14ac:dyDescent="0.55000000000000004">
      <c r="U1925">
        <v>1923</v>
      </c>
      <c r="V1925">
        <v>18.399999999999999</v>
      </c>
      <c r="W1925" s="111">
        <f>(365-365/U1925*_xlfn.XLOOKUP(U1925,Lijsten!U:U,Lijsten!V:V))/365</f>
        <v>0.99043161726469053</v>
      </c>
    </row>
    <row r="1926" spans="21:23" x14ac:dyDescent="0.55000000000000004">
      <c r="U1926">
        <v>1924</v>
      </c>
      <c r="V1926">
        <v>18.399999999999999</v>
      </c>
      <c r="W1926" s="111">
        <f>(365-365/U1926*_xlfn.XLOOKUP(U1926,Lijsten!U:U,Lijsten!V:V))/365</f>
        <v>0.99043659043659038</v>
      </c>
    </row>
    <row r="1927" spans="21:23" x14ac:dyDescent="0.55000000000000004">
      <c r="U1927">
        <v>1925</v>
      </c>
      <c r="V1927">
        <v>18.399999999999999</v>
      </c>
      <c r="W1927" s="111">
        <f>(365-365/U1927*_xlfn.XLOOKUP(U1927,Lijsten!U:U,Lijsten!V:V))/365</f>
        <v>0.99044155844155846</v>
      </c>
    </row>
    <row r="1928" spans="21:23" x14ac:dyDescent="0.55000000000000004">
      <c r="U1928">
        <v>1926</v>
      </c>
      <c r="V1928">
        <v>18.399999999999999</v>
      </c>
      <c r="W1928" s="111">
        <f>(365-365/U1928*_xlfn.XLOOKUP(U1928,Lijsten!U:U,Lijsten!V:V))/365</f>
        <v>0.99044652128764277</v>
      </c>
    </row>
    <row r="1929" spans="21:23" x14ac:dyDescent="0.55000000000000004">
      <c r="U1929">
        <v>1927</v>
      </c>
      <c r="V1929">
        <v>18.399999999999999</v>
      </c>
      <c r="W1929" s="111">
        <f>(365-365/U1929*_xlfn.XLOOKUP(U1929,Lijsten!U:U,Lijsten!V:V))/365</f>
        <v>0.990451478982875</v>
      </c>
    </row>
    <row r="1930" spans="21:23" x14ac:dyDescent="0.55000000000000004">
      <c r="U1930">
        <v>1928</v>
      </c>
      <c r="V1930">
        <v>18.399999999999999</v>
      </c>
      <c r="W1930" s="111">
        <f>(365-365/U1930*_xlfn.XLOOKUP(U1930,Lijsten!U:U,Lijsten!V:V))/365</f>
        <v>0.99045643153526974</v>
      </c>
    </row>
    <row r="1931" spans="21:23" x14ac:dyDescent="0.55000000000000004">
      <c r="U1931">
        <v>1929</v>
      </c>
      <c r="V1931">
        <v>18.399999999999999</v>
      </c>
      <c r="W1931" s="111">
        <f>(365-365/U1931*_xlfn.XLOOKUP(U1931,Lijsten!U:U,Lijsten!V:V))/365</f>
        <v>0.99046137895282527</v>
      </c>
    </row>
    <row r="1932" spans="21:23" x14ac:dyDescent="0.55000000000000004">
      <c r="U1932">
        <v>1930</v>
      </c>
      <c r="V1932">
        <v>18.399999999999999</v>
      </c>
      <c r="W1932" s="111">
        <f>(365-365/U1932*_xlfn.XLOOKUP(U1932,Lijsten!U:U,Lijsten!V:V))/365</f>
        <v>0.9904663212435233</v>
      </c>
    </row>
    <row r="1933" spans="21:23" x14ac:dyDescent="0.55000000000000004">
      <c r="U1933">
        <v>1931</v>
      </c>
      <c r="V1933">
        <v>18.399999999999999</v>
      </c>
      <c r="W1933" s="111">
        <f>(365-365/U1933*_xlfn.XLOOKUP(U1933,Lijsten!U:U,Lijsten!V:V))/365</f>
        <v>0.99047125841532879</v>
      </c>
    </row>
    <row r="1934" spans="21:23" x14ac:dyDescent="0.55000000000000004">
      <c r="U1934">
        <v>1932</v>
      </c>
      <c r="V1934">
        <v>18.399999999999999</v>
      </c>
      <c r="W1934" s="111">
        <f>(365-365/U1934*_xlfn.XLOOKUP(U1934,Lijsten!U:U,Lijsten!V:V))/365</f>
        <v>0.99047619047619051</v>
      </c>
    </row>
    <row r="1935" spans="21:23" x14ac:dyDescent="0.55000000000000004">
      <c r="U1935">
        <v>1933</v>
      </c>
      <c r="V1935">
        <v>18.399999999999999</v>
      </c>
      <c r="W1935" s="111">
        <f>(365-365/U1935*_xlfn.XLOOKUP(U1935,Lijsten!U:U,Lijsten!V:V))/365</f>
        <v>0.99048111743404033</v>
      </c>
    </row>
    <row r="1936" spans="21:23" x14ac:dyDescent="0.55000000000000004">
      <c r="U1936">
        <v>1934</v>
      </c>
      <c r="V1936">
        <v>18.399999999999999</v>
      </c>
      <c r="W1936" s="111">
        <f>(365-365/U1936*_xlfn.XLOOKUP(U1936,Lijsten!U:U,Lijsten!V:V))/365</f>
        <v>0.99048603929679413</v>
      </c>
    </row>
    <row r="1937" spans="21:23" x14ac:dyDescent="0.55000000000000004">
      <c r="U1937">
        <v>1935</v>
      </c>
      <c r="V1937">
        <v>18.399999999999999</v>
      </c>
      <c r="W1937" s="111">
        <f>(365-365/U1937*_xlfn.XLOOKUP(U1937,Lijsten!U:U,Lijsten!V:V))/365</f>
        <v>0.99049095607235138</v>
      </c>
    </row>
    <row r="1938" spans="21:23" x14ac:dyDescent="0.55000000000000004">
      <c r="U1938">
        <v>1936</v>
      </c>
      <c r="V1938">
        <v>18.399999999999999</v>
      </c>
      <c r="W1938" s="111">
        <f>(365-365/U1938*_xlfn.XLOOKUP(U1938,Lijsten!U:U,Lijsten!V:V))/365</f>
        <v>0.99049586776859511</v>
      </c>
    </row>
    <row r="1939" spans="21:23" x14ac:dyDescent="0.55000000000000004">
      <c r="U1939">
        <v>1937</v>
      </c>
      <c r="V1939">
        <v>18.399999999999999</v>
      </c>
      <c r="W1939" s="111">
        <f>(365-365/U1939*_xlfn.XLOOKUP(U1939,Lijsten!U:U,Lijsten!V:V))/365</f>
        <v>0.99050077439339179</v>
      </c>
    </row>
    <row r="1940" spans="21:23" x14ac:dyDescent="0.55000000000000004">
      <c r="U1940">
        <v>1938</v>
      </c>
      <c r="V1940">
        <v>18.399999999999999</v>
      </c>
      <c r="W1940" s="111">
        <f>(365-365/U1940*_xlfn.XLOOKUP(U1940,Lijsten!U:U,Lijsten!V:V))/365</f>
        <v>0.99050567595459238</v>
      </c>
    </row>
    <row r="1941" spans="21:23" x14ac:dyDescent="0.55000000000000004">
      <c r="U1941">
        <v>1939</v>
      </c>
      <c r="V1941">
        <v>18.399999999999999</v>
      </c>
      <c r="W1941" s="111">
        <f>(365-365/U1941*_xlfn.XLOOKUP(U1941,Lijsten!U:U,Lijsten!V:V))/365</f>
        <v>0.99051057246003094</v>
      </c>
    </row>
    <row r="1942" spans="21:23" x14ac:dyDescent="0.55000000000000004">
      <c r="U1942">
        <v>1940</v>
      </c>
      <c r="V1942">
        <v>18.399999999999999</v>
      </c>
      <c r="W1942" s="111">
        <f>(365-365/U1942*_xlfn.XLOOKUP(U1942,Lijsten!U:U,Lijsten!V:V))/365</f>
        <v>0.99051546391752576</v>
      </c>
    </row>
    <row r="1943" spans="21:23" x14ac:dyDescent="0.55000000000000004">
      <c r="U1943">
        <v>1941</v>
      </c>
      <c r="V1943">
        <v>18.399999999999999</v>
      </c>
      <c r="W1943" s="111">
        <f>(365-365/U1943*_xlfn.XLOOKUP(U1943,Lijsten!U:U,Lijsten!V:V))/365</f>
        <v>0.99052035033487895</v>
      </c>
    </row>
    <row r="1944" spans="21:23" x14ac:dyDescent="0.55000000000000004">
      <c r="U1944">
        <v>1942</v>
      </c>
      <c r="V1944">
        <v>18.399999999999999</v>
      </c>
      <c r="W1944" s="111">
        <f>(365-365/U1944*_xlfn.XLOOKUP(U1944,Lijsten!U:U,Lijsten!V:V))/365</f>
        <v>0.99052523171987639</v>
      </c>
    </row>
    <row r="1945" spans="21:23" x14ac:dyDescent="0.55000000000000004">
      <c r="U1945">
        <v>1943</v>
      </c>
      <c r="V1945">
        <v>18.399999999999999</v>
      </c>
      <c r="W1945" s="111">
        <f>(365-365/U1945*_xlfn.XLOOKUP(U1945,Lijsten!U:U,Lijsten!V:V))/365</f>
        <v>0.99053010808028819</v>
      </c>
    </row>
    <row r="1946" spans="21:23" x14ac:dyDescent="0.55000000000000004">
      <c r="U1946">
        <v>1944</v>
      </c>
      <c r="V1946">
        <v>18.399999999999999</v>
      </c>
      <c r="W1946" s="111">
        <f>(365-365/U1946*_xlfn.XLOOKUP(U1946,Lijsten!U:U,Lijsten!V:V))/365</f>
        <v>0.99053497942386826</v>
      </c>
    </row>
    <row r="1947" spans="21:23" x14ac:dyDescent="0.55000000000000004">
      <c r="U1947">
        <v>1945</v>
      </c>
      <c r="V1947">
        <v>18.399999999999999</v>
      </c>
      <c r="W1947" s="111">
        <f>(365-365/U1947*_xlfn.XLOOKUP(U1947,Lijsten!U:U,Lijsten!V:V))/365</f>
        <v>0.99053984575835485</v>
      </c>
    </row>
    <row r="1948" spans="21:23" x14ac:dyDescent="0.55000000000000004">
      <c r="U1948">
        <v>1946</v>
      </c>
      <c r="V1948">
        <v>18.399999999999999</v>
      </c>
      <c r="W1948" s="111">
        <f>(365-365/U1948*_xlfn.XLOOKUP(U1948,Lijsten!U:U,Lijsten!V:V))/365</f>
        <v>0.99054470709146969</v>
      </c>
    </row>
    <row r="1949" spans="21:23" x14ac:dyDescent="0.55000000000000004">
      <c r="U1949">
        <v>1947</v>
      </c>
      <c r="V1949">
        <v>18.399999999999999</v>
      </c>
      <c r="W1949" s="111">
        <f>(365-365/U1949*_xlfn.XLOOKUP(U1949,Lijsten!U:U,Lijsten!V:V))/365</f>
        <v>0.99054956343091938</v>
      </c>
    </row>
    <row r="1950" spans="21:23" x14ac:dyDescent="0.55000000000000004">
      <c r="U1950">
        <v>1948</v>
      </c>
      <c r="V1950">
        <v>18.399999999999999</v>
      </c>
      <c r="W1950" s="111">
        <f>(365-365/U1950*_xlfn.XLOOKUP(U1950,Lijsten!U:U,Lijsten!V:V))/365</f>
        <v>0.99055441478439432</v>
      </c>
    </row>
    <row r="1951" spans="21:23" x14ac:dyDescent="0.55000000000000004">
      <c r="U1951">
        <v>1949</v>
      </c>
      <c r="V1951">
        <v>18.399999999999999</v>
      </c>
      <c r="W1951" s="111">
        <f>(365-365/U1951*_xlfn.XLOOKUP(U1951,Lijsten!U:U,Lijsten!V:V))/365</f>
        <v>0.99055926115956905</v>
      </c>
    </row>
    <row r="1952" spans="21:23" x14ac:dyDescent="0.55000000000000004">
      <c r="U1952">
        <v>1950</v>
      </c>
      <c r="V1952">
        <v>18.399999999999999</v>
      </c>
      <c r="W1952" s="111">
        <f>(365-365/U1952*_xlfn.XLOOKUP(U1952,Lijsten!U:U,Lijsten!V:V))/365</f>
        <v>0.99056410256410266</v>
      </c>
    </row>
    <row r="1953" spans="21:23" x14ac:dyDescent="0.55000000000000004">
      <c r="U1953">
        <v>1951</v>
      </c>
      <c r="V1953">
        <v>18.399999999999999</v>
      </c>
      <c r="W1953" s="111">
        <f>(365-365/U1953*_xlfn.XLOOKUP(U1953,Lijsten!U:U,Lijsten!V:V))/365</f>
        <v>0.99056893900563814</v>
      </c>
    </row>
    <row r="1954" spans="21:23" x14ac:dyDescent="0.55000000000000004">
      <c r="U1954">
        <v>1952</v>
      </c>
      <c r="V1954">
        <v>18.399999999999999</v>
      </c>
      <c r="W1954" s="111">
        <f>(365-365/U1954*_xlfn.XLOOKUP(U1954,Lijsten!U:U,Lijsten!V:V))/365</f>
        <v>0.99057377049180317</v>
      </c>
    </row>
    <row r="1955" spans="21:23" x14ac:dyDescent="0.55000000000000004">
      <c r="U1955">
        <v>1953</v>
      </c>
      <c r="V1955">
        <v>18.399999999999999</v>
      </c>
      <c r="W1955" s="111">
        <f>(365-365/U1955*_xlfn.XLOOKUP(U1955,Lijsten!U:U,Lijsten!V:V))/365</f>
        <v>0.9905785970302099</v>
      </c>
    </row>
    <row r="1956" spans="21:23" x14ac:dyDescent="0.55000000000000004">
      <c r="U1956">
        <v>1954</v>
      </c>
      <c r="V1956">
        <v>18.399999999999999</v>
      </c>
      <c r="W1956" s="111">
        <f>(365-365/U1956*_xlfn.XLOOKUP(U1956,Lijsten!U:U,Lijsten!V:V))/365</f>
        <v>0.99058341862845445</v>
      </c>
    </row>
    <row r="1957" spans="21:23" x14ac:dyDescent="0.55000000000000004">
      <c r="U1957">
        <v>1955</v>
      </c>
      <c r="V1957">
        <v>18.399999999999999</v>
      </c>
      <c r="W1957" s="111">
        <f>(365-365/U1957*_xlfn.XLOOKUP(U1957,Lijsten!U:U,Lijsten!V:V))/365</f>
        <v>0.99058823529411766</v>
      </c>
    </row>
    <row r="1958" spans="21:23" x14ac:dyDescent="0.55000000000000004">
      <c r="U1958">
        <v>1956</v>
      </c>
      <c r="V1958">
        <v>18.399999999999999</v>
      </c>
      <c r="W1958" s="111">
        <f>(365-365/U1958*_xlfn.XLOOKUP(U1958,Lijsten!U:U,Lijsten!V:V))/365</f>
        <v>0.99059304703476481</v>
      </c>
    </row>
    <row r="1959" spans="21:23" x14ac:dyDescent="0.55000000000000004">
      <c r="U1959">
        <v>1957</v>
      </c>
      <c r="V1959">
        <v>18.399999999999999</v>
      </c>
      <c r="W1959" s="111">
        <f>(365-365/U1959*_xlfn.XLOOKUP(U1959,Lijsten!U:U,Lijsten!V:V))/365</f>
        <v>0.99059785385794585</v>
      </c>
    </row>
    <row r="1960" spans="21:23" x14ac:dyDescent="0.55000000000000004">
      <c r="U1960">
        <v>1958</v>
      </c>
      <c r="V1960">
        <v>18.399999999999999</v>
      </c>
      <c r="W1960" s="111">
        <f>(365-365/U1960*_xlfn.XLOOKUP(U1960,Lijsten!U:U,Lijsten!V:V))/365</f>
        <v>0.990602655771195</v>
      </c>
    </row>
    <row r="1961" spans="21:23" x14ac:dyDescent="0.55000000000000004">
      <c r="U1961">
        <v>1959</v>
      </c>
      <c r="V1961">
        <v>18.399999999999999</v>
      </c>
      <c r="W1961" s="111">
        <f>(365-365/U1961*_xlfn.XLOOKUP(U1961,Lijsten!U:U,Lijsten!V:V))/365</f>
        <v>0.99060745278203166</v>
      </c>
    </row>
    <row r="1962" spans="21:23" x14ac:dyDescent="0.55000000000000004">
      <c r="U1962">
        <v>1960</v>
      </c>
      <c r="V1962">
        <v>18.399999999999999</v>
      </c>
      <c r="W1962" s="111">
        <f>(365-365/U1962*_xlfn.XLOOKUP(U1962,Lijsten!U:U,Lijsten!V:V))/365</f>
        <v>0.99061224489795918</v>
      </c>
    </row>
    <row r="1963" spans="21:23" x14ac:dyDescent="0.55000000000000004">
      <c r="U1963">
        <v>1961</v>
      </c>
      <c r="V1963">
        <v>18.399999999999999</v>
      </c>
      <c r="W1963" s="111">
        <f>(365-365/U1963*_xlfn.XLOOKUP(U1963,Lijsten!U:U,Lijsten!V:V))/365</f>
        <v>0.99061703212646612</v>
      </c>
    </row>
    <row r="1964" spans="21:23" x14ac:dyDescent="0.55000000000000004">
      <c r="U1964">
        <v>1962</v>
      </c>
      <c r="V1964">
        <v>18.399999999999999</v>
      </c>
      <c r="W1964" s="111">
        <f>(365-365/U1964*_xlfn.XLOOKUP(U1964,Lijsten!U:U,Lijsten!V:V))/365</f>
        <v>0.99062181447502551</v>
      </c>
    </row>
    <row r="1965" spans="21:23" x14ac:dyDescent="0.55000000000000004">
      <c r="U1965">
        <v>1963</v>
      </c>
      <c r="V1965">
        <v>18.399999999999999</v>
      </c>
      <c r="W1965" s="111">
        <f>(365-365/U1965*_xlfn.XLOOKUP(U1965,Lijsten!U:U,Lijsten!V:V))/365</f>
        <v>0.99062659195109526</v>
      </c>
    </row>
    <row r="1966" spans="21:23" x14ac:dyDescent="0.55000000000000004">
      <c r="U1966">
        <v>1964</v>
      </c>
      <c r="V1966">
        <v>18.399999999999999</v>
      </c>
      <c r="W1966" s="111">
        <f>(365-365/U1966*_xlfn.XLOOKUP(U1966,Lijsten!U:U,Lijsten!V:V))/365</f>
        <v>0.9906313645621182</v>
      </c>
    </row>
    <row r="1967" spans="21:23" x14ac:dyDescent="0.55000000000000004">
      <c r="U1967">
        <v>1965</v>
      </c>
      <c r="V1967">
        <v>18.399999999999999</v>
      </c>
      <c r="W1967" s="111">
        <f>(365-365/U1967*_xlfn.XLOOKUP(U1967,Lijsten!U:U,Lijsten!V:V))/365</f>
        <v>0.99063613231552161</v>
      </c>
    </row>
    <row r="1968" spans="21:23" x14ac:dyDescent="0.55000000000000004">
      <c r="U1968">
        <v>1966</v>
      </c>
      <c r="V1968">
        <v>18.399999999999999</v>
      </c>
      <c r="W1968" s="111">
        <f>(365-365/U1968*_xlfn.XLOOKUP(U1968,Lijsten!U:U,Lijsten!V:V))/365</f>
        <v>0.99064089521871823</v>
      </c>
    </row>
    <row r="1969" spans="21:23" x14ac:dyDescent="0.55000000000000004">
      <c r="U1969">
        <v>1967</v>
      </c>
      <c r="V1969">
        <v>18.399999999999999</v>
      </c>
      <c r="W1969" s="111">
        <f>(365-365/U1969*_xlfn.XLOOKUP(U1969,Lijsten!U:U,Lijsten!V:V))/365</f>
        <v>0.99064565327910525</v>
      </c>
    </row>
    <row r="1970" spans="21:23" x14ac:dyDescent="0.55000000000000004">
      <c r="U1970">
        <v>1968</v>
      </c>
      <c r="V1970">
        <v>18.399999999999999</v>
      </c>
      <c r="W1970" s="111">
        <f>(365-365/U1970*_xlfn.XLOOKUP(U1970,Lijsten!U:U,Lijsten!V:V))/365</f>
        <v>0.990650406504065</v>
      </c>
    </row>
    <row r="1971" spans="21:23" x14ac:dyDescent="0.55000000000000004">
      <c r="U1971">
        <v>1969</v>
      </c>
      <c r="V1971">
        <v>18.399999999999999</v>
      </c>
      <c r="W1971" s="111">
        <f>(365-365/U1971*_xlfn.XLOOKUP(U1971,Lijsten!U:U,Lijsten!V:V))/365</f>
        <v>0.9906551549009649</v>
      </c>
    </row>
    <row r="1972" spans="21:23" x14ac:dyDescent="0.55000000000000004">
      <c r="U1972">
        <v>1970</v>
      </c>
      <c r="V1972">
        <v>18.399999999999999</v>
      </c>
      <c r="W1972" s="111">
        <f>(365-365/U1972*_xlfn.XLOOKUP(U1972,Lijsten!U:U,Lijsten!V:V))/365</f>
        <v>0.99065989847715741</v>
      </c>
    </row>
    <row r="1973" spans="21:23" x14ac:dyDescent="0.55000000000000004">
      <c r="U1973">
        <v>1971</v>
      </c>
      <c r="V1973">
        <v>18.399999999999999</v>
      </c>
      <c r="W1973" s="111">
        <f>(365-365/U1973*_xlfn.XLOOKUP(U1973,Lijsten!U:U,Lijsten!V:V))/365</f>
        <v>0.99066463723997977</v>
      </c>
    </row>
    <row r="1974" spans="21:23" x14ac:dyDescent="0.55000000000000004">
      <c r="U1974">
        <v>1972</v>
      </c>
      <c r="V1974">
        <v>18.399999999999999</v>
      </c>
      <c r="W1974" s="111">
        <f>(365-365/U1974*_xlfn.XLOOKUP(U1974,Lijsten!U:U,Lijsten!V:V))/365</f>
        <v>0.99066937119675458</v>
      </c>
    </row>
    <row r="1975" spans="21:23" x14ac:dyDescent="0.55000000000000004">
      <c r="U1975">
        <v>1973</v>
      </c>
      <c r="V1975">
        <v>18.399999999999999</v>
      </c>
      <c r="W1975" s="111">
        <f>(365-365/U1975*_xlfn.XLOOKUP(U1975,Lijsten!U:U,Lijsten!V:V))/365</f>
        <v>0.99067410035478964</v>
      </c>
    </row>
    <row r="1976" spans="21:23" x14ac:dyDescent="0.55000000000000004">
      <c r="U1976">
        <v>1974</v>
      </c>
      <c r="V1976">
        <v>18.399999999999999</v>
      </c>
      <c r="W1976" s="111">
        <f>(365-365/U1976*_xlfn.XLOOKUP(U1976,Lijsten!U:U,Lijsten!V:V))/365</f>
        <v>0.99067882472137792</v>
      </c>
    </row>
    <row r="1977" spans="21:23" x14ac:dyDescent="0.55000000000000004">
      <c r="U1977">
        <v>1975</v>
      </c>
      <c r="V1977">
        <v>18.399999999999999</v>
      </c>
      <c r="W1977" s="111">
        <f>(365-365/U1977*_xlfn.XLOOKUP(U1977,Lijsten!U:U,Lijsten!V:V))/365</f>
        <v>0.99068354430379746</v>
      </c>
    </row>
    <row r="1978" spans="21:23" x14ac:dyDescent="0.55000000000000004">
      <c r="U1978">
        <v>1976</v>
      </c>
      <c r="V1978">
        <v>18.399999999999999</v>
      </c>
      <c r="W1978" s="111">
        <f>(365-365/U1978*_xlfn.XLOOKUP(U1978,Lijsten!U:U,Lijsten!V:V))/365</f>
        <v>0.9906882591093118</v>
      </c>
    </row>
    <row r="1979" spans="21:23" x14ac:dyDescent="0.55000000000000004">
      <c r="U1979">
        <v>1977</v>
      </c>
      <c r="V1979">
        <v>18.399999999999999</v>
      </c>
      <c r="W1979" s="111">
        <f>(365-365/U1979*_xlfn.XLOOKUP(U1979,Lijsten!U:U,Lijsten!V:V))/365</f>
        <v>0.99069296914516947</v>
      </c>
    </row>
    <row r="1980" spans="21:23" x14ac:dyDescent="0.55000000000000004">
      <c r="U1980">
        <v>1978</v>
      </c>
      <c r="V1980">
        <v>18.399999999999999</v>
      </c>
      <c r="W1980" s="111">
        <f>(365-365/U1980*_xlfn.XLOOKUP(U1980,Lijsten!U:U,Lijsten!V:V))/365</f>
        <v>0.99069767441860457</v>
      </c>
    </row>
    <row r="1981" spans="21:23" x14ac:dyDescent="0.55000000000000004">
      <c r="U1981">
        <v>1979</v>
      </c>
      <c r="V1981">
        <v>18.399999999999999</v>
      </c>
      <c r="W1981" s="111">
        <f>(365-365/U1981*_xlfn.XLOOKUP(U1981,Lijsten!U:U,Lijsten!V:V))/365</f>
        <v>0.99070237493683677</v>
      </c>
    </row>
    <row r="1982" spans="21:23" x14ac:dyDescent="0.55000000000000004">
      <c r="U1982">
        <v>1980</v>
      </c>
      <c r="V1982">
        <v>18.399999999999999</v>
      </c>
      <c r="W1982" s="111">
        <f>(365-365/U1982*_xlfn.XLOOKUP(U1982,Lijsten!U:U,Lijsten!V:V))/365</f>
        <v>0.99070707070707065</v>
      </c>
    </row>
    <row r="1983" spans="21:23" x14ac:dyDescent="0.55000000000000004">
      <c r="U1983">
        <v>1981</v>
      </c>
      <c r="V1983">
        <v>18.399999999999999</v>
      </c>
      <c r="W1983" s="111">
        <f>(365-365/U1983*_xlfn.XLOOKUP(U1983,Lijsten!U:U,Lijsten!V:V))/365</f>
        <v>0.99071176173649667</v>
      </c>
    </row>
    <row r="1984" spans="21:23" x14ac:dyDescent="0.55000000000000004">
      <c r="U1984">
        <v>1982</v>
      </c>
      <c r="V1984">
        <v>18.399999999999999</v>
      </c>
      <c r="W1984" s="111">
        <f>(365-365/U1984*_xlfn.XLOOKUP(U1984,Lijsten!U:U,Lijsten!V:V))/365</f>
        <v>0.99071644803229064</v>
      </c>
    </row>
    <row r="1985" spans="21:23" x14ac:dyDescent="0.55000000000000004">
      <c r="U1985">
        <v>1983</v>
      </c>
      <c r="V1985">
        <v>18.399999999999999</v>
      </c>
      <c r="W1985" s="111">
        <f>(365-365/U1985*_xlfn.XLOOKUP(U1985,Lijsten!U:U,Lijsten!V:V))/365</f>
        <v>0.99072112960161374</v>
      </c>
    </row>
    <row r="1986" spans="21:23" x14ac:dyDescent="0.55000000000000004">
      <c r="U1986">
        <v>1984</v>
      </c>
      <c r="V1986">
        <v>18.399999999999999</v>
      </c>
      <c r="W1986" s="111">
        <f>(365-365/U1986*_xlfn.XLOOKUP(U1986,Lijsten!U:U,Lijsten!V:V))/365</f>
        <v>0.9907258064516129</v>
      </c>
    </row>
    <row r="1987" spans="21:23" x14ac:dyDescent="0.55000000000000004">
      <c r="U1987">
        <v>1985</v>
      </c>
      <c r="V1987">
        <v>18.399999999999999</v>
      </c>
      <c r="W1987" s="111">
        <f>(365-365/U1987*_xlfn.XLOOKUP(U1987,Lijsten!U:U,Lijsten!V:V))/365</f>
        <v>0.99073047858942076</v>
      </c>
    </row>
    <row r="1988" spans="21:23" x14ac:dyDescent="0.55000000000000004">
      <c r="U1988">
        <v>1986</v>
      </c>
      <c r="V1988">
        <v>18.399999999999999</v>
      </c>
      <c r="W1988" s="111">
        <f>(365-365/U1988*_xlfn.XLOOKUP(U1988,Lijsten!U:U,Lijsten!V:V))/365</f>
        <v>0.99073514602215518</v>
      </c>
    </row>
    <row r="1989" spans="21:23" x14ac:dyDescent="0.55000000000000004">
      <c r="U1989">
        <v>1987</v>
      </c>
      <c r="V1989">
        <v>18.399999999999999</v>
      </c>
      <c r="W1989" s="111">
        <f>(365-365/U1989*_xlfn.XLOOKUP(U1989,Lijsten!U:U,Lijsten!V:V))/365</f>
        <v>0.99073980875692003</v>
      </c>
    </row>
    <row r="1990" spans="21:23" x14ac:dyDescent="0.55000000000000004">
      <c r="U1990">
        <v>1988</v>
      </c>
      <c r="V1990">
        <v>18.399999999999999</v>
      </c>
      <c r="W1990" s="111">
        <f>(365-365/U1990*_xlfn.XLOOKUP(U1990,Lijsten!U:U,Lijsten!V:V))/365</f>
        <v>0.99074446680080486</v>
      </c>
    </row>
    <row r="1991" spans="21:23" x14ac:dyDescent="0.55000000000000004">
      <c r="U1991">
        <v>1989</v>
      </c>
      <c r="V1991">
        <v>18.399999999999999</v>
      </c>
      <c r="W1991" s="111">
        <f>(365-365/U1991*_xlfn.XLOOKUP(U1991,Lijsten!U:U,Lijsten!V:V))/365</f>
        <v>0.9907491201608849</v>
      </c>
    </row>
    <row r="1992" spans="21:23" x14ac:dyDescent="0.55000000000000004">
      <c r="U1992">
        <v>1990</v>
      </c>
      <c r="V1992">
        <v>18.399999999999999</v>
      </c>
      <c r="W1992" s="111">
        <f>(365-365/U1992*_xlfn.XLOOKUP(U1992,Lijsten!U:U,Lijsten!V:V))/365</f>
        <v>0.99075376884422117</v>
      </c>
    </row>
    <row r="1993" spans="21:23" x14ac:dyDescent="0.55000000000000004">
      <c r="U1993">
        <v>1991</v>
      </c>
      <c r="V1993">
        <v>18.399999999999999</v>
      </c>
      <c r="W1993" s="111">
        <f>(365-365/U1993*_xlfn.XLOOKUP(U1993,Lijsten!U:U,Lijsten!V:V))/365</f>
        <v>0.99075841285786037</v>
      </c>
    </row>
    <row r="1994" spans="21:23" x14ac:dyDescent="0.55000000000000004">
      <c r="U1994">
        <v>1992</v>
      </c>
      <c r="V1994">
        <v>18.399999999999999</v>
      </c>
      <c r="W1994" s="111">
        <f>(365-365/U1994*_xlfn.XLOOKUP(U1994,Lijsten!U:U,Lijsten!V:V))/365</f>
        <v>0.99076305220883532</v>
      </c>
    </row>
    <row r="1995" spans="21:23" x14ac:dyDescent="0.55000000000000004">
      <c r="U1995">
        <v>1993</v>
      </c>
      <c r="V1995">
        <v>18.399999999999999</v>
      </c>
      <c r="W1995" s="111">
        <f>(365-365/U1995*_xlfn.XLOOKUP(U1995,Lijsten!U:U,Lijsten!V:V))/365</f>
        <v>0.9907676869041645</v>
      </c>
    </row>
    <row r="1996" spans="21:23" x14ac:dyDescent="0.55000000000000004">
      <c r="U1996">
        <v>1994</v>
      </c>
      <c r="V1996">
        <v>18.399999999999999</v>
      </c>
      <c r="W1996" s="111">
        <f>(365-365/U1996*_xlfn.XLOOKUP(U1996,Lijsten!U:U,Lijsten!V:V))/365</f>
        <v>0.99077231695085244</v>
      </c>
    </row>
    <row r="1997" spans="21:23" x14ac:dyDescent="0.55000000000000004">
      <c r="U1997">
        <v>1995</v>
      </c>
      <c r="V1997">
        <v>18.399999999999999</v>
      </c>
      <c r="W1997" s="111">
        <f>(365-365/U1997*_xlfn.XLOOKUP(U1997,Lijsten!U:U,Lijsten!V:V))/365</f>
        <v>0.99077694235588964</v>
      </c>
    </row>
    <row r="1998" spans="21:23" x14ac:dyDescent="0.55000000000000004">
      <c r="U1998">
        <v>1996</v>
      </c>
      <c r="V1998">
        <v>18.399999999999999</v>
      </c>
      <c r="W1998" s="111">
        <f>(365-365/U1998*_xlfn.XLOOKUP(U1998,Lijsten!U:U,Lijsten!V:V))/365</f>
        <v>0.99078156312625243</v>
      </c>
    </row>
    <row r="1999" spans="21:23" x14ac:dyDescent="0.55000000000000004">
      <c r="U1999">
        <v>1997</v>
      </c>
      <c r="V1999">
        <v>18.399999999999999</v>
      </c>
      <c r="W1999" s="111">
        <f>(365-365/U1999*_xlfn.XLOOKUP(U1999,Lijsten!U:U,Lijsten!V:V))/365</f>
        <v>0.99078617926890344</v>
      </c>
    </row>
    <row r="2000" spans="21:23" x14ac:dyDescent="0.55000000000000004">
      <c r="U2000">
        <v>1998</v>
      </c>
      <c r="V2000">
        <v>18.399999999999999</v>
      </c>
      <c r="W2000" s="111">
        <f>(365-365/U2000*_xlfn.XLOOKUP(U2000,Lijsten!U:U,Lijsten!V:V))/365</f>
        <v>0.99079079079079091</v>
      </c>
    </row>
    <row r="2001" spans="21:23" x14ac:dyDescent="0.55000000000000004">
      <c r="U2001">
        <v>1999</v>
      </c>
      <c r="V2001">
        <v>18.399999999999999</v>
      </c>
      <c r="W2001" s="111">
        <f>(365-365/U2001*_xlfn.XLOOKUP(U2001,Lijsten!U:U,Lijsten!V:V))/365</f>
        <v>0.99079539769884939</v>
      </c>
    </row>
    <row r="2002" spans="21:23" x14ac:dyDescent="0.55000000000000004">
      <c r="U2002">
        <v>2000</v>
      </c>
      <c r="V2002">
        <v>18.399999999999999</v>
      </c>
      <c r="W2002" s="111">
        <f>(365-365/U2002*_xlfn.XLOOKUP(U2002,Lijsten!U:U,Lijsten!V:V))/365</f>
        <v>0.99080000000000001</v>
      </c>
    </row>
    <row r="2003" spans="21:23" x14ac:dyDescent="0.55000000000000004">
      <c r="U2003">
        <v>2001</v>
      </c>
      <c r="V2003">
        <v>18.399999999999999</v>
      </c>
      <c r="W2003" s="111">
        <f>(365-365/U2003*_xlfn.XLOOKUP(U2003,Lijsten!U:U,Lijsten!V:V))/365</f>
        <v>0.99080459770114937</v>
      </c>
    </row>
    <row r="2004" spans="21:23" x14ac:dyDescent="0.55000000000000004">
      <c r="U2004">
        <v>2002</v>
      </c>
      <c r="V2004">
        <v>18.399999999999999</v>
      </c>
      <c r="W2004" s="111">
        <f>(365-365/U2004*_xlfn.XLOOKUP(U2004,Lijsten!U:U,Lijsten!V:V))/365</f>
        <v>0.99080919080919083</v>
      </c>
    </row>
    <row r="2005" spans="21:23" x14ac:dyDescent="0.55000000000000004">
      <c r="U2005">
        <v>2003</v>
      </c>
      <c r="V2005">
        <v>18.399999999999999</v>
      </c>
      <c r="W2005" s="111">
        <f>(365-365/U2005*_xlfn.XLOOKUP(U2005,Lijsten!U:U,Lijsten!V:V))/365</f>
        <v>0.99081377933100345</v>
      </c>
    </row>
    <row r="2006" spans="21:23" x14ac:dyDescent="0.55000000000000004">
      <c r="U2006">
        <v>2004</v>
      </c>
      <c r="V2006">
        <v>18.399999999999999</v>
      </c>
      <c r="W2006" s="111">
        <f>(365-365/U2006*_xlfn.XLOOKUP(U2006,Lijsten!U:U,Lijsten!V:V))/365</f>
        <v>0.99081836327345318</v>
      </c>
    </row>
    <row r="2007" spans="21:23" x14ac:dyDescent="0.55000000000000004">
      <c r="U2007">
        <v>2005</v>
      </c>
      <c r="V2007">
        <v>18.399999999999999</v>
      </c>
      <c r="W2007" s="111">
        <f>(365-365/U2007*_xlfn.XLOOKUP(U2007,Lijsten!U:U,Lijsten!V:V))/365</f>
        <v>0.99082294264339155</v>
      </c>
    </row>
    <row r="2008" spans="21:23" x14ac:dyDescent="0.55000000000000004">
      <c r="U2008">
        <v>2006</v>
      </c>
      <c r="V2008">
        <v>18.399999999999999</v>
      </c>
      <c r="W2008" s="111">
        <f>(365-365/U2008*_xlfn.XLOOKUP(U2008,Lijsten!U:U,Lijsten!V:V))/365</f>
        <v>0.99082751744765696</v>
      </c>
    </row>
    <row r="2009" spans="21:23" x14ac:dyDescent="0.55000000000000004">
      <c r="U2009">
        <v>2007</v>
      </c>
      <c r="V2009">
        <v>18.399999999999999</v>
      </c>
      <c r="W2009" s="111">
        <f>(365-365/U2009*_xlfn.XLOOKUP(U2009,Lijsten!U:U,Lijsten!V:V))/365</f>
        <v>0.99083208769307429</v>
      </c>
    </row>
    <row r="2010" spans="21:23" x14ac:dyDescent="0.55000000000000004">
      <c r="U2010">
        <v>2008</v>
      </c>
      <c r="V2010">
        <v>18.399999999999999</v>
      </c>
      <c r="W2010" s="111">
        <f>(365-365/U2010*_xlfn.XLOOKUP(U2010,Lijsten!U:U,Lijsten!V:V))/365</f>
        <v>0.99083665338645421</v>
      </c>
    </row>
    <row r="2011" spans="21:23" x14ac:dyDescent="0.55000000000000004">
      <c r="U2011">
        <v>2009</v>
      </c>
      <c r="V2011">
        <v>18.399999999999999</v>
      </c>
      <c r="W2011" s="111">
        <f>(365-365/U2011*_xlfn.XLOOKUP(U2011,Lijsten!U:U,Lijsten!V:V))/365</f>
        <v>0.99084121453459428</v>
      </c>
    </row>
    <row r="2012" spans="21:23" x14ac:dyDescent="0.55000000000000004">
      <c r="U2012">
        <v>2010</v>
      </c>
      <c r="V2012">
        <v>18.399999999999999</v>
      </c>
      <c r="W2012" s="111">
        <f>(365-365/U2012*_xlfn.XLOOKUP(U2012,Lijsten!U:U,Lijsten!V:V))/365</f>
        <v>0.99084577114427863</v>
      </c>
    </row>
    <row r="2013" spans="21:23" x14ac:dyDescent="0.55000000000000004">
      <c r="U2013">
        <v>2011</v>
      </c>
      <c r="V2013">
        <v>18.399999999999999</v>
      </c>
      <c r="W2013" s="111">
        <f>(365-365/U2013*_xlfn.XLOOKUP(U2013,Lijsten!U:U,Lijsten!V:V))/365</f>
        <v>0.99085032322227751</v>
      </c>
    </row>
    <row r="2014" spans="21:23" x14ac:dyDescent="0.55000000000000004">
      <c r="U2014">
        <v>2012</v>
      </c>
      <c r="V2014">
        <v>18.399999999999999</v>
      </c>
      <c r="W2014" s="111">
        <f>(365-365/U2014*_xlfn.XLOOKUP(U2014,Lijsten!U:U,Lijsten!V:V))/365</f>
        <v>0.99085487077534795</v>
      </c>
    </row>
    <row r="2015" spans="21:23" x14ac:dyDescent="0.55000000000000004">
      <c r="U2015">
        <v>2013</v>
      </c>
      <c r="V2015">
        <v>18.399999999999999</v>
      </c>
      <c r="W2015" s="111">
        <f>(365-365/U2015*_xlfn.XLOOKUP(U2015,Lijsten!U:U,Lijsten!V:V))/365</f>
        <v>0.99085941381023346</v>
      </c>
    </row>
    <row r="2016" spans="21:23" x14ac:dyDescent="0.55000000000000004">
      <c r="U2016">
        <v>2014</v>
      </c>
      <c r="V2016">
        <v>18.399999999999999</v>
      </c>
      <c r="W2016" s="111">
        <f>(365-365/U2016*_xlfn.XLOOKUP(U2016,Lijsten!U:U,Lijsten!V:V))/365</f>
        <v>0.99086395233366431</v>
      </c>
    </row>
    <row r="2017" spans="21:23" x14ac:dyDescent="0.55000000000000004">
      <c r="U2017">
        <v>2015</v>
      </c>
      <c r="V2017">
        <v>18.399999999999999</v>
      </c>
      <c r="W2017" s="111">
        <f>(365-365/U2017*_xlfn.XLOOKUP(U2017,Lijsten!U:U,Lijsten!V:V))/365</f>
        <v>0.99086848635235725</v>
      </c>
    </row>
    <row r="2018" spans="21:23" x14ac:dyDescent="0.55000000000000004">
      <c r="U2018">
        <v>2016</v>
      </c>
      <c r="V2018">
        <v>18.399999999999999</v>
      </c>
      <c r="W2018" s="111">
        <f>(365-365/U2018*_xlfn.XLOOKUP(U2018,Lijsten!U:U,Lijsten!V:V))/365</f>
        <v>0.99087301587301579</v>
      </c>
    </row>
    <row r="2019" spans="21:23" x14ac:dyDescent="0.55000000000000004">
      <c r="U2019">
        <v>2017</v>
      </c>
      <c r="V2019">
        <v>18.399999999999999</v>
      </c>
      <c r="W2019" s="111">
        <f>(365-365/U2019*_xlfn.XLOOKUP(U2019,Lijsten!U:U,Lijsten!V:V))/365</f>
        <v>0.99087754090233016</v>
      </c>
    </row>
    <row r="2020" spans="21:23" x14ac:dyDescent="0.55000000000000004">
      <c r="U2020">
        <v>2018</v>
      </c>
      <c r="V2020">
        <v>18.399999999999999</v>
      </c>
      <c r="W2020" s="111">
        <f>(365-365/U2020*_xlfn.XLOOKUP(U2020,Lijsten!U:U,Lijsten!V:V))/365</f>
        <v>0.9908820614469771</v>
      </c>
    </row>
    <row r="2021" spans="21:23" x14ac:dyDescent="0.55000000000000004">
      <c r="U2021">
        <v>2019</v>
      </c>
      <c r="V2021">
        <v>18.399999999999999</v>
      </c>
      <c r="W2021" s="111">
        <f>(365-365/U2021*_xlfn.XLOOKUP(U2021,Lijsten!U:U,Lijsten!V:V))/365</f>
        <v>0.99088657751362064</v>
      </c>
    </row>
    <row r="2022" spans="21:23" x14ac:dyDescent="0.55000000000000004">
      <c r="U2022">
        <v>2020</v>
      </c>
      <c r="V2022">
        <v>18.399999999999999</v>
      </c>
      <c r="W2022" s="111">
        <f>(365-365/U2022*_xlfn.XLOOKUP(U2022,Lijsten!U:U,Lijsten!V:V))/365</f>
        <v>0.99089108910891088</v>
      </c>
    </row>
    <row r="2023" spans="21:23" x14ac:dyDescent="0.55000000000000004">
      <c r="U2023">
        <v>2021</v>
      </c>
      <c r="V2023">
        <v>18.399999999999999</v>
      </c>
      <c r="W2023" s="111">
        <f>(365-365/U2023*_xlfn.XLOOKUP(U2023,Lijsten!U:U,Lijsten!V:V))/365</f>
        <v>0.99089559623948531</v>
      </c>
    </row>
    <row r="2024" spans="21:23" x14ac:dyDescent="0.55000000000000004">
      <c r="U2024">
        <v>2022</v>
      </c>
      <c r="V2024">
        <v>18.399999999999999</v>
      </c>
      <c r="W2024" s="111">
        <f>(365-365/U2024*_xlfn.XLOOKUP(U2024,Lijsten!U:U,Lijsten!V:V))/365</f>
        <v>0.9909000989119684</v>
      </c>
    </row>
    <row r="2025" spans="21:23" x14ac:dyDescent="0.55000000000000004">
      <c r="U2025">
        <v>2023</v>
      </c>
      <c r="V2025">
        <v>18.399999999999999</v>
      </c>
      <c r="W2025" s="111">
        <f>(365-365/U2025*_xlfn.XLOOKUP(U2025,Lijsten!U:U,Lijsten!V:V))/365</f>
        <v>0.99090459713297097</v>
      </c>
    </row>
    <row r="2026" spans="21:23" x14ac:dyDescent="0.55000000000000004">
      <c r="U2026">
        <v>2024</v>
      </c>
      <c r="V2026">
        <v>18.399999999999999</v>
      </c>
      <c r="W2026" s="111">
        <f>(365-365/U2026*_xlfn.XLOOKUP(U2026,Lijsten!U:U,Lijsten!V:V))/365</f>
        <v>0.99090909090909096</v>
      </c>
    </row>
    <row r="2027" spans="21:23" x14ac:dyDescent="0.55000000000000004">
      <c r="U2027">
        <v>2025</v>
      </c>
      <c r="V2027">
        <v>18.399999999999999</v>
      </c>
      <c r="W2027" s="111">
        <f>(365-365/U2027*_xlfn.XLOOKUP(U2027,Lijsten!U:U,Lijsten!V:V))/365</f>
        <v>0.99091358024691356</v>
      </c>
    </row>
    <row r="2028" spans="21:23" x14ac:dyDescent="0.55000000000000004">
      <c r="U2028">
        <v>2026</v>
      </c>
      <c r="V2028">
        <v>18.399999999999999</v>
      </c>
      <c r="W2028" s="111">
        <f>(365-365/U2028*_xlfn.XLOOKUP(U2028,Lijsten!U:U,Lijsten!V:V))/365</f>
        <v>0.99091806515301084</v>
      </c>
    </row>
    <row r="2029" spans="21:23" x14ac:dyDescent="0.55000000000000004">
      <c r="U2029">
        <v>2027</v>
      </c>
      <c r="V2029">
        <v>18.399999999999999</v>
      </c>
      <c r="W2029" s="111">
        <f>(365-365/U2029*_xlfn.XLOOKUP(U2029,Lijsten!U:U,Lijsten!V:V))/365</f>
        <v>0.99092254563394178</v>
      </c>
    </row>
    <row r="2030" spans="21:23" x14ac:dyDescent="0.55000000000000004">
      <c r="U2030">
        <v>2028</v>
      </c>
      <c r="V2030">
        <v>18.399999999999999</v>
      </c>
      <c r="W2030" s="111">
        <f>(365-365/U2030*_xlfn.XLOOKUP(U2030,Lijsten!U:U,Lijsten!V:V))/365</f>
        <v>0.99092702169625246</v>
      </c>
    </row>
    <row r="2031" spans="21:23" x14ac:dyDescent="0.55000000000000004">
      <c r="U2031">
        <v>2029</v>
      </c>
      <c r="V2031">
        <v>18.399999999999999</v>
      </c>
      <c r="W2031" s="111">
        <f>(365-365/U2031*_xlfn.XLOOKUP(U2031,Lijsten!U:U,Lijsten!V:V))/365</f>
        <v>0.99093149334647612</v>
      </c>
    </row>
    <row r="2032" spans="21:23" x14ac:dyDescent="0.55000000000000004">
      <c r="U2032">
        <v>2030</v>
      </c>
      <c r="V2032">
        <v>18.399999999999999</v>
      </c>
      <c r="W2032" s="111">
        <f>(365-365/U2032*_xlfn.XLOOKUP(U2032,Lijsten!U:U,Lijsten!V:V))/365</f>
        <v>0.99093596059113298</v>
      </c>
    </row>
    <row r="2033" spans="21:23" x14ac:dyDescent="0.55000000000000004">
      <c r="U2033">
        <v>2031</v>
      </c>
      <c r="V2033">
        <v>18.399999999999999</v>
      </c>
      <c r="W2033" s="111">
        <f>(365-365/U2033*_xlfn.XLOOKUP(U2033,Lijsten!U:U,Lijsten!V:V))/365</f>
        <v>0.99094042343673061</v>
      </c>
    </row>
    <row r="2034" spans="21:23" x14ac:dyDescent="0.55000000000000004">
      <c r="U2034">
        <v>2032</v>
      </c>
      <c r="V2034">
        <v>18.399999999999999</v>
      </c>
      <c r="W2034" s="111">
        <f>(365-365/U2034*_xlfn.XLOOKUP(U2034,Lijsten!U:U,Lijsten!V:V))/365</f>
        <v>0.99094488188976382</v>
      </c>
    </row>
    <row r="2035" spans="21:23" x14ac:dyDescent="0.55000000000000004">
      <c r="U2035">
        <v>2033</v>
      </c>
      <c r="V2035">
        <v>18.399999999999999</v>
      </c>
      <c r="W2035" s="111">
        <f>(365-365/U2035*_xlfn.XLOOKUP(U2035,Lijsten!U:U,Lijsten!V:V))/365</f>
        <v>0.99094933595671431</v>
      </c>
    </row>
    <row r="2036" spans="21:23" x14ac:dyDescent="0.55000000000000004">
      <c r="U2036">
        <v>2034</v>
      </c>
      <c r="V2036">
        <v>18.399999999999999</v>
      </c>
      <c r="W2036" s="111">
        <f>(365-365/U2036*_xlfn.XLOOKUP(U2036,Lijsten!U:U,Lijsten!V:V))/365</f>
        <v>0.99095378564405101</v>
      </c>
    </row>
    <row r="2037" spans="21:23" x14ac:dyDescent="0.55000000000000004">
      <c r="U2037">
        <v>2035</v>
      </c>
      <c r="V2037">
        <v>18.399999999999999</v>
      </c>
      <c r="W2037" s="111">
        <f>(365-365/U2037*_xlfn.XLOOKUP(U2037,Lijsten!U:U,Lijsten!V:V))/365</f>
        <v>0.99095823095823099</v>
      </c>
    </row>
    <row r="2038" spans="21:23" x14ac:dyDescent="0.55000000000000004">
      <c r="U2038">
        <v>2036</v>
      </c>
      <c r="V2038">
        <v>18.399999999999999</v>
      </c>
      <c r="W2038" s="111">
        <f>(365-365/U2038*_xlfn.XLOOKUP(U2038,Lijsten!U:U,Lijsten!V:V))/365</f>
        <v>0.99096267190569753</v>
      </c>
    </row>
    <row r="2039" spans="21:23" x14ac:dyDescent="0.55000000000000004">
      <c r="U2039">
        <v>2037</v>
      </c>
      <c r="V2039">
        <v>18.399999999999999</v>
      </c>
      <c r="W2039" s="111">
        <f>(365-365/U2039*_xlfn.XLOOKUP(U2039,Lijsten!U:U,Lijsten!V:V))/365</f>
        <v>0.99096710849288172</v>
      </c>
    </row>
    <row r="2040" spans="21:23" x14ac:dyDescent="0.55000000000000004">
      <c r="U2040">
        <v>2038</v>
      </c>
      <c r="V2040">
        <v>18.399999999999999</v>
      </c>
      <c r="W2040" s="111">
        <f>(365-365/U2040*_xlfn.XLOOKUP(U2040,Lijsten!U:U,Lijsten!V:V))/365</f>
        <v>0.99097154072620219</v>
      </c>
    </row>
    <row r="2041" spans="21:23" x14ac:dyDescent="0.55000000000000004">
      <c r="U2041">
        <v>2039</v>
      </c>
      <c r="V2041">
        <v>18.399999999999999</v>
      </c>
      <c r="W2041" s="111">
        <f>(365-365/U2041*_xlfn.XLOOKUP(U2041,Lijsten!U:U,Lijsten!V:V))/365</f>
        <v>0.99097596861206483</v>
      </c>
    </row>
    <row r="2042" spans="21:23" x14ac:dyDescent="0.55000000000000004">
      <c r="U2042">
        <v>2040</v>
      </c>
      <c r="V2042">
        <v>18.399999999999999</v>
      </c>
      <c r="W2042" s="111">
        <f>(365-365/U2042*_xlfn.XLOOKUP(U2042,Lijsten!U:U,Lijsten!V:V))/365</f>
        <v>0.99098039215686273</v>
      </c>
    </row>
    <row r="2043" spans="21:23" x14ac:dyDescent="0.55000000000000004">
      <c r="U2043">
        <v>2041</v>
      </c>
      <c r="V2043">
        <v>18.399999999999999</v>
      </c>
      <c r="W2043" s="111">
        <f>(365-365/U2043*_xlfn.XLOOKUP(U2043,Lijsten!U:U,Lijsten!V:V))/365</f>
        <v>0.99098481136697691</v>
      </c>
    </row>
    <row r="2044" spans="21:23" x14ac:dyDescent="0.55000000000000004">
      <c r="U2044">
        <v>2042</v>
      </c>
      <c r="V2044">
        <v>18.399999999999999</v>
      </c>
      <c r="W2044" s="111">
        <f>(365-365/U2044*_xlfn.XLOOKUP(U2044,Lijsten!U:U,Lijsten!V:V))/365</f>
        <v>0.99098922624877583</v>
      </c>
    </row>
    <row r="2045" spans="21:23" x14ac:dyDescent="0.55000000000000004">
      <c r="U2045">
        <v>2043</v>
      </c>
      <c r="V2045">
        <v>18.399999999999999</v>
      </c>
      <c r="W2045" s="111">
        <f>(365-365/U2045*_xlfn.XLOOKUP(U2045,Lijsten!U:U,Lijsten!V:V))/365</f>
        <v>0.99099363680861474</v>
      </c>
    </row>
    <row r="2046" spans="21:23" x14ac:dyDescent="0.55000000000000004">
      <c r="U2046">
        <v>2044</v>
      </c>
      <c r="V2046">
        <v>18.399999999999999</v>
      </c>
      <c r="W2046" s="111">
        <f>(365-365/U2046*_xlfn.XLOOKUP(U2046,Lijsten!U:U,Lijsten!V:V))/365</f>
        <v>0.99099804305283756</v>
      </c>
    </row>
    <row r="2047" spans="21:23" x14ac:dyDescent="0.55000000000000004">
      <c r="U2047">
        <v>2045</v>
      </c>
      <c r="V2047">
        <v>18.399999999999999</v>
      </c>
      <c r="W2047" s="111">
        <f>(365-365/U2047*_xlfn.XLOOKUP(U2047,Lijsten!U:U,Lijsten!V:V))/365</f>
        <v>0.99100244498777501</v>
      </c>
    </row>
    <row r="2048" spans="21:23" x14ac:dyDescent="0.55000000000000004">
      <c r="U2048">
        <v>2046</v>
      </c>
      <c r="V2048">
        <v>18.399999999999999</v>
      </c>
      <c r="W2048" s="111">
        <f>(365-365/U2048*_xlfn.XLOOKUP(U2048,Lijsten!U:U,Lijsten!V:V))/365</f>
        <v>0.99100684261974581</v>
      </c>
    </row>
    <row r="2049" spans="21:23" x14ac:dyDescent="0.55000000000000004">
      <c r="U2049">
        <v>2047</v>
      </c>
      <c r="V2049">
        <v>18.399999999999999</v>
      </c>
      <c r="W2049" s="111">
        <f>(365-365/U2049*_xlfn.XLOOKUP(U2049,Lijsten!U:U,Lijsten!V:V))/365</f>
        <v>0.99101123595505625</v>
      </c>
    </row>
    <row r="2050" spans="21:23" x14ac:dyDescent="0.55000000000000004">
      <c r="U2050">
        <v>2048</v>
      </c>
      <c r="V2050">
        <v>18.399999999999999</v>
      </c>
      <c r="W2050" s="111">
        <f>(365-365/U2050*_xlfn.XLOOKUP(U2050,Lijsten!U:U,Lijsten!V:V))/365</f>
        <v>0.99101562499999996</v>
      </c>
    </row>
    <row r="2051" spans="21:23" x14ac:dyDescent="0.55000000000000004">
      <c r="U2051">
        <v>2049</v>
      </c>
      <c r="V2051">
        <v>18.399999999999999</v>
      </c>
      <c r="W2051" s="111">
        <f>(365-365/U2051*_xlfn.XLOOKUP(U2051,Lijsten!U:U,Lijsten!V:V))/365</f>
        <v>0.99102000976085902</v>
      </c>
    </row>
    <row r="2052" spans="21:23" x14ac:dyDescent="0.55000000000000004">
      <c r="U2052">
        <v>2050</v>
      </c>
      <c r="V2052">
        <v>18.399999999999999</v>
      </c>
      <c r="W2052" s="111">
        <f>(365-365/U2052*_xlfn.XLOOKUP(U2052,Lijsten!U:U,Lijsten!V:V))/365</f>
        <v>0.99102439024390254</v>
      </c>
    </row>
    <row r="2053" spans="21:23" x14ac:dyDescent="0.55000000000000004">
      <c r="U2053">
        <v>2051</v>
      </c>
      <c r="V2053">
        <v>18.399999999999999</v>
      </c>
      <c r="W2053" s="111">
        <f>(365-365/U2053*_xlfn.XLOOKUP(U2053,Lijsten!U:U,Lijsten!V:V))/365</f>
        <v>0.99102876645538762</v>
      </c>
    </row>
    <row r="2054" spans="21:23" x14ac:dyDescent="0.55000000000000004">
      <c r="U2054">
        <v>2052</v>
      </c>
      <c r="V2054">
        <v>18.399999999999999</v>
      </c>
      <c r="W2054" s="111">
        <f>(365-365/U2054*_xlfn.XLOOKUP(U2054,Lijsten!U:U,Lijsten!V:V))/365</f>
        <v>0.99103313840155949</v>
      </c>
    </row>
    <row r="2055" spans="21:23" x14ac:dyDescent="0.55000000000000004">
      <c r="U2055">
        <v>2053</v>
      </c>
      <c r="V2055">
        <v>18.399999999999999</v>
      </c>
      <c r="W2055" s="111">
        <f>(365-365/U2055*_xlfn.XLOOKUP(U2055,Lijsten!U:U,Lijsten!V:V))/365</f>
        <v>0.99103750608865071</v>
      </c>
    </row>
    <row r="2056" spans="21:23" x14ac:dyDescent="0.55000000000000004">
      <c r="U2056">
        <v>2054</v>
      </c>
      <c r="V2056">
        <v>18.399999999999999</v>
      </c>
      <c r="W2056" s="111">
        <f>(365-365/U2056*_xlfn.XLOOKUP(U2056,Lijsten!U:U,Lijsten!V:V))/365</f>
        <v>0.99104186952288209</v>
      </c>
    </row>
    <row r="2057" spans="21:23" x14ac:dyDescent="0.55000000000000004">
      <c r="U2057">
        <v>2055</v>
      </c>
      <c r="V2057">
        <v>18.399999999999999</v>
      </c>
      <c r="W2057" s="111">
        <f>(365-365/U2057*_xlfn.XLOOKUP(U2057,Lijsten!U:U,Lijsten!V:V))/365</f>
        <v>0.99104622871046222</v>
      </c>
    </row>
    <row r="2058" spans="21:23" x14ac:dyDescent="0.55000000000000004">
      <c r="U2058">
        <v>2056</v>
      </c>
      <c r="V2058">
        <v>18.399999999999999</v>
      </c>
      <c r="W2058" s="111">
        <f>(365-365/U2058*_xlfn.XLOOKUP(U2058,Lijsten!U:U,Lijsten!V:V))/365</f>
        <v>0.99105058365758747</v>
      </c>
    </row>
    <row r="2059" spans="21:23" x14ac:dyDescent="0.55000000000000004">
      <c r="U2059">
        <v>2057</v>
      </c>
      <c r="V2059">
        <v>18.399999999999999</v>
      </c>
      <c r="W2059" s="111">
        <f>(365-365/U2059*_xlfn.XLOOKUP(U2059,Lijsten!U:U,Lijsten!V:V))/365</f>
        <v>0.99105493437044245</v>
      </c>
    </row>
    <row r="2060" spans="21:23" x14ac:dyDescent="0.55000000000000004">
      <c r="U2060">
        <v>2058</v>
      </c>
      <c r="V2060">
        <v>18.399999999999999</v>
      </c>
      <c r="W2060" s="111">
        <f>(365-365/U2060*_xlfn.XLOOKUP(U2060,Lijsten!U:U,Lijsten!V:V))/365</f>
        <v>0.99105928085519912</v>
      </c>
    </row>
    <row r="2061" spans="21:23" x14ac:dyDescent="0.55000000000000004">
      <c r="U2061">
        <v>2059</v>
      </c>
      <c r="V2061">
        <v>18.399999999999999</v>
      </c>
      <c r="W2061" s="111">
        <f>(365-365/U2061*_xlfn.XLOOKUP(U2061,Lijsten!U:U,Lijsten!V:V))/365</f>
        <v>0.99106362311801843</v>
      </c>
    </row>
    <row r="2062" spans="21:23" x14ac:dyDescent="0.55000000000000004">
      <c r="U2062">
        <v>2060</v>
      </c>
      <c r="V2062">
        <v>18.399999999999999</v>
      </c>
      <c r="W2062" s="111">
        <f>(365-365/U2062*_xlfn.XLOOKUP(U2062,Lijsten!U:U,Lijsten!V:V))/365</f>
        <v>0.99106796116504858</v>
      </c>
    </row>
    <row r="2063" spans="21:23" x14ac:dyDescent="0.55000000000000004">
      <c r="U2063">
        <v>2061</v>
      </c>
      <c r="V2063">
        <v>18.399999999999999</v>
      </c>
      <c r="W2063" s="111">
        <f>(365-365/U2063*_xlfn.XLOOKUP(U2063,Lijsten!U:U,Lijsten!V:V))/365</f>
        <v>0.991072295002426</v>
      </c>
    </row>
    <row r="2064" spans="21:23" x14ac:dyDescent="0.55000000000000004">
      <c r="U2064">
        <v>2062</v>
      </c>
      <c r="V2064">
        <v>18.399999999999999</v>
      </c>
      <c r="W2064" s="111">
        <f>(365-365/U2064*_xlfn.XLOOKUP(U2064,Lijsten!U:U,Lijsten!V:V))/365</f>
        <v>0.99107662463627544</v>
      </c>
    </row>
    <row r="2065" spans="21:23" x14ac:dyDescent="0.55000000000000004">
      <c r="U2065">
        <v>2063</v>
      </c>
      <c r="V2065">
        <v>18.399999999999999</v>
      </c>
      <c r="W2065" s="111">
        <f>(365-365/U2065*_xlfn.XLOOKUP(U2065,Lijsten!U:U,Lijsten!V:V))/365</f>
        <v>0.99108095007270969</v>
      </c>
    </row>
    <row r="2066" spans="21:23" x14ac:dyDescent="0.55000000000000004">
      <c r="U2066">
        <v>2064</v>
      </c>
      <c r="V2066">
        <v>18.399999999999999</v>
      </c>
      <c r="W2066" s="111">
        <f>(365-365/U2066*_xlfn.XLOOKUP(U2066,Lijsten!U:U,Lijsten!V:V))/365</f>
        <v>0.99108527131782942</v>
      </c>
    </row>
    <row r="2067" spans="21:23" x14ac:dyDescent="0.55000000000000004">
      <c r="U2067">
        <v>2065</v>
      </c>
      <c r="V2067">
        <v>18.399999999999999</v>
      </c>
      <c r="W2067" s="111">
        <f>(365-365/U2067*_xlfn.XLOOKUP(U2067,Lijsten!U:U,Lijsten!V:V))/365</f>
        <v>0.99108958837772398</v>
      </c>
    </row>
    <row r="2068" spans="21:23" x14ac:dyDescent="0.55000000000000004">
      <c r="U2068">
        <v>2066</v>
      </c>
      <c r="V2068">
        <v>18.399999999999999</v>
      </c>
      <c r="W2068" s="111">
        <f>(365-365/U2068*_xlfn.XLOOKUP(U2068,Lijsten!U:U,Lijsten!V:V))/365</f>
        <v>0.99109390125847052</v>
      </c>
    </row>
    <row r="2069" spans="21:23" x14ac:dyDescent="0.55000000000000004">
      <c r="U2069">
        <v>2067</v>
      </c>
      <c r="V2069">
        <v>18.399999999999999</v>
      </c>
      <c r="W2069" s="111">
        <f>(365-365/U2069*_xlfn.XLOOKUP(U2069,Lijsten!U:U,Lijsten!V:V))/365</f>
        <v>0.99109820996613451</v>
      </c>
    </row>
    <row r="2070" spans="21:23" x14ac:dyDescent="0.55000000000000004">
      <c r="U2070">
        <v>2068</v>
      </c>
      <c r="V2070">
        <v>18.399999999999999</v>
      </c>
      <c r="W2070" s="111">
        <f>(365-365/U2070*_xlfn.XLOOKUP(U2070,Lijsten!U:U,Lijsten!V:V))/365</f>
        <v>0.99110251450676989</v>
      </c>
    </row>
    <row r="2071" spans="21:23" x14ac:dyDescent="0.55000000000000004">
      <c r="U2071">
        <v>2069</v>
      </c>
      <c r="V2071">
        <v>18.399999999999999</v>
      </c>
      <c r="W2071" s="111">
        <f>(365-365/U2071*_xlfn.XLOOKUP(U2071,Lijsten!U:U,Lijsten!V:V))/365</f>
        <v>0.9911068148864185</v>
      </c>
    </row>
    <row r="2072" spans="21:23" x14ac:dyDescent="0.55000000000000004">
      <c r="U2072">
        <v>2070</v>
      </c>
      <c r="V2072">
        <v>18.399999999999999</v>
      </c>
      <c r="W2072" s="111">
        <f>(365-365/U2072*_xlfn.XLOOKUP(U2072,Lijsten!U:U,Lijsten!V:V))/365</f>
        <v>0.99111111111111105</v>
      </c>
    </row>
    <row r="2073" spans="21:23" x14ac:dyDescent="0.55000000000000004">
      <c r="U2073">
        <v>2071</v>
      </c>
      <c r="V2073">
        <v>18.399999999999999</v>
      </c>
      <c r="W2073" s="111">
        <f>(365-365/U2073*_xlfn.XLOOKUP(U2073,Lijsten!U:U,Lijsten!V:V))/365</f>
        <v>0.99111540318686631</v>
      </c>
    </row>
    <row r="2074" spans="21:23" x14ac:dyDescent="0.55000000000000004">
      <c r="U2074">
        <v>2072</v>
      </c>
      <c r="V2074">
        <v>18.399999999999999</v>
      </c>
      <c r="W2074" s="111">
        <f>(365-365/U2074*_xlfn.XLOOKUP(U2074,Lijsten!U:U,Lijsten!V:V))/365</f>
        <v>0.99111969111969112</v>
      </c>
    </row>
    <row r="2075" spans="21:23" x14ac:dyDescent="0.55000000000000004">
      <c r="U2075">
        <v>2073</v>
      </c>
      <c r="V2075">
        <v>18.399999999999999</v>
      </c>
      <c r="W2075" s="111">
        <f>(365-365/U2075*_xlfn.XLOOKUP(U2075,Lijsten!U:U,Lijsten!V:V))/365</f>
        <v>0.99112397491558124</v>
      </c>
    </row>
    <row r="2076" spans="21:23" x14ac:dyDescent="0.55000000000000004">
      <c r="U2076">
        <v>2074</v>
      </c>
      <c r="V2076">
        <v>18.399999999999999</v>
      </c>
      <c r="W2076" s="111">
        <f>(365-365/U2076*_xlfn.XLOOKUP(U2076,Lijsten!U:U,Lijsten!V:V))/365</f>
        <v>0.99112825458052067</v>
      </c>
    </row>
    <row r="2077" spans="21:23" x14ac:dyDescent="0.55000000000000004">
      <c r="U2077">
        <v>2075</v>
      </c>
      <c r="V2077">
        <v>18.399999999999999</v>
      </c>
      <c r="W2077" s="111">
        <f>(365-365/U2077*_xlfn.XLOOKUP(U2077,Lijsten!U:U,Lijsten!V:V))/365</f>
        <v>0.99113253012048197</v>
      </c>
    </row>
    <row r="2078" spans="21:23" x14ac:dyDescent="0.55000000000000004">
      <c r="U2078">
        <v>2076</v>
      </c>
      <c r="V2078">
        <v>18.399999999999999</v>
      </c>
      <c r="W2078" s="111">
        <f>(365-365/U2078*_xlfn.XLOOKUP(U2078,Lijsten!U:U,Lijsten!V:V))/365</f>
        <v>0.9911368015414258</v>
      </c>
    </row>
    <row r="2079" spans="21:23" x14ac:dyDescent="0.55000000000000004">
      <c r="U2079">
        <v>2077</v>
      </c>
      <c r="V2079">
        <v>18.399999999999999</v>
      </c>
      <c r="W2079" s="111">
        <f>(365-365/U2079*_xlfn.XLOOKUP(U2079,Lijsten!U:U,Lijsten!V:V))/365</f>
        <v>0.99114106884930187</v>
      </c>
    </row>
    <row r="2080" spans="21:23" x14ac:dyDescent="0.55000000000000004">
      <c r="U2080">
        <v>2078</v>
      </c>
      <c r="V2080">
        <v>18.399999999999999</v>
      </c>
      <c r="W2080" s="111">
        <f>(365-365/U2080*_xlfn.XLOOKUP(U2080,Lijsten!U:U,Lijsten!V:V))/365</f>
        <v>0.99114533205004807</v>
      </c>
    </row>
    <row r="2081" spans="21:23" x14ac:dyDescent="0.55000000000000004">
      <c r="U2081">
        <v>2079</v>
      </c>
      <c r="V2081">
        <v>18.399999999999999</v>
      </c>
      <c r="W2081" s="111">
        <f>(365-365/U2081*_xlfn.XLOOKUP(U2081,Lijsten!U:U,Lijsten!V:V))/365</f>
        <v>0.99114959114959111</v>
      </c>
    </row>
    <row r="2082" spans="21:23" x14ac:dyDescent="0.55000000000000004">
      <c r="U2082">
        <v>2080</v>
      </c>
      <c r="V2082">
        <v>18.399999999999999</v>
      </c>
      <c r="W2082" s="111">
        <f>(365-365/U2082*_xlfn.XLOOKUP(U2082,Lijsten!U:U,Lijsten!V:V))/365</f>
        <v>0.99115384615384605</v>
      </c>
    </row>
    <row r="2083" spans="21:23" x14ac:dyDescent="0.55000000000000004">
      <c r="U2083">
        <v>2081</v>
      </c>
      <c r="V2083">
        <v>18.399999999999999</v>
      </c>
      <c r="W2083" s="111">
        <f>(365-365/U2083*_xlfn.XLOOKUP(U2083,Lijsten!U:U,Lijsten!V:V))/365</f>
        <v>0.99115809706871705</v>
      </c>
    </row>
    <row r="2084" spans="21:23" x14ac:dyDescent="0.55000000000000004">
      <c r="U2084">
        <v>2082</v>
      </c>
      <c r="V2084">
        <v>18.399999999999999</v>
      </c>
      <c r="W2084" s="111">
        <f>(365-365/U2084*_xlfn.XLOOKUP(U2084,Lijsten!U:U,Lijsten!V:V))/365</f>
        <v>0.99116234390009617</v>
      </c>
    </row>
    <row r="2085" spans="21:23" x14ac:dyDescent="0.55000000000000004">
      <c r="U2085">
        <v>2083</v>
      </c>
      <c r="V2085">
        <v>18.399999999999999</v>
      </c>
      <c r="W2085" s="111">
        <f>(365-365/U2085*_xlfn.XLOOKUP(U2085,Lijsten!U:U,Lijsten!V:V))/365</f>
        <v>0.99116658665386459</v>
      </c>
    </row>
    <row r="2086" spans="21:23" x14ac:dyDescent="0.55000000000000004">
      <c r="U2086">
        <v>2084</v>
      </c>
      <c r="V2086">
        <v>18.399999999999999</v>
      </c>
      <c r="W2086" s="111">
        <f>(365-365/U2086*_xlfn.XLOOKUP(U2086,Lijsten!U:U,Lijsten!V:V))/365</f>
        <v>0.99117082533589262</v>
      </c>
    </row>
    <row r="2087" spans="21:23" x14ac:dyDescent="0.55000000000000004">
      <c r="U2087">
        <v>2085</v>
      </c>
      <c r="V2087">
        <v>18.399999999999999</v>
      </c>
      <c r="W2087" s="111">
        <f>(365-365/U2087*_xlfn.XLOOKUP(U2087,Lijsten!U:U,Lijsten!V:V))/365</f>
        <v>0.99117505995203836</v>
      </c>
    </row>
    <row r="2088" spans="21:23" x14ac:dyDescent="0.55000000000000004">
      <c r="U2088">
        <v>2086</v>
      </c>
      <c r="V2088">
        <v>18.399999999999999</v>
      </c>
      <c r="W2088" s="111">
        <f>(365-365/U2088*_xlfn.XLOOKUP(U2088,Lijsten!U:U,Lijsten!V:V))/365</f>
        <v>0.99117929050814957</v>
      </c>
    </row>
    <row r="2089" spans="21:23" x14ac:dyDescent="0.55000000000000004">
      <c r="U2089">
        <v>2087</v>
      </c>
      <c r="V2089">
        <v>18.399999999999999</v>
      </c>
      <c r="W2089" s="111">
        <f>(365-365/U2089*_xlfn.XLOOKUP(U2089,Lijsten!U:U,Lijsten!V:V))/365</f>
        <v>0.99118351701006224</v>
      </c>
    </row>
    <row r="2090" spans="21:23" x14ac:dyDescent="0.55000000000000004">
      <c r="U2090">
        <v>2088</v>
      </c>
      <c r="V2090">
        <v>18.399999999999999</v>
      </c>
      <c r="W2090" s="111">
        <f>(365-365/U2090*_xlfn.XLOOKUP(U2090,Lijsten!U:U,Lijsten!V:V))/365</f>
        <v>0.99118773946360161</v>
      </c>
    </row>
    <row r="2091" spans="21:23" x14ac:dyDescent="0.55000000000000004">
      <c r="U2091">
        <v>2089</v>
      </c>
      <c r="V2091">
        <v>18.399999999999999</v>
      </c>
      <c r="W2091" s="111">
        <f>(365-365/U2091*_xlfn.XLOOKUP(U2091,Lijsten!U:U,Lijsten!V:V))/365</f>
        <v>0.99119195787458114</v>
      </c>
    </row>
    <row r="2092" spans="21:23" x14ac:dyDescent="0.55000000000000004">
      <c r="U2092">
        <v>2090</v>
      </c>
      <c r="V2092">
        <v>18.399999999999999</v>
      </c>
      <c r="W2092" s="111">
        <f>(365-365/U2092*_xlfn.XLOOKUP(U2092,Lijsten!U:U,Lijsten!V:V))/365</f>
        <v>0.99119617224880385</v>
      </c>
    </row>
    <row r="2093" spans="21:23" x14ac:dyDescent="0.55000000000000004">
      <c r="U2093">
        <v>2091</v>
      </c>
      <c r="V2093">
        <v>18.399999999999999</v>
      </c>
      <c r="W2093" s="111">
        <f>(365-365/U2093*_xlfn.XLOOKUP(U2093,Lijsten!U:U,Lijsten!V:V))/365</f>
        <v>0.99120038259206122</v>
      </c>
    </row>
    <row r="2094" spans="21:23" x14ac:dyDescent="0.55000000000000004">
      <c r="U2094">
        <v>2092</v>
      </c>
      <c r="V2094">
        <v>18.399999999999999</v>
      </c>
      <c r="W2094" s="111">
        <f>(365-365/U2094*_xlfn.XLOOKUP(U2094,Lijsten!U:U,Lijsten!V:V))/365</f>
        <v>0.99120458891013397</v>
      </c>
    </row>
    <row r="2095" spans="21:23" x14ac:dyDescent="0.55000000000000004">
      <c r="U2095">
        <v>2093</v>
      </c>
      <c r="V2095">
        <v>18.399999999999999</v>
      </c>
      <c r="W2095" s="111">
        <f>(365-365/U2095*_xlfn.XLOOKUP(U2095,Lijsten!U:U,Lijsten!V:V))/365</f>
        <v>0.99120879120879124</v>
      </c>
    </row>
    <row r="2096" spans="21:23" x14ac:dyDescent="0.55000000000000004">
      <c r="U2096">
        <v>2094</v>
      </c>
      <c r="V2096">
        <v>18.399999999999999</v>
      </c>
      <c r="W2096" s="111">
        <f>(365-365/U2096*_xlfn.XLOOKUP(U2096,Lijsten!U:U,Lijsten!V:V))/365</f>
        <v>0.99121298949379189</v>
      </c>
    </row>
    <row r="2097" spans="21:23" x14ac:dyDescent="0.55000000000000004">
      <c r="U2097">
        <v>2095</v>
      </c>
      <c r="V2097">
        <v>18.399999999999999</v>
      </c>
      <c r="W2097" s="111">
        <f>(365-365/U2097*_xlfn.XLOOKUP(U2097,Lijsten!U:U,Lijsten!V:V))/365</f>
        <v>0.99121718377088297</v>
      </c>
    </row>
    <row r="2098" spans="21:23" x14ac:dyDescent="0.55000000000000004">
      <c r="U2098">
        <v>2096</v>
      </c>
      <c r="V2098">
        <v>18.399999999999999</v>
      </c>
      <c r="W2098" s="111">
        <f>(365-365/U2098*_xlfn.XLOOKUP(U2098,Lijsten!U:U,Lijsten!V:V))/365</f>
        <v>0.99122137404580157</v>
      </c>
    </row>
    <row r="2099" spans="21:23" x14ac:dyDescent="0.55000000000000004">
      <c r="U2099">
        <v>2097</v>
      </c>
      <c r="V2099">
        <v>18.399999999999999</v>
      </c>
      <c r="W2099" s="111">
        <f>(365-365/U2099*_xlfn.XLOOKUP(U2099,Lijsten!U:U,Lijsten!V:V))/365</f>
        <v>0.99122556032427278</v>
      </c>
    </row>
    <row r="2100" spans="21:23" x14ac:dyDescent="0.55000000000000004">
      <c r="U2100">
        <v>2098</v>
      </c>
      <c r="V2100">
        <v>18.399999999999999</v>
      </c>
      <c r="W2100" s="111">
        <f>(365-365/U2100*_xlfn.XLOOKUP(U2100,Lijsten!U:U,Lijsten!V:V))/365</f>
        <v>0.99122974261201136</v>
      </c>
    </row>
    <row r="2101" spans="21:23" x14ac:dyDescent="0.55000000000000004">
      <c r="U2101">
        <v>2099</v>
      </c>
      <c r="V2101">
        <v>18.399999999999999</v>
      </c>
      <c r="W2101" s="111">
        <f>(365-365/U2101*_xlfn.XLOOKUP(U2101,Lijsten!U:U,Lijsten!V:V))/365</f>
        <v>0.99123392091472129</v>
      </c>
    </row>
    <row r="2102" spans="21:23" x14ac:dyDescent="0.55000000000000004">
      <c r="U2102">
        <v>2100</v>
      </c>
      <c r="V2102">
        <v>18.399999999999999</v>
      </c>
      <c r="W2102" s="111">
        <f>(365-365/U2102*_xlfn.XLOOKUP(U2102,Lijsten!U:U,Lijsten!V:V))/365</f>
        <v>0.99123809523809525</v>
      </c>
    </row>
    <row r="2103" spans="21:23" x14ac:dyDescent="0.55000000000000004">
      <c r="U2103">
        <v>2101</v>
      </c>
      <c r="V2103">
        <v>18.399999999999999</v>
      </c>
      <c r="W2103" s="111">
        <f>(365-365/U2103*_xlfn.XLOOKUP(U2103,Lijsten!U:U,Lijsten!V:V))/365</f>
        <v>0.99124226558781536</v>
      </c>
    </row>
    <row r="2104" spans="21:23" x14ac:dyDescent="0.55000000000000004">
      <c r="U2104">
        <v>2102</v>
      </c>
      <c r="V2104">
        <v>18.399999999999999</v>
      </c>
      <c r="W2104" s="111">
        <f>(365-365/U2104*_xlfn.XLOOKUP(U2104,Lijsten!U:U,Lijsten!V:V))/365</f>
        <v>0.99124643196955275</v>
      </c>
    </row>
    <row r="2105" spans="21:23" x14ac:dyDescent="0.55000000000000004">
      <c r="U2105">
        <v>2103</v>
      </c>
      <c r="V2105">
        <v>18.399999999999999</v>
      </c>
      <c r="W2105" s="111">
        <f>(365-365/U2105*_xlfn.XLOOKUP(U2105,Lijsten!U:U,Lijsten!V:V))/365</f>
        <v>0.99125059438896823</v>
      </c>
    </row>
    <row r="2106" spans="21:23" x14ac:dyDescent="0.55000000000000004">
      <c r="U2106">
        <v>2104</v>
      </c>
      <c r="V2106">
        <v>18.399999999999999</v>
      </c>
      <c r="W2106" s="111">
        <f>(365-365/U2106*_xlfn.XLOOKUP(U2106,Lijsten!U:U,Lijsten!V:V))/365</f>
        <v>0.99125475285171105</v>
      </c>
    </row>
    <row r="2107" spans="21:23" x14ac:dyDescent="0.55000000000000004">
      <c r="U2107">
        <v>2105</v>
      </c>
      <c r="V2107">
        <v>18.399999999999999</v>
      </c>
      <c r="W2107" s="111">
        <f>(365-365/U2107*_xlfn.XLOOKUP(U2107,Lijsten!U:U,Lijsten!V:V))/365</f>
        <v>0.99125890736342037</v>
      </c>
    </row>
    <row r="2108" spans="21:23" x14ac:dyDescent="0.55000000000000004">
      <c r="U2108">
        <v>2106</v>
      </c>
      <c r="V2108">
        <v>18.399999999999999</v>
      </c>
      <c r="W2108" s="111">
        <f>(365-365/U2108*_xlfn.XLOOKUP(U2108,Lijsten!U:U,Lijsten!V:V))/365</f>
        <v>0.99126305792972458</v>
      </c>
    </row>
    <row r="2109" spans="21:23" x14ac:dyDescent="0.55000000000000004">
      <c r="U2109">
        <v>2107</v>
      </c>
      <c r="V2109">
        <v>18.399999999999999</v>
      </c>
      <c r="W2109" s="111">
        <f>(365-365/U2109*_xlfn.XLOOKUP(U2109,Lijsten!U:U,Lijsten!V:V))/365</f>
        <v>0.99126720455624107</v>
      </c>
    </row>
    <row r="2110" spans="21:23" x14ac:dyDescent="0.55000000000000004">
      <c r="U2110">
        <v>2108</v>
      </c>
      <c r="V2110">
        <v>18.399999999999999</v>
      </c>
      <c r="W2110" s="111">
        <f>(365-365/U2110*_xlfn.XLOOKUP(U2110,Lijsten!U:U,Lijsten!V:V))/365</f>
        <v>0.9912713472485768</v>
      </c>
    </row>
    <row r="2111" spans="21:23" x14ac:dyDescent="0.55000000000000004">
      <c r="U2111">
        <v>2109</v>
      </c>
      <c r="V2111">
        <v>18.399999999999999</v>
      </c>
      <c r="W2111" s="111">
        <f>(365-365/U2111*_xlfn.XLOOKUP(U2111,Lijsten!U:U,Lijsten!V:V))/365</f>
        <v>0.99127548601232818</v>
      </c>
    </row>
    <row r="2112" spans="21:23" x14ac:dyDescent="0.55000000000000004">
      <c r="U2112">
        <v>2110</v>
      </c>
      <c r="V2112">
        <v>18.399999999999999</v>
      </c>
      <c r="W2112" s="111">
        <f>(365-365/U2112*_xlfn.XLOOKUP(U2112,Lijsten!U:U,Lijsten!V:V))/365</f>
        <v>0.99127962085308063</v>
      </c>
    </row>
    <row r="2113" spans="21:23" x14ac:dyDescent="0.55000000000000004">
      <c r="U2113">
        <v>2111</v>
      </c>
      <c r="V2113">
        <v>18.399999999999999</v>
      </c>
      <c r="W2113" s="111">
        <f>(365-365/U2113*_xlfn.XLOOKUP(U2113,Lijsten!U:U,Lijsten!V:V))/365</f>
        <v>0.99128375177640926</v>
      </c>
    </row>
    <row r="2114" spans="21:23" x14ac:dyDescent="0.55000000000000004">
      <c r="U2114">
        <v>2112</v>
      </c>
      <c r="V2114">
        <v>18.399999999999999</v>
      </c>
      <c r="W2114" s="111">
        <f>(365-365/U2114*_xlfn.XLOOKUP(U2114,Lijsten!U:U,Lijsten!V:V))/365</f>
        <v>0.99128787878787872</v>
      </c>
    </row>
    <row r="2115" spans="21:23" x14ac:dyDescent="0.55000000000000004">
      <c r="U2115">
        <v>2113</v>
      </c>
      <c r="V2115">
        <v>18.399999999999999</v>
      </c>
      <c r="W2115" s="111">
        <f>(365-365/U2115*_xlfn.XLOOKUP(U2115,Lijsten!U:U,Lijsten!V:V))/365</f>
        <v>0.99129200189304312</v>
      </c>
    </row>
    <row r="2116" spans="21:23" x14ac:dyDescent="0.55000000000000004">
      <c r="U2116">
        <v>2114</v>
      </c>
      <c r="V2116">
        <v>18.399999999999999</v>
      </c>
      <c r="W2116" s="111">
        <f>(365-365/U2116*_xlfn.XLOOKUP(U2116,Lijsten!U:U,Lijsten!V:V))/365</f>
        <v>0.99129612109744558</v>
      </c>
    </row>
    <row r="2117" spans="21:23" x14ac:dyDescent="0.55000000000000004">
      <c r="U2117">
        <v>2115</v>
      </c>
      <c r="V2117">
        <v>18.399999999999999</v>
      </c>
      <c r="W2117" s="111">
        <f>(365-365/U2117*_xlfn.XLOOKUP(U2117,Lijsten!U:U,Lijsten!V:V))/365</f>
        <v>0.99130023640661935</v>
      </c>
    </row>
    <row r="2118" spans="21:23" x14ac:dyDescent="0.55000000000000004">
      <c r="U2118">
        <v>2116</v>
      </c>
      <c r="V2118">
        <v>18.399999999999999</v>
      </c>
      <c r="W2118" s="111">
        <f>(365-365/U2118*_xlfn.XLOOKUP(U2118,Lijsten!U:U,Lijsten!V:V))/365</f>
        <v>0.99130434782608701</v>
      </c>
    </row>
    <row r="2119" spans="21:23" x14ac:dyDescent="0.55000000000000004">
      <c r="U2119">
        <v>2117</v>
      </c>
      <c r="V2119">
        <v>18.399999999999999</v>
      </c>
      <c r="W2119" s="111">
        <f>(365-365/U2119*_xlfn.XLOOKUP(U2119,Lijsten!U:U,Lijsten!V:V))/365</f>
        <v>0.99130845536136047</v>
      </c>
    </row>
    <row r="2120" spans="21:23" x14ac:dyDescent="0.55000000000000004">
      <c r="U2120">
        <v>2118</v>
      </c>
      <c r="V2120">
        <v>18.399999999999999</v>
      </c>
      <c r="W2120" s="111">
        <f>(365-365/U2120*_xlfn.XLOOKUP(U2120,Lijsten!U:U,Lijsten!V:V))/365</f>
        <v>0.99131255901794146</v>
      </c>
    </row>
    <row r="2121" spans="21:23" x14ac:dyDescent="0.55000000000000004">
      <c r="U2121">
        <v>2119</v>
      </c>
      <c r="V2121">
        <v>18.399999999999999</v>
      </c>
      <c r="W2121" s="111">
        <f>(365-365/U2121*_xlfn.XLOOKUP(U2121,Lijsten!U:U,Lijsten!V:V))/365</f>
        <v>0.99131665880132147</v>
      </c>
    </row>
    <row r="2122" spans="21:23" x14ac:dyDescent="0.55000000000000004">
      <c r="U2122">
        <v>2120</v>
      </c>
      <c r="V2122">
        <v>18.399999999999999</v>
      </c>
      <c r="W2122" s="111">
        <f>(365-365/U2122*_xlfn.XLOOKUP(U2122,Lijsten!U:U,Lijsten!V:V))/365</f>
        <v>0.99132075471698111</v>
      </c>
    </row>
    <row r="2123" spans="21:23" x14ac:dyDescent="0.55000000000000004">
      <c r="U2123">
        <v>2121</v>
      </c>
      <c r="V2123">
        <v>18.399999999999999</v>
      </c>
      <c r="W2123" s="111">
        <f>(365-365/U2123*_xlfn.XLOOKUP(U2123,Lijsten!U:U,Lijsten!V:V))/365</f>
        <v>0.99132484677039123</v>
      </c>
    </row>
    <row r="2124" spans="21:23" x14ac:dyDescent="0.55000000000000004">
      <c r="U2124">
        <v>2122</v>
      </c>
      <c r="V2124">
        <v>18.399999999999999</v>
      </c>
      <c r="W2124" s="111">
        <f>(365-365/U2124*_xlfn.XLOOKUP(U2124,Lijsten!U:U,Lijsten!V:V))/365</f>
        <v>0.99132893496701224</v>
      </c>
    </row>
    <row r="2125" spans="21:23" x14ac:dyDescent="0.55000000000000004">
      <c r="U2125">
        <v>2123</v>
      </c>
      <c r="V2125">
        <v>18.399999999999999</v>
      </c>
      <c r="W2125" s="111">
        <f>(365-365/U2125*_xlfn.XLOOKUP(U2125,Lijsten!U:U,Lijsten!V:V))/365</f>
        <v>0.99133301931229401</v>
      </c>
    </row>
    <row r="2126" spans="21:23" x14ac:dyDescent="0.55000000000000004">
      <c r="U2126">
        <v>2124</v>
      </c>
      <c r="V2126">
        <v>18.399999999999999</v>
      </c>
      <c r="W2126" s="111">
        <f>(365-365/U2126*_xlfn.XLOOKUP(U2126,Lijsten!U:U,Lijsten!V:V))/365</f>
        <v>0.99133709981167617</v>
      </c>
    </row>
    <row r="2127" spans="21:23" x14ac:dyDescent="0.55000000000000004">
      <c r="U2127">
        <v>2125</v>
      </c>
      <c r="V2127">
        <v>18.399999999999999</v>
      </c>
      <c r="W2127" s="111">
        <f>(365-365/U2127*_xlfn.XLOOKUP(U2127,Lijsten!U:U,Lijsten!V:V))/365</f>
        <v>0.99134117647058828</v>
      </c>
    </row>
  </sheetData>
  <sheetProtection algorithmName="SHA-512" hashValue="oNInyNep8ZkULEUQ+q8W739Gyz8dqGqUNmlJsYCfnipSNVfpI622aWxNPW6LABaW2zDyaY02Ga17hgaskFmFTA==" saltValue="jJjrnYjdXdr6DW5bvncl9Q==" spinCount="100000" sheet="1" objects="1" scenarios="1" formatColumns="0" selectLockedCells="1"/>
  <mergeCells count="2">
    <mergeCell ref="N21:O24"/>
    <mergeCell ref="C16:C19"/>
  </mergeCells>
  <phoneticPr fontId="7" type="noConversion"/>
  <pageMargins left="0.7" right="0.7" top="0.75" bottom="0.75" header="0.3" footer="0.3"/>
  <pageSetup paperSize="9" orientation="portrait"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21BC-9350-45D3-8F07-4164043062A4}">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y+o5gpf6vtIZmpYQJrjWa5TyixPBbeutKCLR7INwnydOb354c+9wmBqk5yDQXjOm5H2DOaCXhD9fpVsmQGMI1w==" saltValue="VRC54mu7DDMJgh/CHfhsKg==" spinCount="100000" sheet="1" objects="1" scenarios="1" formatColumns="0" selectLockedCells="1"/>
  <mergeCells count="3">
    <mergeCell ref="F9:F11"/>
    <mergeCell ref="F16:F17"/>
    <mergeCell ref="F23:F24"/>
  </mergeCells>
  <conditionalFormatting sqref="B17:D17">
    <cfRule type="expression" dxfId="142" priority="9">
      <formula>AND($D$16&lt;&gt;"",$D$16&lt;&gt;"geen")</formula>
    </cfRule>
  </conditionalFormatting>
  <conditionalFormatting sqref="D4:D13">
    <cfRule type="expression" dxfId="141" priority="5">
      <formula>AND(D4&lt;&gt;"",D4&lt;&gt;"")</formula>
    </cfRule>
    <cfRule type="expression" dxfId="140" priority="6">
      <formula>D4=""</formula>
    </cfRule>
  </conditionalFormatting>
  <conditionalFormatting sqref="D9">
    <cfRule type="expression" dxfId="139" priority="4">
      <formula>LEFT(D9,3)="ggz"</formula>
    </cfRule>
  </conditionalFormatting>
  <conditionalFormatting sqref="D16 D18:D19">
    <cfRule type="expression" dxfId="138" priority="10">
      <formula>D16=""</formula>
    </cfRule>
  </conditionalFormatting>
  <conditionalFormatting sqref="D16:D19">
    <cfRule type="expression" dxfId="137" priority="7">
      <formula>AND(D16&lt;&gt;"",D16&lt;&gt;"")</formula>
    </cfRule>
  </conditionalFormatting>
  <conditionalFormatting sqref="D17">
    <cfRule type="expression" dxfId="136" priority="8">
      <formula>AND(AND($D$16&lt;&gt;"",D16&lt;&gt;"geen"),$D$17="")</formula>
    </cfRule>
  </conditionalFormatting>
  <conditionalFormatting sqref="D20">
    <cfRule type="expression" dxfId="135" priority="13">
      <formula>$F$20&lt;&gt;""</formula>
    </cfRule>
  </conditionalFormatting>
  <conditionalFormatting sqref="D37">
    <cfRule type="expression" dxfId="134" priority="11">
      <formula>AND(D37&lt;&gt;"",D37&lt;&gt;"")</formula>
    </cfRule>
    <cfRule type="expression" dxfId="133" priority="12">
      <formula>D37=""</formula>
    </cfRule>
  </conditionalFormatting>
  <conditionalFormatting sqref="D40">
    <cfRule type="expression" dxfId="132" priority="1">
      <formula>AND(D40&lt;&gt;"",D40&lt;&gt;"")</formula>
    </cfRule>
    <cfRule type="expression" dxfId="131" priority="2">
      <formula>D40=""</formula>
    </cfRule>
  </conditionalFormatting>
  <conditionalFormatting sqref="F29:F31 F34">
    <cfRule type="expression" dxfId="130" priority="3">
      <formula>F29&lt;&gt;""</formula>
    </cfRule>
  </conditionalFormatting>
  <dataValidations count="5">
    <dataValidation type="list" allowBlank="1" showInputMessage="1" showErrorMessage="1" sqref="D40" xr:uid="{B4675119-6C07-4902-8184-7F7CC99A60B6}">
      <formula1>dropdown2</formula1>
    </dataValidation>
    <dataValidation type="list" allowBlank="1" showInputMessage="1" showErrorMessage="1" sqref="D37" xr:uid="{CDB778A9-E88A-4217-9147-2DFD6609D7EC}">
      <formula1>dropdown</formula1>
    </dataValidation>
    <dataValidation type="list" allowBlank="1" showInputMessage="1" showErrorMessage="1" sqref="D9" xr:uid="{E8CBD34B-4557-486C-AA24-8A926CCF1E0B}">
      <formula1>type</formula1>
    </dataValidation>
    <dataValidation type="list" allowBlank="1" showInputMessage="1" showErrorMessage="1" sqref="D16" xr:uid="{66A5E009-4AE0-44BE-8BC5-7810FA0A0988}">
      <formula1>nacht</formula1>
    </dataValidation>
    <dataValidation type="list" allowBlank="1" showInputMessage="1" showErrorMessage="1" sqref="D10 D17" xr:uid="{CE73333F-D2BC-430C-B37D-0A3F7E21058E}">
      <formula1>cap</formula1>
    </dataValidation>
  </dataValidations>
  <pageMargins left="0.7" right="0.7" top="0.75" bottom="0.75" header="0.3" footer="0.3"/>
  <pageSetup paperSize="9" scale="86" orientation="landscape"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F01C-9340-4055-87F0-21560AFFA95F}">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cVMwlk8rDABU56RQ1uN2dwMHIqyBFsvTQCJkdWo4R5tnvYYUPkf1+pRoFgFkuf03OH0gIxSoAXb8Ppuc01a3+A==" saltValue="6DH1P+y8DuisrisFSRXfLg==" spinCount="100000" sheet="1" objects="1" scenarios="1" formatColumns="0" selectLockedCells="1"/>
  <mergeCells count="3">
    <mergeCell ref="F9:F11"/>
    <mergeCell ref="F16:F17"/>
    <mergeCell ref="F23:F24"/>
  </mergeCells>
  <conditionalFormatting sqref="B17:D17">
    <cfRule type="expression" dxfId="129" priority="9">
      <formula>AND($D$16&lt;&gt;"",$D$16&lt;&gt;"geen")</formula>
    </cfRule>
  </conditionalFormatting>
  <conditionalFormatting sqref="D4:D13">
    <cfRule type="expression" dxfId="128" priority="5">
      <formula>AND(D4&lt;&gt;"",D4&lt;&gt;"")</formula>
    </cfRule>
    <cfRule type="expression" dxfId="127" priority="6">
      <formula>D4=""</formula>
    </cfRule>
  </conditionalFormatting>
  <conditionalFormatting sqref="D9">
    <cfRule type="expression" dxfId="126" priority="4">
      <formula>LEFT(D9,3)="ggz"</formula>
    </cfRule>
  </conditionalFormatting>
  <conditionalFormatting sqref="D16 D18:D19">
    <cfRule type="expression" dxfId="125" priority="10">
      <formula>D16=""</formula>
    </cfRule>
  </conditionalFormatting>
  <conditionalFormatting sqref="D16:D19">
    <cfRule type="expression" dxfId="124" priority="7">
      <formula>AND(D16&lt;&gt;"",D16&lt;&gt;"")</formula>
    </cfRule>
  </conditionalFormatting>
  <conditionalFormatting sqref="D17">
    <cfRule type="expression" dxfId="123" priority="8">
      <formula>AND(AND($D$16&lt;&gt;"",D16&lt;&gt;"geen"),$D$17="")</formula>
    </cfRule>
  </conditionalFormatting>
  <conditionalFormatting sqref="D20">
    <cfRule type="expression" dxfId="122" priority="13">
      <formula>$F$20&lt;&gt;""</formula>
    </cfRule>
  </conditionalFormatting>
  <conditionalFormatting sqref="D37">
    <cfRule type="expression" dxfId="121" priority="11">
      <formula>AND(D37&lt;&gt;"",D37&lt;&gt;"")</formula>
    </cfRule>
    <cfRule type="expression" dxfId="120" priority="12">
      <formula>D37=""</formula>
    </cfRule>
  </conditionalFormatting>
  <conditionalFormatting sqref="D40">
    <cfRule type="expression" dxfId="119" priority="1">
      <formula>AND(D40&lt;&gt;"",D40&lt;&gt;"")</formula>
    </cfRule>
    <cfRule type="expression" dxfId="118" priority="2">
      <formula>D40=""</formula>
    </cfRule>
  </conditionalFormatting>
  <conditionalFormatting sqref="F29:F31 F34">
    <cfRule type="expression" dxfId="117" priority="3">
      <formula>F29&lt;&gt;""</formula>
    </cfRule>
  </conditionalFormatting>
  <dataValidations count="5">
    <dataValidation type="list" allowBlank="1" showInputMessage="1" showErrorMessage="1" sqref="D40" xr:uid="{8F64E85B-6897-4B85-85C1-86B175230163}">
      <formula1>dropdown2</formula1>
    </dataValidation>
    <dataValidation type="list" allowBlank="1" showInputMessage="1" showErrorMessage="1" sqref="D37" xr:uid="{910E269D-9EAC-428C-9FF9-FFB98050D053}">
      <formula1>dropdown</formula1>
    </dataValidation>
    <dataValidation type="list" allowBlank="1" showInputMessage="1" showErrorMessage="1" sqref="D9" xr:uid="{B3D1B312-2C4D-4E48-BAAB-885BF9964A97}">
      <formula1>type</formula1>
    </dataValidation>
    <dataValidation type="list" allowBlank="1" showInputMessage="1" showErrorMessage="1" sqref="D16" xr:uid="{8719BCED-84BF-4247-94D6-425BD1D2BABE}">
      <formula1>nacht</formula1>
    </dataValidation>
    <dataValidation type="list" allowBlank="1" showInputMessage="1" showErrorMessage="1" sqref="D10 D17" xr:uid="{F3E4C745-5AFA-4C6D-BA73-89E4683F0AAB}">
      <formula1>cap</formula1>
    </dataValidation>
  </dataValidations>
  <pageMargins left="0.7" right="0.7" top="0.75" bottom="0.75" header="0.3" footer="0.3"/>
  <pageSetup paperSize="9" scale="86" orientation="landscape"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C94E0-C3C4-4CA8-821E-9BF0D49AF605}">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8afaXvZEU55tTjpxzPXmeiNaWMZTgle8wDVkwvzLBhdPC90lV+5eszuUAwYfxcm8aWsekizJK0620cGkn713eQ==" saltValue="dMQQOhkzznSYC+RM9rRIhg==" spinCount="100000" sheet="1" objects="1" scenarios="1" formatColumns="0" selectLockedCells="1"/>
  <mergeCells count="3">
    <mergeCell ref="F9:F11"/>
    <mergeCell ref="F16:F17"/>
    <mergeCell ref="F23:F24"/>
  </mergeCells>
  <conditionalFormatting sqref="B17:D17">
    <cfRule type="expression" dxfId="116" priority="9">
      <formula>AND($D$16&lt;&gt;"",$D$16&lt;&gt;"geen")</formula>
    </cfRule>
  </conditionalFormatting>
  <conditionalFormatting sqref="D4:D13">
    <cfRule type="expression" dxfId="115" priority="5">
      <formula>AND(D4&lt;&gt;"",D4&lt;&gt;"")</formula>
    </cfRule>
    <cfRule type="expression" dxfId="114" priority="6">
      <formula>D4=""</formula>
    </cfRule>
  </conditionalFormatting>
  <conditionalFormatting sqref="D9">
    <cfRule type="expression" dxfId="113" priority="4">
      <formula>LEFT(D9,3)="ggz"</formula>
    </cfRule>
  </conditionalFormatting>
  <conditionalFormatting sqref="D16 D18:D19">
    <cfRule type="expression" dxfId="112" priority="10">
      <formula>D16=""</formula>
    </cfRule>
  </conditionalFormatting>
  <conditionalFormatting sqref="D16:D19">
    <cfRule type="expression" dxfId="111" priority="7">
      <formula>AND(D16&lt;&gt;"",D16&lt;&gt;"")</formula>
    </cfRule>
  </conditionalFormatting>
  <conditionalFormatting sqref="D17">
    <cfRule type="expression" dxfId="110" priority="8">
      <formula>AND(AND($D$16&lt;&gt;"",D16&lt;&gt;"geen"),$D$17="")</formula>
    </cfRule>
  </conditionalFormatting>
  <conditionalFormatting sqref="D20">
    <cfRule type="expression" dxfId="109" priority="13">
      <formula>$F$20&lt;&gt;""</formula>
    </cfRule>
  </conditionalFormatting>
  <conditionalFormatting sqref="D37">
    <cfRule type="expression" dxfId="108" priority="11">
      <formula>AND(D37&lt;&gt;"",D37&lt;&gt;"")</formula>
    </cfRule>
    <cfRule type="expression" dxfId="107" priority="12">
      <formula>D37=""</formula>
    </cfRule>
  </conditionalFormatting>
  <conditionalFormatting sqref="D40">
    <cfRule type="expression" dxfId="106" priority="1">
      <formula>AND(D40&lt;&gt;"",D40&lt;&gt;"")</formula>
    </cfRule>
    <cfRule type="expression" dxfId="105" priority="2">
      <formula>D40=""</formula>
    </cfRule>
  </conditionalFormatting>
  <conditionalFormatting sqref="F29:F31 F34">
    <cfRule type="expression" dxfId="104" priority="3">
      <formula>F29&lt;&gt;""</formula>
    </cfRule>
  </conditionalFormatting>
  <dataValidations count="5">
    <dataValidation type="list" allowBlank="1" showInputMessage="1" showErrorMessage="1" sqref="D40" xr:uid="{D8631632-FBC6-427D-B67F-FC02906A8CDF}">
      <formula1>dropdown2</formula1>
    </dataValidation>
    <dataValidation type="list" allowBlank="1" showInputMessage="1" showErrorMessage="1" sqref="D37" xr:uid="{D6EBA9FA-DA63-4EFB-A63A-0C73955D3A72}">
      <formula1>dropdown</formula1>
    </dataValidation>
    <dataValidation type="list" allowBlank="1" showInputMessage="1" showErrorMessage="1" sqref="D9" xr:uid="{5D1E476C-A447-4170-AD54-D1FCB6C4B9CC}">
      <formula1>type</formula1>
    </dataValidation>
    <dataValidation type="list" allowBlank="1" showInputMessage="1" showErrorMessage="1" sqref="D16" xr:uid="{47DAF0D3-660C-40C4-903E-979A6199382D}">
      <formula1>nacht</formula1>
    </dataValidation>
    <dataValidation type="list" allowBlank="1" showInputMessage="1" showErrorMessage="1" sqref="D10 D17" xr:uid="{10A6BAF0-93A1-4708-9360-C113F1E72A04}">
      <formula1>cap</formula1>
    </dataValidation>
  </dataValidations>
  <pageMargins left="0.7" right="0.7" top="0.75" bottom="0.75" header="0.3" footer="0.3"/>
  <pageSetup paperSize="9" scale="86" orientation="landscape"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A987-1E67-4F32-A83A-C4C0DB7DF062}">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1Iv6XZWjh9GT8iBZEVXY/RJqs+L9ARzhkb9qthg2Jqh+0HB68L4fN0Dm5DaL5xHt04zbCFVuIS8oWfEi5n45Bw==" saltValue="Kj9lj2SLgHzSWVaACXPWPQ==" spinCount="100000" sheet="1" objects="1" scenarios="1" formatColumns="0" selectLockedCells="1"/>
  <mergeCells count="3">
    <mergeCell ref="F9:F11"/>
    <mergeCell ref="F16:F17"/>
    <mergeCell ref="F23:F24"/>
  </mergeCells>
  <conditionalFormatting sqref="B17:D17">
    <cfRule type="expression" dxfId="103" priority="9">
      <formula>AND($D$16&lt;&gt;"",$D$16&lt;&gt;"geen")</formula>
    </cfRule>
  </conditionalFormatting>
  <conditionalFormatting sqref="D4:D13">
    <cfRule type="expression" dxfId="102" priority="5">
      <formula>AND(D4&lt;&gt;"",D4&lt;&gt;"")</formula>
    </cfRule>
    <cfRule type="expression" dxfId="101" priority="6">
      <formula>D4=""</formula>
    </cfRule>
  </conditionalFormatting>
  <conditionalFormatting sqref="D9">
    <cfRule type="expression" dxfId="100" priority="4">
      <formula>LEFT(D9,3)="ggz"</formula>
    </cfRule>
  </conditionalFormatting>
  <conditionalFormatting sqref="D16 D18:D19">
    <cfRule type="expression" dxfId="99" priority="10">
      <formula>D16=""</formula>
    </cfRule>
  </conditionalFormatting>
  <conditionalFormatting sqref="D16:D19">
    <cfRule type="expression" dxfId="98" priority="7">
      <formula>AND(D16&lt;&gt;"",D16&lt;&gt;"")</formula>
    </cfRule>
  </conditionalFormatting>
  <conditionalFormatting sqref="D17">
    <cfRule type="expression" dxfId="97" priority="8">
      <formula>AND(AND($D$16&lt;&gt;"",D16&lt;&gt;"geen"),$D$17="")</formula>
    </cfRule>
  </conditionalFormatting>
  <conditionalFormatting sqref="D20">
    <cfRule type="expression" dxfId="96" priority="13">
      <formula>$F$20&lt;&gt;""</formula>
    </cfRule>
  </conditionalFormatting>
  <conditionalFormatting sqref="D37">
    <cfRule type="expression" dxfId="95" priority="11">
      <formula>AND(D37&lt;&gt;"",D37&lt;&gt;"")</formula>
    </cfRule>
    <cfRule type="expression" dxfId="94" priority="12">
      <formula>D37=""</formula>
    </cfRule>
  </conditionalFormatting>
  <conditionalFormatting sqref="D40">
    <cfRule type="expression" dxfId="93" priority="1">
      <formula>AND(D40&lt;&gt;"",D40&lt;&gt;"")</formula>
    </cfRule>
    <cfRule type="expression" dxfId="92" priority="2">
      <formula>D40=""</formula>
    </cfRule>
  </conditionalFormatting>
  <conditionalFormatting sqref="F29:F31 F34">
    <cfRule type="expression" dxfId="91" priority="3">
      <formula>F29&lt;&gt;""</formula>
    </cfRule>
  </conditionalFormatting>
  <dataValidations count="5">
    <dataValidation type="list" allowBlank="1" showInputMessage="1" showErrorMessage="1" sqref="D40" xr:uid="{21DFAD8E-14D8-4344-84E4-958B077D01FF}">
      <formula1>dropdown2</formula1>
    </dataValidation>
    <dataValidation type="list" allowBlank="1" showInputMessage="1" showErrorMessage="1" sqref="D37" xr:uid="{1C3A7D6B-85B9-49BD-9EB7-74F56E2474D5}">
      <formula1>dropdown</formula1>
    </dataValidation>
    <dataValidation type="list" allowBlank="1" showInputMessage="1" showErrorMessage="1" sqref="D9" xr:uid="{5D88D150-9901-42E2-808A-844D6D0D2D1D}">
      <formula1>type</formula1>
    </dataValidation>
    <dataValidation type="list" allowBlank="1" showInputMessage="1" showErrorMessage="1" sqref="D16" xr:uid="{B53EA0AA-9279-4440-A0D9-D85AB929BA1B}">
      <formula1>nacht</formula1>
    </dataValidation>
    <dataValidation type="list" allowBlank="1" showInputMessage="1" showErrorMessage="1" sqref="D10 D17" xr:uid="{C0018EEC-6EE4-439C-9BF3-B915D0A5B106}">
      <formula1>cap</formula1>
    </dataValidation>
  </dataValidations>
  <pageMargins left="0.7" right="0.7" top="0.75" bottom="0.75" header="0.3" footer="0.3"/>
  <pageSetup paperSize="9" scale="86" orientation="landscape"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777D8-3E2B-4B41-A3C9-108BEFACDDF5}">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bkEY1ajdqEQooQL+jUc4GmtxyARIfgqednGsfnscKmUvU4IFC25pRdvOH4cWr5tyNC+KzVk+4EkHn6eIuRTRig==" saltValue="QG9BQUMq6rriWUqEQLOTqw==" spinCount="100000" sheet="1" objects="1" scenarios="1" formatColumns="0" selectLockedCells="1"/>
  <mergeCells count="3">
    <mergeCell ref="F9:F11"/>
    <mergeCell ref="F16:F17"/>
    <mergeCell ref="F23:F24"/>
  </mergeCells>
  <conditionalFormatting sqref="B17:D17">
    <cfRule type="expression" dxfId="90" priority="9">
      <formula>AND($D$16&lt;&gt;"",$D$16&lt;&gt;"geen")</formula>
    </cfRule>
  </conditionalFormatting>
  <conditionalFormatting sqref="D4:D13">
    <cfRule type="expression" dxfId="89" priority="5">
      <formula>AND(D4&lt;&gt;"",D4&lt;&gt;"")</formula>
    </cfRule>
    <cfRule type="expression" dxfId="88" priority="6">
      <formula>D4=""</formula>
    </cfRule>
  </conditionalFormatting>
  <conditionalFormatting sqref="D9">
    <cfRule type="expression" dxfId="87" priority="4">
      <formula>LEFT(D9,3)="ggz"</formula>
    </cfRule>
  </conditionalFormatting>
  <conditionalFormatting sqref="D16 D18:D19">
    <cfRule type="expression" dxfId="86" priority="10">
      <formula>D16=""</formula>
    </cfRule>
  </conditionalFormatting>
  <conditionalFormatting sqref="D16:D19">
    <cfRule type="expression" dxfId="85" priority="7">
      <formula>AND(D16&lt;&gt;"",D16&lt;&gt;"")</formula>
    </cfRule>
  </conditionalFormatting>
  <conditionalFormatting sqref="D17">
    <cfRule type="expression" dxfId="84" priority="8">
      <formula>AND(AND($D$16&lt;&gt;"",D16&lt;&gt;"geen"),$D$17="")</formula>
    </cfRule>
  </conditionalFormatting>
  <conditionalFormatting sqref="D20">
    <cfRule type="expression" dxfId="83" priority="13">
      <formula>$F$20&lt;&gt;""</formula>
    </cfRule>
  </conditionalFormatting>
  <conditionalFormatting sqref="D37">
    <cfRule type="expression" dxfId="82" priority="11">
      <formula>AND(D37&lt;&gt;"",D37&lt;&gt;"")</formula>
    </cfRule>
    <cfRule type="expression" dxfId="81" priority="12">
      <formula>D37=""</formula>
    </cfRule>
  </conditionalFormatting>
  <conditionalFormatting sqref="D40">
    <cfRule type="expression" dxfId="80" priority="1">
      <formula>AND(D40&lt;&gt;"",D40&lt;&gt;"")</formula>
    </cfRule>
    <cfRule type="expression" dxfId="79" priority="2">
      <formula>D40=""</formula>
    </cfRule>
  </conditionalFormatting>
  <conditionalFormatting sqref="F29:F31 F34">
    <cfRule type="expression" dxfId="78" priority="3">
      <formula>F29&lt;&gt;""</formula>
    </cfRule>
  </conditionalFormatting>
  <dataValidations count="5">
    <dataValidation type="list" allowBlank="1" showInputMessage="1" showErrorMessage="1" sqref="D40" xr:uid="{34D3AEFB-5706-4476-A8A0-A362CAFB1290}">
      <formula1>dropdown2</formula1>
    </dataValidation>
    <dataValidation type="list" allowBlank="1" showInputMessage="1" showErrorMessage="1" sqref="D37" xr:uid="{B16940CF-8F72-41C4-914C-70B89253F176}">
      <formula1>dropdown</formula1>
    </dataValidation>
    <dataValidation type="list" allowBlank="1" showInputMessage="1" showErrorMessage="1" sqref="D9" xr:uid="{190454A2-81FE-4818-9115-2C2E5BCC614D}">
      <formula1>type</formula1>
    </dataValidation>
    <dataValidation type="list" allowBlank="1" showInputMessage="1" showErrorMessage="1" sqref="D16" xr:uid="{4C80F128-15ED-41E5-BE35-1AE2E498BC8A}">
      <formula1>nacht</formula1>
    </dataValidation>
    <dataValidation type="list" allowBlank="1" showInputMessage="1" showErrorMessage="1" sqref="D10 D17" xr:uid="{09CF2D85-53ED-4274-8BB1-DEF2EAFB87DF}">
      <formula1>cap</formula1>
    </dataValidation>
  </dataValidations>
  <pageMargins left="0.7" right="0.7" top="0.75" bottom="0.75" header="0.3" footer="0.3"/>
  <pageSetup paperSize="9" scale="86" orientation="landscape"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5E51-B3C2-4EA3-99E9-E7A2E9D653AA}">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5x+7Ad0ickRaQZroI+oCivlSgGDkgKK9kMnGNDWU0C92uLdfAaBMq6aHCO0F0DpSGhngVDyZguI36xAJcaFpnA==" saltValue="2LAugtNzykNpDYnMbJGtfw==" spinCount="100000" sheet="1" objects="1" scenarios="1" formatColumns="0" selectLockedCells="1"/>
  <mergeCells count="3">
    <mergeCell ref="F9:F11"/>
    <mergeCell ref="F16:F17"/>
    <mergeCell ref="F23:F24"/>
  </mergeCells>
  <conditionalFormatting sqref="B17:D17">
    <cfRule type="expression" dxfId="77" priority="9">
      <formula>AND($D$16&lt;&gt;"",$D$16&lt;&gt;"geen")</formula>
    </cfRule>
  </conditionalFormatting>
  <conditionalFormatting sqref="D4:D13">
    <cfRule type="expression" dxfId="76" priority="5">
      <formula>AND(D4&lt;&gt;"",D4&lt;&gt;"")</formula>
    </cfRule>
    <cfRule type="expression" dxfId="75" priority="6">
      <formula>D4=""</formula>
    </cfRule>
  </conditionalFormatting>
  <conditionalFormatting sqref="D9">
    <cfRule type="expression" dxfId="74" priority="4">
      <formula>LEFT(D9,3)="ggz"</formula>
    </cfRule>
  </conditionalFormatting>
  <conditionalFormatting sqref="D16 D18:D19">
    <cfRule type="expression" dxfId="73" priority="10">
      <formula>D16=""</formula>
    </cfRule>
  </conditionalFormatting>
  <conditionalFormatting sqref="D16:D19">
    <cfRule type="expression" dxfId="72" priority="7">
      <formula>AND(D16&lt;&gt;"",D16&lt;&gt;"")</formula>
    </cfRule>
  </conditionalFormatting>
  <conditionalFormatting sqref="D17">
    <cfRule type="expression" dxfId="71" priority="8">
      <formula>AND(AND($D$16&lt;&gt;"",D16&lt;&gt;"geen"),$D$17="")</formula>
    </cfRule>
  </conditionalFormatting>
  <conditionalFormatting sqref="D20">
    <cfRule type="expression" dxfId="70" priority="13">
      <formula>$F$20&lt;&gt;""</formula>
    </cfRule>
  </conditionalFormatting>
  <conditionalFormatting sqref="D37">
    <cfRule type="expression" dxfId="69" priority="11">
      <formula>AND(D37&lt;&gt;"",D37&lt;&gt;"")</formula>
    </cfRule>
    <cfRule type="expression" dxfId="68" priority="12">
      <formula>D37=""</formula>
    </cfRule>
  </conditionalFormatting>
  <conditionalFormatting sqref="D40">
    <cfRule type="expression" dxfId="67" priority="1">
      <formula>AND(D40&lt;&gt;"",D40&lt;&gt;"")</formula>
    </cfRule>
    <cfRule type="expression" dxfId="66" priority="2">
      <formula>D40=""</formula>
    </cfRule>
  </conditionalFormatting>
  <conditionalFormatting sqref="F29:F31 F34">
    <cfRule type="expression" dxfId="65" priority="3">
      <formula>F29&lt;&gt;""</formula>
    </cfRule>
  </conditionalFormatting>
  <dataValidations count="5">
    <dataValidation type="list" allowBlank="1" showInputMessage="1" showErrorMessage="1" sqref="D40" xr:uid="{F74BCD21-67F7-4F7D-9AE0-5BE87F26EC1C}">
      <formula1>dropdown2</formula1>
    </dataValidation>
    <dataValidation type="list" allowBlank="1" showInputMessage="1" showErrorMessage="1" sqref="D37" xr:uid="{47325989-A4B4-404D-AB39-53AA89BF3877}">
      <formula1>dropdown</formula1>
    </dataValidation>
    <dataValidation type="list" allowBlank="1" showInputMessage="1" showErrorMessage="1" sqref="D9" xr:uid="{6CD6193A-EADC-4E91-8571-22930F272ADC}">
      <formula1>type</formula1>
    </dataValidation>
    <dataValidation type="list" allowBlank="1" showInputMessage="1" showErrorMessage="1" sqref="D16" xr:uid="{47C244A6-018C-4EFD-9C2C-B6B798F17693}">
      <formula1>nacht</formula1>
    </dataValidation>
    <dataValidation type="list" allowBlank="1" showInputMessage="1" showErrorMessage="1" sqref="D10 D17" xr:uid="{AC6452FC-7314-491F-B43C-61AB797B8889}">
      <formula1>cap</formula1>
    </dataValidation>
  </dataValidations>
  <pageMargins left="0.7" right="0.7" top="0.75" bottom="0.75" header="0.3" footer="0.3"/>
  <pageSetup paperSize="9" scale="86" orientation="landscape" horizontalDpi="4294967295" verticalDpi="4294967295"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640-08BD-4F36-9039-DA597C298CB2}">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moPsP/6SsG+Aq3xAn/NxCKN4+jFHrk2SWu8erimukwSum4xejphkjwHwBJ3N2OkRA4feznN9tWk3KBiWtvMKlA==" saltValue="iMdZurYrpbu0UGarQTqR4g==" spinCount="100000" sheet="1" objects="1" scenarios="1" formatColumns="0" selectLockedCells="1"/>
  <mergeCells count="3">
    <mergeCell ref="F9:F11"/>
    <mergeCell ref="F16:F17"/>
    <mergeCell ref="F23:F24"/>
  </mergeCells>
  <conditionalFormatting sqref="B17:D17">
    <cfRule type="expression" dxfId="64" priority="9">
      <formula>AND($D$16&lt;&gt;"",$D$16&lt;&gt;"geen")</formula>
    </cfRule>
  </conditionalFormatting>
  <conditionalFormatting sqref="D4:D13">
    <cfRule type="expression" dxfId="63" priority="5">
      <formula>AND(D4&lt;&gt;"",D4&lt;&gt;"")</formula>
    </cfRule>
    <cfRule type="expression" dxfId="62" priority="6">
      <formula>D4=""</formula>
    </cfRule>
  </conditionalFormatting>
  <conditionalFormatting sqref="D9">
    <cfRule type="expression" dxfId="61" priority="4">
      <formula>LEFT(D9,3)="ggz"</formula>
    </cfRule>
  </conditionalFormatting>
  <conditionalFormatting sqref="D16 D18:D19">
    <cfRule type="expression" dxfId="60" priority="10">
      <formula>D16=""</formula>
    </cfRule>
  </conditionalFormatting>
  <conditionalFormatting sqref="D16:D19">
    <cfRule type="expression" dxfId="59" priority="7">
      <formula>AND(D16&lt;&gt;"",D16&lt;&gt;"")</formula>
    </cfRule>
  </conditionalFormatting>
  <conditionalFormatting sqref="D17">
    <cfRule type="expression" dxfId="58" priority="8">
      <formula>AND(AND($D$16&lt;&gt;"",D16&lt;&gt;"geen"),$D$17="")</formula>
    </cfRule>
  </conditionalFormatting>
  <conditionalFormatting sqref="D20">
    <cfRule type="expression" dxfId="57" priority="13">
      <formula>$F$20&lt;&gt;""</formula>
    </cfRule>
  </conditionalFormatting>
  <conditionalFormatting sqref="D37">
    <cfRule type="expression" dxfId="56" priority="11">
      <formula>AND(D37&lt;&gt;"",D37&lt;&gt;"")</formula>
    </cfRule>
    <cfRule type="expression" dxfId="55" priority="12">
      <formula>D37=""</formula>
    </cfRule>
  </conditionalFormatting>
  <conditionalFormatting sqref="D40">
    <cfRule type="expression" dxfId="54" priority="1">
      <formula>AND(D40&lt;&gt;"",D40&lt;&gt;"")</formula>
    </cfRule>
    <cfRule type="expression" dxfId="53" priority="2">
      <formula>D40=""</formula>
    </cfRule>
  </conditionalFormatting>
  <conditionalFormatting sqref="F29:F31 F34">
    <cfRule type="expression" dxfId="52" priority="3">
      <formula>F29&lt;&gt;""</formula>
    </cfRule>
  </conditionalFormatting>
  <dataValidations count="5">
    <dataValidation type="list" allowBlank="1" showInputMessage="1" showErrorMessage="1" sqref="D40" xr:uid="{C3CAA96C-9A11-479D-A0E0-1BACB82D8D23}">
      <formula1>dropdown2</formula1>
    </dataValidation>
    <dataValidation type="list" allowBlank="1" showInputMessage="1" showErrorMessage="1" sqref="D37" xr:uid="{60969117-B8BE-44BB-AEA7-61032E986F63}">
      <formula1>dropdown</formula1>
    </dataValidation>
    <dataValidation type="list" allowBlank="1" showInputMessage="1" showErrorMessage="1" sqref="D9" xr:uid="{706ACFC4-34FC-446B-AC07-3FC73FEA8C53}">
      <formula1>type</formula1>
    </dataValidation>
    <dataValidation type="list" allowBlank="1" showInputMessage="1" showErrorMessage="1" sqref="D16" xr:uid="{3B1D4098-6CC8-4672-9BA4-A78166B75745}">
      <formula1>nacht</formula1>
    </dataValidation>
    <dataValidation type="list" allowBlank="1" showInputMessage="1" showErrorMessage="1" sqref="D10 D17" xr:uid="{F0316E8C-EAEE-4B26-A5B8-885F5CED0653}">
      <formula1>cap</formula1>
    </dataValidation>
  </dataValidations>
  <pageMargins left="0.7" right="0.7" top="0.75" bottom="0.75" header="0.3" footer="0.3"/>
  <pageSetup paperSize="9" scale="86" orientation="landscape"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946AA-5826-4796-8D48-4F7DF65712E9}">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UU4CVggp5hT7Wlov1wbUZoImTBEWvpXjah0Om5ByGsMXhYx6Tn1qXngP2Aew+XD4yYKRPvASK+UC40FVFhyXIw==" saltValue="W2R8mgsTlz3WQCYaQHMCpg==" spinCount="100000" sheet="1" objects="1" scenarios="1" formatColumns="0" selectLockedCells="1"/>
  <mergeCells count="3">
    <mergeCell ref="F9:F11"/>
    <mergeCell ref="F16:F17"/>
    <mergeCell ref="F23:F24"/>
  </mergeCells>
  <conditionalFormatting sqref="B17:D17">
    <cfRule type="expression" dxfId="51" priority="9">
      <formula>AND($D$16&lt;&gt;"",$D$16&lt;&gt;"geen")</formula>
    </cfRule>
  </conditionalFormatting>
  <conditionalFormatting sqref="D4:D13">
    <cfRule type="expression" dxfId="50" priority="5">
      <formula>AND(D4&lt;&gt;"",D4&lt;&gt;"")</formula>
    </cfRule>
    <cfRule type="expression" dxfId="49" priority="6">
      <formula>D4=""</formula>
    </cfRule>
  </conditionalFormatting>
  <conditionalFormatting sqref="D9">
    <cfRule type="expression" dxfId="48" priority="4">
      <formula>LEFT(D9,3)="ggz"</formula>
    </cfRule>
  </conditionalFormatting>
  <conditionalFormatting sqref="D16 D18:D19">
    <cfRule type="expression" dxfId="47" priority="10">
      <formula>D16=""</formula>
    </cfRule>
  </conditionalFormatting>
  <conditionalFormatting sqref="D16:D19">
    <cfRule type="expression" dxfId="46" priority="7">
      <formula>AND(D16&lt;&gt;"",D16&lt;&gt;"")</formula>
    </cfRule>
  </conditionalFormatting>
  <conditionalFormatting sqref="D17">
    <cfRule type="expression" dxfId="45" priority="8">
      <formula>AND(AND($D$16&lt;&gt;"",D16&lt;&gt;"geen"),$D$17="")</formula>
    </cfRule>
  </conditionalFormatting>
  <conditionalFormatting sqref="D20">
    <cfRule type="expression" dxfId="44" priority="13">
      <formula>$F$20&lt;&gt;""</formula>
    </cfRule>
  </conditionalFormatting>
  <conditionalFormatting sqref="D37">
    <cfRule type="expression" dxfId="43" priority="11">
      <formula>AND(D37&lt;&gt;"",D37&lt;&gt;"")</formula>
    </cfRule>
    <cfRule type="expression" dxfId="42" priority="12">
      <formula>D37=""</formula>
    </cfRule>
  </conditionalFormatting>
  <conditionalFormatting sqref="D40">
    <cfRule type="expression" dxfId="41" priority="1">
      <formula>AND(D40&lt;&gt;"",D40&lt;&gt;"")</formula>
    </cfRule>
    <cfRule type="expression" dxfId="40" priority="2">
      <formula>D40=""</formula>
    </cfRule>
  </conditionalFormatting>
  <conditionalFormatting sqref="F29:F31 F34">
    <cfRule type="expression" dxfId="39" priority="3">
      <formula>F29&lt;&gt;""</formula>
    </cfRule>
  </conditionalFormatting>
  <dataValidations count="5">
    <dataValidation type="list" allowBlank="1" showInputMessage="1" showErrorMessage="1" sqref="D40" xr:uid="{834D1F06-5BE3-4C21-AA82-74EAC34B3737}">
      <formula1>dropdown2</formula1>
    </dataValidation>
    <dataValidation type="list" allowBlank="1" showInputMessage="1" showErrorMessage="1" sqref="D37" xr:uid="{7404E86D-3657-4201-A1AA-E4E095E17D15}">
      <formula1>dropdown</formula1>
    </dataValidation>
    <dataValidation type="list" allowBlank="1" showInputMessage="1" showErrorMessage="1" sqref="D9" xr:uid="{61A2AE56-BA89-402B-A55A-D33AE10AEDEC}">
      <formula1>type</formula1>
    </dataValidation>
    <dataValidation type="list" allowBlank="1" showInputMessage="1" showErrorMessage="1" sqref="D16" xr:uid="{BB3824F3-E579-49C3-9A90-E6E17A169A82}">
      <formula1>nacht</formula1>
    </dataValidation>
    <dataValidation type="list" allowBlank="1" showInputMessage="1" showErrorMessage="1" sqref="D10 D17" xr:uid="{8978E2F4-937E-44D3-9AC3-761436D5EC3F}">
      <formula1>cap</formula1>
    </dataValidation>
  </dataValidations>
  <pageMargins left="0.7" right="0.7" top="0.75" bottom="0.75" header="0.3" footer="0.3"/>
  <pageSetup paperSize="9" scale="86" orientation="landscape" horizontalDpi="4294967295" verticalDpi="4294967295"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746EA-5773-4071-BD69-AF51D9FBDD16}">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yfKgTOJeTsjTbIcVYFKlqhc0Fu2cjYaD1IF14QGro7DAsR047wTugsRJb5jSwGSI0JHmGrkZLewHnfg86mMx6g==" saltValue="0kfrcL47dK1xeXxcwbN6ew==" spinCount="100000" sheet="1" objects="1" scenarios="1" formatColumns="0" selectLockedCells="1"/>
  <mergeCells count="3">
    <mergeCell ref="F9:F11"/>
    <mergeCell ref="F16:F17"/>
    <mergeCell ref="F23:F24"/>
  </mergeCells>
  <conditionalFormatting sqref="B17:D17">
    <cfRule type="expression" dxfId="38" priority="9">
      <formula>AND($D$16&lt;&gt;"",$D$16&lt;&gt;"geen")</formula>
    </cfRule>
  </conditionalFormatting>
  <conditionalFormatting sqref="D4:D13">
    <cfRule type="expression" dxfId="37" priority="5">
      <formula>AND(D4&lt;&gt;"",D4&lt;&gt;"")</formula>
    </cfRule>
    <cfRule type="expression" dxfId="36" priority="6">
      <formula>D4=""</formula>
    </cfRule>
  </conditionalFormatting>
  <conditionalFormatting sqref="D9">
    <cfRule type="expression" dxfId="35" priority="4">
      <formula>LEFT(D9,3)="ggz"</formula>
    </cfRule>
  </conditionalFormatting>
  <conditionalFormatting sqref="D16 D18:D19">
    <cfRule type="expression" dxfId="34" priority="10">
      <formula>D16=""</formula>
    </cfRule>
  </conditionalFormatting>
  <conditionalFormatting sqref="D16:D19">
    <cfRule type="expression" dxfId="33" priority="7">
      <formula>AND(D16&lt;&gt;"",D16&lt;&gt;"")</formula>
    </cfRule>
  </conditionalFormatting>
  <conditionalFormatting sqref="D17">
    <cfRule type="expression" dxfId="32" priority="8">
      <formula>AND(AND($D$16&lt;&gt;"",D16&lt;&gt;"geen"),$D$17="")</formula>
    </cfRule>
  </conditionalFormatting>
  <conditionalFormatting sqref="D20">
    <cfRule type="expression" dxfId="31" priority="13">
      <formula>$F$20&lt;&gt;""</formula>
    </cfRule>
  </conditionalFormatting>
  <conditionalFormatting sqref="D37">
    <cfRule type="expression" dxfId="30" priority="11">
      <formula>AND(D37&lt;&gt;"",D37&lt;&gt;"")</formula>
    </cfRule>
    <cfRule type="expression" dxfId="29" priority="12">
      <formula>D37=""</formula>
    </cfRule>
  </conditionalFormatting>
  <conditionalFormatting sqref="D40">
    <cfRule type="expression" dxfId="28" priority="1">
      <formula>AND(D40&lt;&gt;"",D40&lt;&gt;"")</formula>
    </cfRule>
    <cfRule type="expression" dxfId="27" priority="2">
      <formula>D40=""</formula>
    </cfRule>
  </conditionalFormatting>
  <conditionalFormatting sqref="F29:F31 F34">
    <cfRule type="expression" dxfId="26" priority="3">
      <formula>F29&lt;&gt;""</formula>
    </cfRule>
  </conditionalFormatting>
  <dataValidations count="5">
    <dataValidation type="list" allowBlank="1" showInputMessage="1" showErrorMessage="1" sqref="D40" xr:uid="{E516A15B-211A-4CFC-A365-59957A362997}">
      <formula1>dropdown2</formula1>
    </dataValidation>
    <dataValidation type="list" allowBlank="1" showInputMessage="1" showErrorMessage="1" sqref="D37" xr:uid="{6DD5FDD2-7F3F-4FDB-A134-9DA989907D1F}">
      <formula1>dropdown</formula1>
    </dataValidation>
    <dataValidation type="list" allowBlank="1" showInputMessage="1" showErrorMessage="1" sqref="D9" xr:uid="{C19D20FF-C5EB-4BFC-9DCC-2EA7091E12F4}">
      <formula1>type</formula1>
    </dataValidation>
    <dataValidation type="list" allowBlank="1" showInputMessage="1" showErrorMessage="1" sqref="D16" xr:uid="{B30F5F6A-D36F-4E40-8D95-7DC489A8A8C4}">
      <formula1>nacht</formula1>
    </dataValidation>
    <dataValidation type="list" allowBlank="1" showInputMessage="1" showErrorMessage="1" sqref="D10 D17" xr:uid="{E5BB1A8E-3490-464C-B67C-642EFBDC1B1E}">
      <formula1>cap</formula1>
    </dataValidation>
  </dataValidations>
  <pageMargins left="0.7" right="0.7" top="0.75" bottom="0.75" header="0.3" footer="0.3"/>
  <pageSetup paperSize="9" scale="86" orientation="landscape" horizontalDpi="4294967295" verticalDpi="4294967295"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80D8-ED64-4048-8A7B-63B9D8252C6A}">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lwQF+boyD+YkWDEoS3r+/gw8azhXwmW7YuJEJgsGYgJfaihev6NDE2OA/W4x5L8FLzVrXwKjHJOtCmqyoPsx/w==" saltValue="iX3uyj7oE5tOQ5Wel4xZCg==" spinCount="100000" sheet="1" objects="1" scenarios="1" formatColumns="0" selectLockedCells="1"/>
  <mergeCells count="3">
    <mergeCell ref="F9:F11"/>
    <mergeCell ref="F16:F17"/>
    <mergeCell ref="F23:F24"/>
  </mergeCells>
  <conditionalFormatting sqref="B17:D17">
    <cfRule type="expression" dxfId="25" priority="9">
      <formula>AND($D$16&lt;&gt;"",$D$16&lt;&gt;"geen")</formula>
    </cfRule>
  </conditionalFormatting>
  <conditionalFormatting sqref="D4:D13">
    <cfRule type="expression" dxfId="24" priority="5">
      <formula>AND(D4&lt;&gt;"",D4&lt;&gt;"")</formula>
    </cfRule>
    <cfRule type="expression" dxfId="23" priority="6">
      <formula>D4=""</formula>
    </cfRule>
  </conditionalFormatting>
  <conditionalFormatting sqref="D9">
    <cfRule type="expression" dxfId="22" priority="4">
      <formula>LEFT(D9,3)="ggz"</formula>
    </cfRule>
  </conditionalFormatting>
  <conditionalFormatting sqref="D16 D18:D19">
    <cfRule type="expression" dxfId="21" priority="10">
      <formula>D16=""</formula>
    </cfRule>
  </conditionalFormatting>
  <conditionalFormatting sqref="D16:D19">
    <cfRule type="expression" dxfId="20" priority="7">
      <formula>AND(D16&lt;&gt;"",D16&lt;&gt;"")</formula>
    </cfRule>
  </conditionalFormatting>
  <conditionalFormatting sqref="D17">
    <cfRule type="expression" dxfId="19" priority="8">
      <formula>AND(AND($D$16&lt;&gt;"",D16&lt;&gt;"geen"),$D$17="")</formula>
    </cfRule>
  </conditionalFormatting>
  <conditionalFormatting sqref="D20">
    <cfRule type="expression" dxfId="18" priority="13">
      <formula>$F$20&lt;&gt;""</formula>
    </cfRule>
  </conditionalFormatting>
  <conditionalFormatting sqref="D37">
    <cfRule type="expression" dxfId="17" priority="11">
      <formula>AND(D37&lt;&gt;"",D37&lt;&gt;"")</formula>
    </cfRule>
    <cfRule type="expression" dxfId="16" priority="12">
      <formula>D37=""</formula>
    </cfRule>
  </conditionalFormatting>
  <conditionalFormatting sqref="D40">
    <cfRule type="expression" dxfId="15" priority="1">
      <formula>AND(D40&lt;&gt;"",D40&lt;&gt;"")</formula>
    </cfRule>
    <cfRule type="expression" dxfId="14" priority="2">
      <formula>D40=""</formula>
    </cfRule>
  </conditionalFormatting>
  <conditionalFormatting sqref="F29:F31 F34">
    <cfRule type="expression" dxfId="13" priority="3">
      <formula>F29&lt;&gt;""</formula>
    </cfRule>
  </conditionalFormatting>
  <dataValidations count="5">
    <dataValidation type="list" allowBlank="1" showInputMessage="1" showErrorMessage="1" sqref="D40" xr:uid="{5B68AF38-B340-4B99-9607-3481A769E3D5}">
      <formula1>dropdown2</formula1>
    </dataValidation>
    <dataValidation type="list" allowBlank="1" showInputMessage="1" showErrorMessage="1" sqref="D37" xr:uid="{1DAB1493-FE71-4BD0-810B-1439C2F0F8E0}">
      <formula1>dropdown</formula1>
    </dataValidation>
    <dataValidation type="list" allowBlank="1" showInputMessage="1" showErrorMessage="1" sqref="D9" xr:uid="{22766766-0037-43D4-9074-61515A285E3D}">
      <formula1>type</formula1>
    </dataValidation>
    <dataValidation type="list" allowBlank="1" showInputMessage="1" showErrorMessage="1" sqref="D16" xr:uid="{B3AF8140-82F9-4F61-AEE6-D263E9BFFE1E}">
      <formula1>nacht</formula1>
    </dataValidation>
    <dataValidation type="list" allowBlank="1" showInputMessage="1" showErrorMessage="1" sqref="D10 D17" xr:uid="{D9557A8F-3025-43CD-8D32-814B2B5A4DF6}">
      <formula1>cap</formula1>
    </dataValidation>
  </dataValidations>
  <pageMargins left="0.7" right="0.7" top="0.75" bottom="0.75" header="0.3" footer="0.3"/>
  <pageSetup paperSize="9" scale="86"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932F1-25D8-40BB-ADA8-3A39698DFEAE}">
  <dimension ref="A1:E75"/>
  <sheetViews>
    <sheetView topLeftCell="A43" workbookViewId="0">
      <selection activeCell="A16" sqref="A16:XFD22"/>
    </sheetView>
  </sheetViews>
  <sheetFormatPr defaultColWidth="8.7890625" defaultRowHeight="12.3" x14ac:dyDescent="0.4"/>
  <cols>
    <col min="1" max="1" width="38.7890625" style="117" bestFit="1" customWidth="1"/>
    <col min="2" max="2" width="7.62890625" style="117" bestFit="1" customWidth="1"/>
    <col min="3" max="3" width="8.7890625" style="117"/>
    <col min="4" max="4" width="8" style="117" bestFit="1" customWidth="1"/>
    <col min="5" max="5" width="10.5234375" style="117" bestFit="1" customWidth="1"/>
    <col min="6" max="16384" width="8.7890625" style="117"/>
  </cols>
  <sheetData>
    <row r="1" spans="1:5" x14ac:dyDescent="0.4">
      <c r="A1" s="117" t="s">
        <v>226</v>
      </c>
      <c r="B1" s="117" t="s">
        <v>227</v>
      </c>
      <c r="C1" s="117" t="s">
        <v>228</v>
      </c>
      <c r="D1" s="117" t="s">
        <v>128</v>
      </c>
      <c r="E1" s="117" t="s">
        <v>229</v>
      </c>
    </row>
    <row r="2" spans="1:5" x14ac:dyDescent="0.4">
      <c r="A2" s="117" t="s">
        <v>230</v>
      </c>
      <c r="B2" s="117" t="s">
        <v>186</v>
      </c>
      <c r="C2" s="117">
        <v>44</v>
      </c>
      <c r="D2" s="117" t="s">
        <v>231</v>
      </c>
      <c r="E2" s="117" t="s">
        <v>232</v>
      </c>
    </row>
    <row r="3" spans="1:5" x14ac:dyDescent="0.4">
      <c r="A3" s="117" t="s">
        <v>230</v>
      </c>
      <c r="B3" s="117" t="s">
        <v>186</v>
      </c>
      <c r="C3" s="117">
        <v>44</v>
      </c>
      <c r="D3" s="117" t="s">
        <v>233</v>
      </c>
      <c r="E3" s="117" t="str">
        <f>C3&amp;B3&amp;D3</f>
        <v>44LOD</v>
      </c>
    </row>
    <row r="4" spans="1:5" x14ac:dyDescent="0.4">
      <c r="A4" s="117" t="s">
        <v>230</v>
      </c>
      <c r="B4" s="117" t="s">
        <v>186</v>
      </c>
      <c r="C4" s="117">
        <v>44</v>
      </c>
      <c r="D4" s="117" t="s">
        <v>234</v>
      </c>
      <c r="E4" s="117" t="str">
        <f t="shared" ref="E4:E60" si="0">C4&amp;B4&amp;D4</f>
        <v>44LOE</v>
      </c>
    </row>
    <row r="5" spans="1:5" x14ac:dyDescent="0.4">
      <c r="A5" s="117" t="s">
        <v>230</v>
      </c>
      <c r="B5" s="117" t="s">
        <v>186</v>
      </c>
      <c r="C5" s="117">
        <v>44</v>
      </c>
      <c r="D5" s="117" t="s">
        <v>235</v>
      </c>
      <c r="E5" s="117" t="str">
        <f t="shared" si="0"/>
        <v>44LOF</v>
      </c>
    </row>
    <row r="6" spans="1:5" x14ac:dyDescent="0.4">
      <c r="A6" s="117" t="s">
        <v>230</v>
      </c>
      <c r="B6" s="117" t="s">
        <v>186</v>
      </c>
      <c r="C6" s="117">
        <v>44</v>
      </c>
      <c r="D6" s="117" t="s">
        <v>236</v>
      </c>
      <c r="E6" s="117" t="str">
        <f t="shared" si="0"/>
        <v>44LOG</v>
      </c>
    </row>
    <row r="7" spans="1:5" x14ac:dyDescent="0.4">
      <c r="A7" s="117" t="s">
        <v>230</v>
      </c>
      <c r="B7" s="117" t="s">
        <v>186</v>
      </c>
      <c r="C7" s="117">
        <v>44</v>
      </c>
      <c r="D7" s="117" t="s">
        <v>237</v>
      </c>
      <c r="E7" s="117" t="str">
        <f t="shared" si="0"/>
        <v>44LOH</v>
      </c>
    </row>
    <row r="8" spans="1:5" x14ac:dyDescent="0.4">
      <c r="A8" s="117" t="s">
        <v>148</v>
      </c>
      <c r="B8" s="117" t="s">
        <v>238</v>
      </c>
      <c r="C8" s="117">
        <v>44</v>
      </c>
      <c r="D8" s="117" t="s">
        <v>231</v>
      </c>
      <c r="E8" s="117" t="str">
        <f t="shared" si="0"/>
        <v>44LPC</v>
      </c>
    </row>
    <row r="9" spans="1:5" x14ac:dyDescent="0.4">
      <c r="A9" s="117" t="s">
        <v>148</v>
      </c>
      <c r="B9" s="117" t="s">
        <v>238</v>
      </c>
      <c r="C9" s="117">
        <v>44</v>
      </c>
      <c r="D9" s="117" t="s">
        <v>231</v>
      </c>
      <c r="E9" s="117" t="str">
        <f t="shared" si="0"/>
        <v>44LPC</v>
      </c>
    </row>
    <row r="10" spans="1:5" x14ac:dyDescent="0.4">
      <c r="A10" s="117" t="s">
        <v>148</v>
      </c>
      <c r="B10" s="117" t="s">
        <v>238</v>
      </c>
      <c r="C10" s="117">
        <v>44</v>
      </c>
      <c r="D10" s="117" t="s">
        <v>233</v>
      </c>
      <c r="E10" s="117" t="str">
        <f t="shared" si="0"/>
        <v>44LPD</v>
      </c>
    </row>
    <row r="11" spans="1:5" x14ac:dyDescent="0.4">
      <c r="A11" s="117" t="s">
        <v>148</v>
      </c>
      <c r="B11" s="117" t="s">
        <v>238</v>
      </c>
      <c r="C11" s="117">
        <v>44</v>
      </c>
      <c r="D11" s="117" t="s">
        <v>234</v>
      </c>
      <c r="E11" s="117" t="str">
        <f t="shared" si="0"/>
        <v>44LPE</v>
      </c>
    </row>
    <row r="12" spans="1:5" x14ac:dyDescent="0.4">
      <c r="A12" s="117" t="s">
        <v>148</v>
      </c>
      <c r="B12" s="117" t="s">
        <v>238</v>
      </c>
      <c r="C12" s="117">
        <v>44</v>
      </c>
      <c r="D12" s="117" t="s">
        <v>235</v>
      </c>
      <c r="E12" s="117" t="str">
        <f t="shared" si="0"/>
        <v>44LPF</v>
      </c>
    </row>
    <row r="13" spans="1:5" x14ac:dyDescent="0.4">
      <c r="A13" s="117" t="s">
        <v>148</v>
      </c>
      <c r="B13" s="117" t="s">
        <v>238</v>
      </c>
      <c r="C13" s="117">
        <v>44</v>
      </c>
      <c r="D13" s="117" t="s">
        <v>236</v>
      </c>
      <c r="E13" s="117" t="str">
        <f t="shared" si="0"/>
        <v>44LPG</v>
      </c>
    </row>
    <row r="14" spans="1:5" x14ac:dyDescent="0.4">
      <c r="A14" s="117" t="s">
        <v>148</v>
      </c>
      <c r="B14" s="117" t="s">
        <v>238</v>
      </c>
      <c r="C14" s="117">
        <v>44</v>
      </c>
      <c r="D14" s="117" t="s">
        <v>237</v>
      </c>
      <c r="E14" s="117" t="str">
        <f t="shared" si="0"/>
        <v>44LPH</v>
      </c>
    </row>
    <row r="15" spans="1:5" x14ac:dyDescent="0.4">
      <c r="A15" s="117" t="s">
        <v>148</v>
      </c>
      <c r="B15" s="117" t="s">
        <v>238</v>
      </c>
      <c r="C15" s="117">
        <v>44</v>
      </c>
      <c r="D15" s="117" t="s">
        <v>239</v>
      </c>
      <c r="E15" s="117" t="str">
        <f t="shared" si="0"/>
        <v>44LPI</v>
      </c>
    </row>
    <row r="16" spans="1:5" x14ac:dyDescent="0.4">
      <c r="A16" s="117" t="s">
        <v>151</v>
      </c>
      <c r="B16" s="117" t="s">
        <v>240</v>
      </c>
      <c r="C16" s="117">
        <v>44</v>
      </c>
      <c r="D16" s="117" t="s">
        <v>231</v>
      </c>
      <c r="E16" s="117" t="str">
        <f t="shared" si="0"/>
        <v>44VKC</v>
      </c>
    </row>
    <row r="17" spans="1:5" x14ac:dyDescent="0.4">
      <c r="A17" s="117" t="s">
        <v>151</v>
      </c>
      <c r="B17" s="117" t="s">
        <v>240</v>
      </c>
      <c r="C17" s="117">
        <v>44</v>
      </c>
      <c r="D17" s="117" t="s">
        <v>233</v>
      </c>
      <c r="E17" s="117" t="str">
        <f t="shared" si="0"/>
        <v>44VKD</v>
      </c>
    </row>
    <row r="18" spans="1:5" x14ac:dyDescent="0.4">
      <c r="A18" s="117" t="s">
        <v>151</v>
      </c>
      <c r="B18" s="117" t="s">
        <v>240</v>
      </c>
      <c r="C18" s="117">
        <v>44</v>
      </c>
      <c r="D18" s="117" t="s">
        <v>234</v>
      </c>
      <c r="E18" s="117" t="str">
        <f t="shared" si="0"/>
        <v>44VKE</v>
      </c>
    </row>
    <row r="19" spans="1:5" x14ac:dyDescent="0.4">
      <c r="A19" s="117" t="s">
        <v>151</v>
      </c>
      <c r="B19" s="117" t="s">
        <v>240</v>
      </c>
      <c r="C19" s="117">
        <v>44</v>
      </c>
      <c r="D19" s="117" t="s">
        <v>235</v>
      </c>
      <c r="E19" s="117" t="str">
        <f t="shared" si="0"/>
        <v>44VKF</v>
      </c>
    </row>
    <row r="20" spans="1:5" x14ac:dyDescent="0.4">
      <c r="A20" s="117" t="s">
        <v>151</v>
      </c>
      <c r="B20" s="117" t="s">
        <v>240</v>
      </c>
      <c r="C20" s="117">
        <v>44</v>
      </c>
      <c r="D20" s="117" t="s">
        <v>236</v>
      </c>
      <c r="E20" s="117" t="str">
        <f t="shared" si="0"/>
        <v>44VKG</v>
      </c>
    </row>
    <row r="21" spans="1:5" x14ac:dyDescent="0.4">
      <c r="A21" s="117" t="s">
        <v>151</v>
      </c>
      <c r="B21" s="117" t="s">
        <v>240</v>
      </c>
      <c r="C21" s="117">
        <v>44</v>
      </c>
      <c r="D21" s="117" t="s">
        <v>237</v>
      </c>
      <c r="E21" s="117" t="str">
        <f t="shared" si="0"/>
        <v>44VKH</v>
      </c>
    </row>
    <row r="22" spans="1:5" x14ac:dyDescent="0.4">
      <c r="A22" s="117" t="s">
        <v>151</v>
      </c>
      <c r="B22" s="117" t="s">
        <v>240</v>
      </c>
      <c r="C22" s="117">
        <v>44</v>
      </c>
      <c r="D22" s="117" t="s">
        <v>239</v>
      </c>
      <c r="E22" s="117" t="str">
        <f t="shared" si="0"/>
        <v>44VKI</v>
      </c>
    </row>
    <row r="23" spans="1:5" x14ac:dyDescent="0.4">
      <c r="A23" s="117" t="s">
        <v>151</v>
      </c>
      <c r="B23" s="117" t="s">
        <v>240</v>
      </c>
      <c r="C23" s="117">
        <v>44</v>
      </c>
      <c r="D23" s="117" t="s">
        <v>241</v>
      </c>
      <c r="E23" s="117" t="str">
        <f t="shared" si="0"/>
        <v>44VKJ</v>
      </c>
    </row>
    <row r="24" spans="1:5" x14ac:dyDescent="0.4">
      <c r="A24" s="117" t="s">
        <v>151</v>
      </c>
      <c r="B24" s="117" t="s">
        <v>240</v>
      </c>
      <c r="C24" s="117">
        <v>44</v>
      </c>
      <c r="D24" s="117" t="s">
        <v>242</v>
      </c>
      <c r="E24" s="117" t="str">
        <f t="shared" si="0"/>
        <v>44VKK</v>
      </c>
    </row>
    <row r="25" spans="1:5" x14ac:dyDescent="0.4">
      <c r="A25" s="117" t="s">
        <v>151</v>
      </c>
      <c r="B25" s="117" t="s">
        <v>240</v>
      </c>
      <c r="C25" s="117">
        <v>44</v>
      </c>
      <c r="D25" s="117" t="s">
        <v>243</v>
      </c>
      <c r="E25" s="117" t="str">
        <f t="shared" si="0"/>
        <v>44VKL</v>
      </c>
    </row>
    <row r="26" spans="1:5" x14ac:dyDescent="0.4">
      <c r="A26" s="117" t="s">
        <v>151</v>
      </c>
      <c r="B26" s="117" t="s">
        <v>240</v>
      </c>
      <c r="C26" s="117">
        <v>44</v>
      </c>
      <c r="D26" s="117" t="s">
        <v>244</v>
      </c>
      <c r="E26" s="117" t="str">
        <f t="shared" si="0"/>
        <v>44VKM</v>
      </c>
    </row>
    <row r="27" spans="1:5" x14ac:dyDescent="0.4">
      <c r="A27" s="117" t="s">
        <v>151</v>
      </c>
      <c r="B27" s="117" t="s">
        <v>240</v>
      </c>
      <c r="C27" s="117">
        <v>44</v>
      </c>
      <c r="D27" s="117" t="s">
        <v>231</v>
      </c>
      <c r="E27" s="117" t="str">
        <f t="shared" si="0"/>
        <v>44VKC</v>
      </c>
    </row>
    <row r="28" spans="1:5" x14ac:dyDescent="0.4">
      <c r="A28" s="117" t="s">
        <v>151</v>
      </c>
      <c r="B28" s="117" t="s">
        <v>240</v>
      </c>
      <c r="C28" s="117">
        <v>44</v>
      </c>
      <c r="D28" s="117" t="s">
        <v>231</v>
      </c>
      <c r="E28" s="117" t="str">
        <f t="shared" si="0"/>
        <v>44VKC</v>
      </c>
    </row>
    <row r="29" spans="1:5" x14ac:dyDescent="0.4">
      <c r="A29" s="117" t="s">
        <v>151</v>
      </c>
      <c r="B29" s="117" t="s">
        <v>240</v>
      </c>
      <c r="C29" s="117">
        <v>44</v>
      </c>
      <c r="D29" s="117" t="s">
        <v>231</v>
      </c>
      <c r="E29" s="117" t="str">
        <f t="shared" si="0"/>
        <v>44VKC</v>
      </c>
    </row>
    <row r="30" spans="1:5" x14ac:dyDescent="0.4">
      <c r="A30" s="117" t="s">
        <v>151</v>
      </c>
      <c r="B30" s="117" t="s">
        <v>240</v>
      </c>
      <c r="C30" s="117">
        <v>44</v>
      </c>
      <c r="D30" s="117" t="s">
        <v>231</v>
      </c>
      <c r="E30" s="117" t="str">
        <f t="shared" si="0"/>
        <v>44VKC</v>
      </c>
    </row>
    <row r="31" spans="1:5" x14ac:dyDescent="0.4">
      <c r="A31" s="117" t="s">
        <v>151</v>
      </c>
      <c r="B31" s="117" t="s">
        <v>240</v>
      </c>
      <c r="C31" s="117">
        <v>44</v>
      </c>
      <c r="D31" s="117" t="s">
        <v>231</v>
      </c>
      <c r="E31" s="117" t="str">
        <f t="shared" si="0"/>
        <v>44VKC</v>
      </c>
    </row>
    <row r="32" spans="1:5" x14ac:dyDescent="0.4">
      <c r="A32" s="117" t="s">
        <v>152</v>
      </c>
      <c r="B32" s="117" t="s">
        <v>245</v>
      </c>
      <c r="C32" s="117">
        <v>44</v>
      </c>
      <c r="D32" s="117" t="s">
        <v>231</v>
      </c>
      <c r="E32" s="117" t="str">
        <f t="shared" si="0"/>
        <v>44VRC</v>
      </c>
    </row>
    <row r="33" spans="1:5" x14ac:dyDescent="0.4">
      <c r="A33" s="117" t="s">
        <v>152</v>
      </c>
      <c r="B33" s="117" t="s">
        <v>245</v>
      </c>
      <c r="C33" s="117">
        <v>44</v>
      </c>
      <c r="D33" s="117" t="s">
        <v>233</v>
      </c>
      <c r="E33" s="117" t="str">
        <f t="shared" si="0"/>
        <v>44VRD</v>
      </c>
    </row>
    <row r="34" spans="1:5" x14ac:dyDescent="0.4">
      <c r="A34" s="117" t="s">
        <v>152</v>
      </c>
      <c r="B34" s="117" t="s">
        <v>245</v>
      </c>
      <c r="C34" s="117">
        <v>44</v>
      </c>
      <c r="D34" s="117" t="s">
        <v>234</v>
      </c>
      <c r="E34" s="117" t="str">
        <f t="shared" si="0"/>
        <v>44VRE</v>
      </c>
    </row>
    <row r="35" spans="1:5" x14ac:dyDescent="0.4">
      <c r="A35" s="117" t="s">
        <v>152</v>
      </c>
      <c r="B35" s="117" t="s">
        <v>245</v>
      </c>
      <c r="C35" s="117">
        <v>44</v>
      </c>
      <c r="D35" s="117" t="s">
        <v>235</v>
      </c>
      <c r="E35" s="117" t="str">
        <f t="shared" si="0"/>
        <v>44VRF</v>
      </c>
    </row>
    <row r="36" spans="1:5" x14ac:dyDescent="0.4">
      <c r="A36" s="117" t="s">
        <v>152</v>
      </c>
      <c r="B36" s="117" t="s">
        <v>245</v>
      </c>
      <c r="C36" s="117">
        <v>44</v>
      </c>
      <c r="D36" s="117" t="s">
        <v>236</v>
      </c>
      <c r="E36" s="117" t="str">
        <f t="shared" si="0"/>
        <v>44VRG</v>
      </c>
    </row>
    <row r="37" spans="1:5" x14ac:dyDescent="0.4">
      <c r="A37" s="117" t="s">
        <v>152</v>
      </c>
      <c r="B37" s="117" t="s">
        <v>245</v>
      </c>
      <c r="C37" s="117">
        <v>44</v>
      </c>
      <c r="D37" s="117" t="s">
        <v>237</v>
      </c>
      <c r="E37" s="117" t="str">
        <f t="shared" si="0"/>
        <v>44VRH</v>
      </c>
    </row>
    <row r="38" spans="1:5" x14ac:dyDescent="0.4">
      <c r="A38" s="117" t="s">
        <v>152</v>
      </c>
      <c r="B38" s="117" t="s">
        <v>245</v>
      </c>
      <c r="C38" s="117">
        <v>44</v>
      </c>
      <c r="D38" s="117" t="s">
        <v>239</v>
      </c>
      <c r="E38" s="117" t="str">
        <f t="shared" si="0"/>
        <v>44VRI</v>
      </c>
    </row>
    <row r="39" spans="1:5" x14ac:dyDescent="0.4">
      <c r="A39" s="117" t="s">
        <v>152</v>
      </c>
      <c r="B39" s="117" t="s">
        <v>245</v>
      </c>
      <c r="C39" s="117">
        <v>44</v>
      </c>
      <c r="D39" s="117" t="s">
        <v>241</v>
      </c>
      <c r="E39" s="117" t="str">
        <f t="shared" si="0"/>
        <v>44VRJ</v>
      </c>
    </row>
    <row r="40" spans="1:5" x14ac:dyDescent="0.4">
      <c r="A40" s="117" t="s">
        <v>154</v>
      </c>
      <c r="B40" s="117" t="s">
        <v>246</v>
      </c>
      <c r="C40" s="117">
        <v>44</v>
      </c>
      <c r="D40" s="117" t="s">
        <v>231</v>
      </c>
      <c r="E40" s="117" t="str">
        <f t="shared" si="0"/>
        <v>44TKC</v>
      </c>
    </row>
    <row r="41" spans="1:5" x14ac:dyDescent="0.4">
      <c r="A41" s="117" t="s">
        <v>154</v>
      </c>
      <c r="B41" s="117" t="s">
        <v>246</v>
      </c>
      <c r="C41" s="117">
        <v>44</v>
      </c>
      <c r="D41" s="117" t="s">
        <v>233</v>
      </c>
      <c r="E41" s="117" t="str">
        <f t="shared" si="0"/>
        <v>44TKD</v>
      </c>
    </row>
    <row r="42" spans="1:5" x14ac:dyDescent="0.4">
      <c r="A42" s="117" t="s">
        <v>154</v>
      </c>
      <c r="B42" s="117" t="s">
        <v>246</v>
      </c>
      <c r="C42" s="117">
        <v>44</v>
      </c>
      <c r="D42" s="117" t="s">
        <v>234</v>
      </c>
      <c r="E42" s="117" t="str">
        <f t="shared" si="0"/>
        <v>44TKE</v>
      </c>
    </row>
    <row r="43" spans="1:5" x14ac:dyDescent="0.4">
      <c r="A43" s="117" t="s">
        <v>154</v>
      </c>
      <c r="B43" s="117" t="s">
        <v>246</v>
      </c>
      <c r="C43" s="117">
        <v>44</v>
      </c>
      <c r="D43" s="117" t="s">
        <v>235</v>
      </c>
      <c r="E43" s="117" t="str">
        <f t="shared" si="0"/>
        <v>44TKF</v>
      </c>
    </row>
    <row r="44" spans="1:5" x14ac:dyDescent="0.4">
      <c r="A44" s="117" t="s">
        <v>154</v>
      </c>
      <c r="B44" s="117" t="s">
        <v>246</v>
      </c>
      <c r="C44" s="117">
        <v>44</v>
      </c>
      <c r="D44" s="117" t="s">
        <v>236</v>
      </c>
      <c r="E44" s="117" t="str">
        <f t="shared" si="0"/>
        <v>44TKG</v>
      </c>
    </row>
    <row r="45" spans="1:5" x14ac:dyDescent="0.4">
      <c r="A45" s="117" t="s">
        <v>154</v>
      </c>
      <c r="B45" s="117" t="s">
        <v>246</v>
      </c>
      <c r="C45" s="117">
        <v>44</v>
      </c>
      <c r="D45" s="117" t="s">
        <v>237</v>
      </c>
      <c r="E45" s="117" t="str">
        <f t="shared" si="0"/>
        <v>44TKH</v>
      </c>
    </row>
    <row r="46" spans="1:5" x14ac:dyDescent="0.4">
      <c r="A46" s="117" t="s">
        <v>154</v>
      </c>
      <c r="B46" s="117" t="s">
        <v>246</v>
      </c>
      <c r="C46" s="117">
        <v>44</v>
      </c>
      <c r="D46" s="117" t="s">
        <v>239</v>
      </c>
      <c r="E46" s="117" t="str">
        <f t="shared" si="0"/>
        <v>44TKI</v>
      </c>
    </row>
    <row r="47" spans="1:5" x14ac:dyDescent="0.4">
      <c r="A47" s="117" t="s">
        <v>154</v>
      </c>
      <c r="B47" s="117" t="s">
        <v>246</v>
      </c>
      <c r="C47" s="117">
        <v>44</v>
      </c>
      <c r="D47" s="117" t="s">
        <v>241</v>
      </c>
      <c r="E47" s="117" t="str">
        <f t="shared" si="0"/>
        <v>44TKJ</v>
      </c>
    </row>
    <row r="48" spans="1:5" x14ac:dyDescent="0.4">
      <c r="A48" s="117" t="s">
        <v>154</v>
      </c>
      <c r="B48" s="117" t="s">
        <v>246</v>
      </c>
      <c r="C48" s="117">
        <v>44</v>
      </c>
      <c r="D48" s="117" t="s">
        <v>242</v>
      </c>
      <c r="E48" s="117" t="str">
        <f t="shared" si="0"/>
        <v>44TKK</v>
      </c>
    </row>
    <row r="49" spans="1:5" x14ac:dyDescent="0.4">
      <c r="A49" s="117" t="s">
        <v>154</v>
      </c>
      <c r="B49" s="117" t="s">
        <v>246</v>
      </c>
      <c r="C49" s="117">
        <v>44</v>
      </c>
      <c r="D49" s="117" t="s">
        <v>243</v>
      </c>
      <c r="E49" s="117" t="str">
        <f t="shared" si="0"/>
        <v>44TKL</v>
      </c>
    </row>
    <row r="50" spans="1:5" x14ac:dyDescent="0.4">
      <c r="A50" s="117" t="s">
        <v>154</v>
      </c>
      <c r="B50" s="117" t="s">
        <v>246</v>
      </c>
      <c r="C50" s="117">
        <v>44</v>
      </c>
      <c r="D50" s="117" t="s">
        <v>244</v>
      </c>
      <c r="E50" s="117" t="str">
        <f t="shared" si="0"/>
        <v>44TKM</v>
      </c>
    </row>
    <row r="51" spans="1:5" x14ac:dyDescent="0.4">
      <c r="A51" s="117" t="s">
        <v>154</v>
      </c>
      <c r="B51" s="117" t="s">
        <v>246</v>
      </c>
      <c r="C51" s="117">
        <v>44</v>
      </c>
      <c r="D51" s="117" t="s">
        <v>247</v>
      </c>
      <c r="E51" s="117" t="str">
        <f t="shared" si="0"/>
        <v>44TKN</v>
      </c>
    </row>
    <row r="52" spans="1:5" x14ac:dyDescent="0.4">
      <c r="A52" s="117" t="s">
        <v>153</v>
      </c>
      <c r="B52" s="117" t="s">
        <v>248</v>
      </c>
      <c r="C52" s="117">
        <v>44</v>
      </c>
      <c r="D52" s="117" t="s">
        <v>231</v>
      </c>
      <c r="E52" s="117" t="str">
        <f t="shared" si="0"/>
        <v>44TRC</v>
      </c>
    </row>
    <row r="53" spans="1:5" x14ac:dyDescent="0.4">
      <c r="A53" s="117" t="s">
        <v>153</v>
      </c>
      <c r="B53" s="117" t="s">
        <v>248</v>
      </c>
      <c r="C53" s="117">
        <v>44</v>
      </c>
      <c r="D53" s="117" t="s">
        <v>233</v>
      </c>
      <c r="E53" s="117" t="str">
        <f t="shared" si="0"/>
        <v>44TRD</v>
      </c>
    </row>
    <row r="54" spans="1:5" x14ac:dyDescent="0.4">
      <c r="A54" s="117" t="s">
        <v>153</v>
      </c>
      <c r="B54" s="117" t="s">
        <v>248</v>
      </c>
      <c r="C54" s="117">
        <v>44</v>
      </c>
      <c r="D54" s="117" t="s">
        <v>234</v>
      </c>
      <c r="E54" s="117" t="str">
        <f t="shared" si="0"/>
        <v>44TRE</v>
      </c>
    </row>
    <row r="55" spans="1:5" x14ac:dyDescent="0.4">
      <c r="A55" s="117" t="s">
        <v>153</v>
      </c>
      <c r="B55" s="117" t="s">
        <v>248</v>
      </c>
      <c r="C55" s="117">
        <v>44</v>
      </c>
      <c r="D55" s="117" t="s">
        <v>235</v>
      </c>
      <c r="E55" s="117" t="str">
        <f t="shared" si="0"/>
        <v>44TRF</v>
      </c>
    </row>
    <row r="56" spans="1:5" x14ac:dyDescent="0.4">
      <c r="A56" s="117" t="s">
        <v>153</v>
      </c>
      <c r="B56" s="117" t="s">
        <v>248</v>
      </c>
      <c r="C56" s="117">
        <v>44</v>
      </c>
      <c r="D56" s="117" t="s">
        <v>236</v>
      </c>
      <c r="E56" s="117" t="str">
        <f t="shared" si="0"/>
        <v>44TRG</v>
      </c>
    </row>
    <row r="57" spans="1:5" x14ac:dyDescent="0.4">
      <c r="A57" s="117" t="s">
        <v>153</v>
      </c>
      <c r="B57" s="117" t="s">
        <v>248</v>
      </c>
      <c r="C57" s="117">
        <v>44</v>
      </c>
      <c r="D57" s="117" t="s">
        <v>237</v>
      </c>
      <c r="E57" s="117" t="str">
        <f t="shared" si="0"/>
        <v>44TRH</v>
      </c>
    </row>
    <row r="58" spans="1:5" x14ac:dyDescent="0.4">
      <c r="A58" s="117" t="s">
        <v>153</v>
      </c>
      <c r="B58" s="117" t="s">
        <v>248</v>
      </c>
      <c r="C58" s="117">
        <v>44</v>
      </c>
      <c r="D58" s="117" t="s">
        <v>239</v>
      </c>
      <c r="E58" s="117" t="str">
        <f t="shared" si="0"/>
        <v>44TRI</v>
      </c>
    </row>
    <row r="59" spans="1:5" x14ac:dyDescent="0.4">
      <c r="A59" s="117" t="s">
        <v>153</v>
      </c>
      <c r="B59" s="117" t="s">
        <v>248</v>
      </c>
      <c r="C59" s="117">
        <v>44</v>
      </c>
      <c r="D59" s="117" t="s">
        <v>241</v>
      </c>
      <c r="E59" s="117" t="str">
        <f t="shared" si="0"/>
        <v>44TRJ</v>
      </c>
    </row>
    <row r="60" spans="1:5" x14ac:dyDescent="0.4">
      <c r="A60" s="117" t="s">
        <v>153</v>
      </c>
      <c r="B60" s="117" t="s">
        <v>248</v>
      </c>
      <c r="C60" s="117">
        <v>44</v>
      </c>
      <c r="D60" s="117" t="s">
        <v>242</v>
      </c>
      <c r="E60" s="117" t="str">
        <f t="shared" si="0"/>
        <v>44TRK</v>
      </c>
    </row>
    <row r="61" spans="1:5" x14ac:dyDescent="0.4">
      <c r="A61" s="117" t="s">
        <v>101</v>
      </c>
      <c r="B61" s="117" t="s">
        <v>249</v>
      </c>
      <c r="C61" s="117">
        <v>44</v>
      </c>
      <c r="D61" s="117" t="s">
        <v>231</v>
      </c>
      <c r="E61" s="117" t="str">
        <f t="shared" ref="E61:E75" si="1">C61&amp;B61&amp;D61</f>
        <v>44KTC</v>
      </c>
    </row>
    <row r="62" spans="1:5" x14ac:dyDescent="0.4">
      <c r="A62" s="117" t="s">
        <v>101</v>
      </c>
      <c r="B62" s="117" t="s">
        <v>249</v>
      </c>
      <c r="C62" s="117">
        <v>44</v>
      </c>
      <c r="D62" s="117" t="s">
        <v>233</v>
      </c>
      <c r="E62" s="117" t="str">
        <f t="shared" si="1"/>
        <v>44KTD</v>
      </c>
    </row>
    <row r="63" spans="1:5" x14ac:dyDescent="0.4">
      <c r="A63" s="117" t="s">
        <v>101</v>
      </c>
      <c r="B63" s="117" t="s">
        <v>249</v>
      </c>
      <c r="C63" s="117">
        <v>44</v>
      </c>
      <c r="D63" s="117" t="s">
        <v>234</v>
      </c>
      <c r="E63" s="117" t="str">
        <f t="shared" si="1"/>
        <v>44KTE</v>
      </c>
    </row>
    <row r="64" spans="1:5" x14ac:dyDescent="0.4">
      <c r="A64" s="117" t="s">
        <v>101</v>
      </c>
      <c r="B64" s="117" t="s">
        <v>249</v>
      </c>
      <c r="C64" s="117">
        <v>44</v>
      </c>
      <c r="D64" s="117" t="s">
        <v>235</v>
      </c>
      <c r="E64" s="117" t="str">
        <f t="shared" si="1"/>
        <v>44KTF</v>
      </c>
    </row>
    <row r="65" spans="1:5" x14ac:dyDescent="0.4">
      <c r="A65" s="117" t="s">
        <v>149</v>
      </c>
      <c r="B65" s="117" t="s">
        <v>250</v>
      </c>
      <c r="C65" s="117">
        <v>44</v>
      </c>
      <c r="D65" s="117" t="s">
        <v>231</v>
      </c>
      <c r="E65" s="117" t="str">
        <f t="shared" si="1"/>
        <v>44FZC</v>
      </c>
    </row>
    <row r="66" spans="1:5" x14ac:dyDescent="0.4">
      <c r="A66" s="117" t="s">
        <v>149</v>
      </c>
      <c r="B66" s="117" t="s">
        <v>250</v>
      </c>
      <c r="C66" s="117">
        <v>44</v>
      </c>
      <c r="D66" s="117" t="s">
        <v>233</v>
      </c>
      <c r="E66" s="117" t="str">
        <f t="shared" si="1"/>
        <v>44FZD</v>
      </c>
    </row>
    <row r="67" spans="1:5" x14ac:dyDescent="0.4">
      <c r="A67" s="117" t="s">
        <v>149</v>
      </c>
      <c r="B67" s="117" t="s">
        <v>250</v>
      </c>
      <c r="C67" s="117">
        <v>44</v>
      </c>
      <c r="D67" s="117" t="s">
        <v>234</v>
      </c>
      <c r="E67" s="117" t="str">
        <f t="shared" si="1"/>
        <v>44FZE</v>
      </c>
    </row>
    <row r="68" spans="1:5" x14ac:dyDescent="0.4">
      <c r="A68" s="117" t="s">
        <v>149</v>
      </c>
      <c r="B68" s="117" t="s">
        <v>250</v>
      </c>
      <c r="C68" s="117">
        <v>44</v>
      </c>
      <c r="D68" s="117" t="s">
        <v>235</v>
      </c>
      <c r="E68" s="117" t="str">
        <f t="shared" si="1"/>
        <v>44FZF</v>
      </c>
    </row>
    <row r="69" spans="1:5" x14ac:dyDescent="0.4">
      <c r="A69" s="117" t="s">
        <v>149</v>
      </c>
      <c r="B69" s="117" t="s">
        <v>250</v>
      </c>
      <c r="C69" s="117">
        <v>44</v>
      </c>
      <c r="D69" s="117" t="s">
        <v>236</v>
      </c>
      <c r="E69" s="117" t="str">
        <f t="shared" si="1"/>
        <v>44FZG</v>
      </c>
    </row>
    <row r="70" spans="1:5" x14ac:dyDescent="0.4">
      <c r="A70" s="117" t="s">
        <v>149</v>
      </c>
      <c r="B70" s="117" t="s">
        <v>250</v>
      </c>
      <c r="C70" s="117">
        <v>44</v>
      </c>
      <c r="D70" s="117" t="s">
        <v>237</v>
      </c>
      <c r="E70" s="117" t="str">
        <f t="shared" si="1"/>
        <v>44FZH</v>
      </c>
    </row>
    <row r="71" spans="1:5" x14ac:dyDescent="0.4">
      <c r="A71" s="117" t="s">
        <v>150</v>
      </c>
      <c r="B71" s="117" t="s">
        <v>251</v>
      </c>
      <c r="C71" s="117">
        <v>44</v>
      </c>
      <c r="D71" s="117" t="s">
        <v>231</v>
      </c>
      <c r="E71" s="117" t="str">
        <f t="shared" si="1"/>
        <v>44SWC</v>
      </c>
    </row>
    <row r="72" spans="1:5" x14ac:dyDescent="0.4">
      <c r="A72" s="117" t="s">
        <v>150</v>
      </c>
      <c r="B72" s="117" t="s">
        <v>251</v>
      </c>
      <c r="C72" s="117">
        <v>44</v>
      </c>
      <c r="D72" s="117" t="s">
        <v>233</v>
      </c>
      <c r="E72" s="117" t="str">
        <f t="shared" si="1"/>
        <v>44SWD</v>
      </c>
    </row>
    <row r="73" spans="1:5" x14ac:dyDescent="0.4">
      <c r="A73" s="117" t="s">
        <v>150</v>
      </c>
      <c r="B73" s="117" t="s">
        <v>251</v>
      </c>
      <c r="C73" s="117">
        <v>44</v>
      </c>
      <c r="D73" s="117" t="s">
        <v>234</v>
      </c>
      <c r="E73" s="117" t="str">
        <f t="shared" si="1"/>
        <v>44SWE</v>
      </c>
    </row>
    <row r="74" spans="1:5" x14ac:dyDescent="0.4">
      <c r="A74" s="117" t="s">
        <v>150</v>
      </c>
      <c r="B74" s="117" t="s">
        <v>251</v>
      </c>
      <c r="C74" s="117">
        <v>44</v>
      </c>
      <c r="D74" s="117" t="s">
        <v>235</v>
      </c>
      <c r="E74" s="117" t="str">
        <f t="shared" si="1"/>
        <v>44SWF</v>
      </c>
    </row>
    <row r="75" spans="1:5" x14ac:dyDescent="0.4">
      <c r="A75" s="117" t="s">
        <v>150</v>
      </c>
      <c r="B75" s="117" t="s">
        <v>251</v>
      </c>
      <c r="C75" s="117">
        <v>44</v>
      </c>
      <c r="D75" s="117" t="s">
        <v>236</v>
      </c>
      <c r="E75" s="117" t="str">
        <f t="shared" si="1"/>
        <v>44SWG</v>
      </c>
    </row>
  </sheetData>
  <sheetProtection algorithmName="SHA-512" hashValue="Agtr8S0c8+dNI0Q3LXtNWu/9wrDuHemyMplCGdzWisEejYkiwd8INg03pSwJu42EA8uKNSdw0aXkWTiDLc3DkQ==" saltValue="85WD8w3cfZhDfRNfJaOp1A==" spinCount="100000" sheet="1" objects="1" scenarios="1" formatColumn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A20E-8008-4110-893A-CBAB6DE63A37}">
  <dimension ref="B3:I54"/>
  <sheetViews>
    <sheetView showGridLines="0" zoomScaleNormal="100" workbookViewId="0">
      <selection activeCell="D37" sqref="D37"/>
    </sheetView>
  </sheetViews>
  <sheetFormatPr defaultColWidth="9.15625" defaultRowHeight="14.4" x14ac:dyDescent="0.55000000000000004"/>
  <cols>
    <col min="1" max="1" width="2.26171875" customWidth="1"/>
    <col min="2" max="2" width="3.26171875" customWidth="1"/>
    <col min="3" max="3" width="92.47265625" customWidth="1"/>
    <col min="4" max="4" width="40.26171875" customWidth="1"/>
    <col min="5" max="5" width="3.47265625" customWidth="1"/>
    <col min="6" max="6" width="63.26171875" customWidth="1"/>
  </cols>
  <sheetData>
    <row r="3" spans="2:6" x14ac:dyDescent="0.55000000000000004">
      <c r="C3" s="37" t="s">
        <v>116</v>
      </c>
      <c r="D3" s="73" t="s">
        <v>141</v>
      </c>
      <c r="F3" s="1" t="s">
        <v>42</v>
      </c>
    </row>
    <row r="4" spans="2:6" s="14" customFormat="1" ht="14.4" customHeight="1" x14ac:dyDescent="0.55000000000000004">
      <c r="B4" s="15">
        <v>1</v>
      </c>
      <c r="C4" s="12" t="s">
        <v>171</v>
      </c>
      <c r="D4" s="24"/>
    </row>
    <row r="5" spans="2:6" s="14" customFormat="1" ht="14.4" customHeight="1" x14ac:dyDescent="0.55000000000000004">
      <c r="B5" s="15">
        <f>B4+1</f>
        <v>2</v>
      </c>
      <c r="C5" s="12" t="s">
        <v>144</v>
      </c>
      <c r="D5" s="24"/>
    </row>
    <row r="6" spans="2:6" s="14" customFormat="1" ht="14.4" customHeight="1" x14ac:dyDescent="0.55000000000000004">
      <c r="B6" s="15">
        <f t="shared" ref="B6:B20" si="0">B5+1</f>
        <v>3</v>
      </c>
      <c r="C6" s="12" t="s">
        <v>145</v>
      </c>
      <c r="D6" s="24"/>
    </row>
    <row r="7" spans="2:6" s="14" customFormat="1" ht="14.4" customHeight="1" x14ac:dyDescent="0.55000000000000004">
      <c r="B7" s="15">
        <f t="shared" si="0"/>
        <v>4</v>
      </c>
      <c r="C7" s="12" t="s">
        <v>146</v>
      </c>
      <c r="D7" s="24"/>
    </row>
    <row r="8" spans="2:6" s="14" customFormat="1" ht="14.4" customHeight="1" x14ac:dyDescent="0.55000000000000004">
      <c r="B8" s="15">
        <f t="shared" si="0"/>
        <v>5</v>
      </c>
      <c r="C8" s="12" t="s">
        <v>147</v>
      </c>
      <c r="D8" s="24"/>
    </row>
    <row r="9" spans="2:6" s="14" customFormat="1" ht="14.4" customHeight="1" x14ac:dyDescent="0.55000000000000004">
      <c r="B9" s="15">
        <f t="shared" si="0"/>
        <v>6</v>
      </c>
      <c r="C9" s="12" t="s">
        <v>167</v>
      </c>
      <c r="D9" s="24"/>
      <c r="F9" s="132" t="s">
        <v>139</v>
      </c>
    </row>
    <row r="10" spans="2:6" s="14" customFormat="1" ht="14.4" customHeight="1" x14ac:dyDescent="0.55000000000000004">
      <c r="B10" s="15">
        <f t="shared" si="0"/>
        <v>7</v>
      </c>
      <c r="C10" s="42" t="s">
        <v>77</v>
      </c>
      <c r="D10" s="25"/>
      <c r="F10" s="132"/>
    </row>
    <row r="11" spans="2:6" s="14" customFormat="1" ht="14.4" customHeight="1" x14ac:dyDescent="0.55000000000000004">
      <c r="B11" s="15">
        <f t="shared" si="0"/>
        <v>8</v>
      </c>
      <c r="C11" s="12" t="s">
        <v>182</v>
      </c>
      <c r="D11" s="29"/>
      <c r="F11" s="132"/>
    </row>
    <row r="12" spans="2:6" s="14" customFormat="1" ht="14.4" customHeight="1" x14ac:dyDescent="0.55000000000000004">
      <c r="B12" s="15">
        <f t="shared" si="0"/>
        <v>9</v>
      </c>
      <c r="C12" s="12" t="s">
        <v>142</v>
      </c>
      <c r="D12" s="41"/>
    </row>
    <row r="13" spans="2:6" s="14" customFormat="1" ht="14.4" customHeight="1" x14ac:dyDescent="0.55000000000000004">
      <c r="B13" s="15">
        <f t="shared" si="0"/>
        <v>10</v>
      </c>
      <c r="C13" s="12" t="s">
        <v>88</v>
      </c>
      <c r="D13" s="29"/>
    </row>
    <row r="14" spans="2:6" s="14" customFormat="1" ht="14.4" customHeight="1" x14ac:dyDescent="0.55000000000000004">
      <c r="B14" s="15">
        <f t="shared" si="0"/>
        <v>11</v>
      </c>
      <c r="C14" s="12" t="s">
        <v>131</v>
      </c>
      <c r="D14" s="53" t="str">
        <f>_xlfn.LET(
  _xlpm.d, D13,
  IF(_xlpm.d="","",
    IF(OR($D$9=Lijsten!$B$3, $D$9=Lijsten!$B$4, $D$9=Lijsten!$B$5),
      90%,
      IFERROR(_xlfn.XLOOKUP(_xlpm.d,Lijsten!U:U,Lijsten!W:W),"")
    )
  )
)</f>
        <v/>
      </c>
    </row>
    <row r="15" spans="2:6" s="14" customFormat="1" ht="14.4" customHeight="1" x14ac:dyDescent="0.55000000000000004">
      <c r="B15" s="15">
        <f t="shared" si="0"/>
        <v>12</v>
      </c>
      <c r="C15" s="12" t="str">
        <f>"Maximale normbezettingsgraad van verblijfssoort '"&amp;D9&amp;"' (wordt automatisch gevuld)"</f>
        <v>Maximale normbezettingsgraad van verblijfssoort '' (wordt automatisch gevuld)</v>
      </c>
      <c r="D15" s="107" t="str">
        <f>IF(AND(D9&lt;&gt;"",D14&lt;&gt;""),_xlfn.XLOOKUP(D9,Lijsten!$B:$B,Lijsten!$E:$E,"-"),"")</f>
        <v/>
      </c>
    </row>
    <row r="16" spans="2:6" s="14" customFormat="1" ht="14.4" customHeight="1" x14ac:dyDescent="0.55000000000000004">
      <c r="B16" s="15">
        <f t="shared" si="0"/>
        <v>13</v>
      </c>
      <c r="C16" s="12" t="s">
        <v>0</v>
      </c>
      <c r="D16" s="24"/>
      <c r="F16" s="132"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7" s="14" customFormat="1" ht="14.4" customHeight="1" x14ac:dyDescent="0.55000000000000004">
      <c r="B17" s="30">
        <f t="shared" si="0"/>
        <v>14</v>
      </c>
      <c r="C17" s="9" t="str">
        <f>IF(OR(D16="geen",$D$16=""),"","Voor hoeveel cliënten is deze "&amp;$D$16&amp;" nachtdienst 's nachts verantwoordelijk?")</f>
        <v/>
      </c>
      <c r="D17" s="23"/>
      <c r="F17" s="132"/>
    </row>
    <row r="18" spans="2:7" s="14" customFormat="1" ht="14.4" customHeight="1" x14ac:dyDescent="0.55000000000000004">
      <c r="B18" s="15">
        <f t="shared" si="0"/>
        <v>15</v>
      </c>
      <c r="C18" s="12" t="str">
        <f>"Welk deel van deze jaarproductie verwacht u in 2026 te leveren voor "&amp;Lijsten!Y3</f>
        <v>Welk deel van deze jaarproductie verwacht u in 2026 te leveren voor Midden-IJssel/Oost-Veluwe</v>
      </c>
      <c r="D18" s="40"/>
    </row>
    <row r="19" spans="2:7" s="14" customFormat="1" ht="14.4" customHeight="1" x14ac:dyDescent="0.55000000000000004">
      <c r="B19" s="15">
        <f t="shared" si="0"/>
        <v>16</v>
      </c>
      <c r="C19" s="28" t="s">
        <v>78</v>
      </c>
      <c r="D19" s="26"/>
      <c r="E19" s="31"/>
      <c r="F19" s="109" t="s">
        <v>140</v>
      </c>
    </row>
    <row r="20" spans="2:7" s="14" customFormat="1" ht="14.4" customHeight="1" x14ac:dyDescent="0.55000000000000004">
      <c r="B20" s="15">
        <f t="shared" si="0"/>
        <v>17</v>
      </c>
      <c r="C20" s="13" t="s">
        <v>3</v>
      </c>
      <c r="D20" s="3" t="str">
        <f>IF(COUNTA(D4:D13,D16,D18:D19)&gt;=13,IFERROR(D19/(365/7),""),"")</f>
        <v/>
      </c>
      <c r="F20" s="109"/>
    </row>
    <row r="21" spans="2:7" ht="14.8" customHeight="1" x14ac:dyDescent="0.55000000000000004"/>
    <row r="22" spans="2:7" s="14" customFormat="1" x14ac:dyDescent="0.55000000000000004">
      <c r="C22" s="37" t="s">
        <v>130</v>
      </c>
      <c r="D22" s="37"/>
      <c r="E22"/>
    </row>
    <row r="23" spans="2:7" s="14" customFormat="1" ht="14.4" customHeight="1" x14ac:dyDescent="0.55000000000000004">
      <c r="B23" s="69">
        <f>B20+1</f>
        <v>18</v>
      </c>
      <c r="C23" s="70" t="s">
        <v>192</v>
      </c>
      <c r="D23" s="71" t="str">
        <f>IF(D20&lt;&gt;"",
  IFERROR(
    D19/(D10*D11*MAX(bezetting,MIN(normbezetting,maxnormbezetting))),
    ""
  ),
"")</f>
        <v/>
      </c>
      <c r="E23"/>
      <c r="F23" s="133" t="str">
        <f>IF(D23&lt;&gt;"","("&amp;TEXT(D19,"0.000")&amp;" roosteruren / ("&amp;TEXT(D10,"0,0")&amp;" jeugdigen x bezettingsgraad "&amp;TEXT(D24,"0%")&amp;" = "&amp;TEXT(D10*D24,"0,0")&amp;" jeugdigen) / "&amp;TEXT(D11,"0")&amp;" openingsdagen) = "&amp;TEXT(D23,"0,00")&amp;" netto roosteruren per jeugdige per openingsdag)","")</f>
        <v/>
      </c>
      <c r="G23" s="112"/>
    </row>
    <row r="24" spans="2:7" s="14" customFormat="1" x14ac:dyDescent="0.55000000000000004">
      <c r="B24" s="69">
        <f t="shared" ref="B24:B34" si="1">B23+1</f>
        <v>19</v>
      </c>
      <c r="C24" s="70"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0" t="str">
        <f>IF(D20&lt;&gt;"",
  IFERROR(
    MAX(bezetting,MIN(normbezetting,maxnormbezetting)),
    ""
  ),
"")</f>
        <v/>
      </c>
      <c r="E24"/>
      <c r="F24" s="133"/>
      <c r="G24" s="112"/>
    </row>
    <row r="25" spans="2:7" s="14" customFormat="1" x14ac:dyDescent="0.55000000000000004">
      <c r="B25" s="69">
        <f t="shared" si="1"/>
        <v>20</v>
      </c>
      <c r="C25" s="70" t="str">
        <f>_xlfn.LET(
    _xlpm.type, $D$9,
    _xlpm.uren, D23,
    _xlpm.maxint, IFERROR(
        INDEX(Lijsten!G:I, MATCH(_xlpm.uren, Lijsten!G:G, 1), 3),"-" ),
    "Verblijfsintensiteit " &amp;
        IF(
            OR(_xlpm.type = Lijsten!$B$5, _xlpm.type = Lijsten!$B$6),
            "Logeeropvang " &amp;
                IF(
                    AND(_xlpm.type = Lijsten!$B$5, _xlpm.uren &lt; 3.5),
                    "(regulier) ",
                    "Plus"),
            IF(
                _xlpm.maxint = D25,
                D9,
                "(let op: afgetopt op maximum Intensiteit voor " &amp; D9 &amp; ")"))
)</f>
        <v>Verblijfsintensiteit (let op: afgetopt op maximum Intensiteit voor )</v>
      </c>
      <c r="D25" s="72" t="str">
        <f>IFERROR(
    IF(
        D23 &lt;&gt; "",
        IF(
            AND(D9 = Lijsten!B5, D23 &gt; 3.5),
            Lijsten!$C$4,
            IF(
                D23 &gt; _xlfn.XLOOKUP(D9, Lijsten!B:B, Lijsten!D:D),
                _xlfn.XLOOKUP(D9, Lijsten!B:B, Lijsten!C:C),
                _xlfn.XLOOKUP(D23, Lijsten!G:G, Lijsten!I:I,, -1)
            )
        ),
        ""
    ),
    ""
)</f>
        <v/>
      </c>
      <c r="F25" s="112"/>
    </row>
    <row r="26" spans="2:7" s="14" customFormat="1" ht="28.8" customHeight="1" x14ac:dyDescent="0.55000000000000004">
      <c r="B26" s="69">
        <f t="shared" si="1"/>
        <v>21</v>
      </c>
      <c r="C26" s="70" t="str">
        <f>"Is de "&amp;LOWER(C25)&amp;" afgetopt op de maximale intensiteit?"</f>
        <v>Is de verblijfsintensiteit (let op: afgetopt op maximum intensiteit voor ) afgetopt op de maximale intensiteit?</v>
      </c>
      <c r="D26" s="72" t="str">
        <f>IF(D23="","",
  IFERROR(
    IF(_xlfn.XLOOKUP(D23,Lijsten!G:G,Lijsten!I:I,"",-1)=D25,"Nee","Ja"),
    ""
  )
)</f>
        <v/>
      </c>
    </row>
    <row r="27" spans="2:7" s="14" customFormat="1" x14ac:dyDescent="0.55000000000000004">
      <c r="B27" s="69">
        <f t="shared" si="1"/>
        <v>22</v>
      </c>
      <c r="C27" s="70" t="s">
        <v>191</v>
      </c>
      <c r="D27" s="72" t="str">
        <f>IF(D23="","",IFERROR(_xlfn.XLOOKUP(D25,Lijsten!I:I,Lijsten!J:J),""))</f>
        <v/>
      </c>
    </row>
    <row r="28" spans="2:7" s="14" customFormat="1" x14ac:dyDescent="0.55000000000000004">
      <c r="B28" s="69">
        <f t="shared" si="1"/>
        <v>23</v>
      </c>
      <c r="C28" s="70" t="str">
        <f>_xlfn.LET(
    _xlpm.type, $D$9,
    _xlpm.uren, D23,
    _xlpm.maxint, IFERROR(
        INDEX(Lijsten!G:I, MATCH(_xlpm.uren, Lijsten!G:G, 1), 3),"-" ),
    "Productcode " &amp;
        IF(
            OR(_xlpm.type = Lijsten!$B$5, _xlpm.type = Lijsten!$B$6),
            "Logeeropvang " &amp;
                IF(
                    AND(_xlpm.type = Lijsten!$B$5, _xlpm.uren &lt; 3.5),
                    "(regulier) ",
                    "Plus"),
            IF(
                _xlpm.maxint = D25,
                D9,
                "(let op: afgetopt op maximum Intensiteit voor " &amp; D9 &amp; ")"))
)</f>
        <v>Productcode (let op: afgetopt op maximum Intensiteit voor )</v>
      </c>
      <c r="D28" s="72" t="str">
        <f>IF(OR($D$9 = Lijsten!$B$5, $D$9 = Lijsten!$B$6),
     _xlfn.XLOOKUP("Logeeropvang " &amp; IF(AND($D$9 = Lijsten!$B$5, D23 &lt; 3.5),"(regulier)","Plus"),Lijsten!B:B,Lijsten!A:A)&amp;RIGHT(D25,1),
     _xlfn.XLOOKUP(D9,Lijsten!B:B,Lijsten!A:A)&amp;RIGHT(D25,1))</f>
        <v/>
      </c>
    </row>
    <row r="29" spans="2:7" s="14" customFormat="1" x14ac:dyDescent="0.55000000000000004">
      <c r="B29" s="46">
        <f t="shared" si="1"/>
        <v>24</v>
      </c>
      <c r="C29" s="47" t="str">
        <f>"Etmaaltarief verblijfsgroep "&amp;D4&amp;" prijspeil 2026 ("&amp;D25&amp;")"</f>
        <v>Etmaaltarief verblijfsgroep  prijspeil 2026 ()</v>
      </c>
      <c r="D29" s="48" t="str">
        <f>IF(D23="","",IFERROR(_xlfn.XLOOKUP(D25,Lijsten!I:I,Lijsten!M:M),""))</f>
        <v/>
      </c>
      <c r="F29" s="14" t="str">
        <f>IF(D29&lt;&gt;"","Vergeet de laatste regels niet int te vullen!","")</f>
        <v/>
      </c>
    </row>
    <row r="30" spans="2:7" s="14" customFormat="1" x14ac:dyDescent="0.55000000000000004">
      <c r="B30" s="69">
        <f t="shared" si="1"/>
        <v>25</v>
      </c>
      <c r="C30" s="70" t="str">
        <f>IF($D$9=Lijsten!$B$5,
IF(D23&gt;3.5,"Deze regel is niet van toepassing","Verblijfsintensiteit voor Logeeropvang Plus"),"Deze regel is niet van toepassing")</f>
        <v>Deze regel is niet van toepassing</v>
      </c>
      <c r="D30" s="72" t="str">
        <f>IF($D$9=Lijsten!$B$5,
IF(D23&gt;3.5,"-",IFERROR(
    IF(D23&lt;&gt;"",
        IF(D23+0.5&gt;
            _xlfn.XLOOKUP(Lijsten!$B$4,Lijsten!B:B,Lijsten!D:D),
            _xlfn.XLOOKUP(Lijsten!$B$4,Lijsten!B:B,Lijsten!C:C),
            _xlfn.XLOOKUP(D23+0.5,Lijsten!G:G,Lijsten!I:I,,-1)),"-"),"-")),"-")</f>
        <v>-</v>
      </c>
      <c r="F30" s="112"/>
    </row>
    <row r="31" spans="2:7" s="14" customFormat="1" x14ac:dyDescent="0.55000000000000004">
      <c r="B31" s="69">
        <f t="shared" si="1"/>
        <v>26</v>
      </c>
      <c r="C31" s="70" t="str">
        <f>IF($D$9=Lijsten!$B$5,
IF(D23&gt;3.5,"Deze regel is niet van toepassing","Is de "&amp;LOWER(C30)&amp;" afgetopt op de maximale intensiteit?"),"Deze regel is niet van toepassing")</f>
        <v>Deze regel is niet van toepassing</v>
      </c>
      <c r="D31" s="119" t="str">
        <f>IF(D30="-","-",IF(D23="","",
  IFERROR(
    IF(_xlfn.XLOOKUP(D23+0.5,Lijsten!G:G,Lijsten!I:I,"",-1)=D30,"Nee","Ja"),
    ""
  )
))</f>
        <v>-</v>
      </c>
    </row>
    <row r="32" spans="2:7" s="14" customFormat="1" x14ac:dyDescent="0.55000000000000004">
      <c r="B32" s="69">
        <f t="shared" si="1"/>
        <v>27</v>
      </c>
      <c r="C32" s="70" t="str">
        <f>IF($D$9=Lijsten!$B$5,
IF(D23&gt;3.5,"Deze regel is niet van toepassing","Bandbreedte van de intensiteit voor Logeeropvang Plus"),"Deze regel is niet van toepassing")</f>
        <v>Deze regel is niet van toepassing</v>
      </c>
      <c r="D32" s="72" t="str">
        <f>IF(D30&lt;&gt;"-",IFERROR(_xlfn.XLOOKUP(D30,Lijsten!I:I,Lijsten!J:J),""),"-")</f>
        <v>-</v>
      </c>
    </row>
    <row r="33" spans="2:9" s="14" customFormat="1" x14ac:dyDescent="0.55000000000000004">
      <c r="B33" s="69">
        <f t="shared" si="1"/>
        <v>28</v>
      </c>
      <c r="C33" s="70" t="str">
        <f>IF($D$9=Lijsten!$B$5,
IF(D23&gt;3.5,"Deze regel is niet van toepassing","Productcode Logeeropvang Plus"),"Deze regel is niet van toepassing")</f>
        <v>Deze regel is niet van toepassing</v>
      </c>
      <c r="D33" s="72" t="str">
        <f>IF(D30&lt;&gt;"-",Lijsten!$A$4&amp;RIGHT(D30,1),"-")</f>
        <v>-</v>
      </c>
    </row>
    <row r="34" spans="2:9" s="14" customFormat="1" x14ac:dyDescent="0.55000000000000004">
      <c r="B34" s="46">
        <f t="shared" si="1"/>
        <v>29</v>
      </c>
      <c r="C34" s="17" t="str">
        <f>IF(D33="-","Deze regel is niet van toepassing","Etmaaltarief Logeeropvang Plus verblijfsgroep "&amp;D4&amp;" prijspeil 2026 ("&amp;D30&amp;")")</f>
        <v>Deze regel is niet van toepassing</v>
      </c>
      <c r="D34" s="118" t="str">
        <f>IF(D33="-","-",_xlfn.XLOOKUP(D30,Lijsten!I:I,Lijsten!M:M))</f>
        <v>-</v>
      </c>
    </row>
    <row r="35" spans="2:9" x14ac:dyDescent="0.55000000000000004">
      <c r="B35" s="44"/>
      <c r="C35" s="44"/>
    </row>
    <row r="36" spans="2:9" x14ac:dyDescent="0.55000000000000004">
      <c r="B36" s="37" t="s">
        <v>132</v>
      </c>
      <c r="C36" s="37"/>
      <c r="D36" s="37"/>
    </row>
    <row r="37" spans="2:9" x14ac:dyDescent="0.55000000000000004">
      <c r="B37" s="15">
        <f>B34+1</f>
        <v>30</v>
      </c>
      <c r="C37" s="70" t="s">
        <v>176</v>
      </c>
      <c r="D37" s="99"/>
      <c r="F37" s="8"/>
    </row>
    <row r="38" spans="2:9" s="14" customFormat="1" ht="14.4" customHeight="1" x14ac:dyDescent="0.55000000000000004">
      <c r="B38" s="15">
        <f>B37+1</f>
        <v>31</v>
      </c>
      <c r="C38" s="15" t="str">
        <f>IF(LEFT(D37,3)="NEE","Regel niet van toepassing, geen lager tarief gekozen",C28)</f>
        <v>Productcode (let op: afgetopt op maximum Intensiteit voor )</v>
      </c>
      <c r="D38" s="72" t="str">
        <f>IF(OR(LEFT($D$37,3)="NEE",$D$37=""),"",IF(LEFT($D$37,2)="NEE","",LEFT(D28,4)&amp;RIGHT(D37,1)))</f>
        <v/>
      </c>
      <c r="F38" s="16"/>
    </row>
    <row r="39" spans="2:9" x14ac:dyDescent="0.55000000000000004">
      <c r="B39" s="15">
        <f t="shared" ref="B39:B42" si="2">B38+1</f>
        <v>32</v>
      </c>
      <c r="C39" s="55" t="str">
        <f>IF(D37=Lijsten!$I$2,"U behoudt het hierboven weergegeven tarief","U kiest voor Verblijfsintensiteit "&amp;D37&amp;". Uw tarief (prijspeil 2026):")</f>
        <v>U kiest voor Verblijfsintensiteit . Uw tarief (prijspeil 2026):</v>
      </c>
      <c r="D39" s="48" t="str" cm="1">
        <f t="array" ref="D39">IFERROR(
  IF(D37="","",
    IF(D37=Lijsten!$I$2,D29,
      INDEX(Lijsten!$I:$M,MATCH($D$37,Lijsten!$I:$I,0),COLUMN(Lijsten!$M:$M)-COLUMN(Lijsten!$I:$I)+1)
    )
  ),"")</f>
        <v/>
      </c>
    </row>
    <row r="40" spans="2:9" s="14" customFormat="1" ht="14.4" customHeight="1" x14ac:dyDescent="0.55000000000000004">
      <c r="B40" s="15">
        <f t="shared" si="2"/>
        <v>33</v>
      </c>
      <c r="C40" s="15" t="str">
        <f>IF(D33&lt;&gt;"-","Kiest u vrijwillig voor een lagere intensiteit voor "&amp;C33&amp;"?","Deze regel is niet van toepassing")</f>
        <v>Deze regel is niet van toepassing</v>
      </c>
      <c r="D40" s="99"/>
      <c r="F40" s="16"/>
    </row>
    <row r="41" spans="2:9" s="14" customFormat="1" ht="14.4" customHeight="1" x14ac:dyDescent="0.55000000000000004">
      <c r="B41" s="15">
        <f t="shared" si="2"/>
        <v>34</v>
      </c>
      <c r="C41" s="15" t="str">
        <f>IF(D33="-","Deze regel is niet van toepassing",IF(LEFT(D40,3)="Nee","Geen lager tarief gekozen voor Logeeropvang Plus",C33))</f>
        <v>Deze regel is niet van toepassing</v>
      </c>
      <c r="D41" s="72" t="str">
        <f>IF(OR(LEFT($D$40,3)="NEE",D40=""),"",IF(LEFT($D$40,2)="NEE","",LEFT(D33,4)&amp;RIGHT(D40,1)))</f>
        <v/>
      </c>
      <c r="F41" s="16"/>
    </row>
    <row r="42" spans="2:9" s="14" customFormat="1" ht="14.4" customHeight="1" x14ac:dyDescent="0.55000000000000004">
      <c r="B42" s="15">
        <f t="shared" si="2"/>
        <v>35</v>
      </c>
      <c r="C42" s="15" t="str">
        <f>IF(D33&lt;&gt;"-",IF(D40=Lijsten!$I$2,"U behoudt het hierboven weergegeven tarief","U kiest voor Logeeropvang Plus voor Verblijfsintensiteit "&amp;D40&amp;". Uw tarief (prijspeil 2026):"),"Deze regel is niet van toepassing")</f>
        <v>Deze regel is niet van toepassing</v>
      </c>
      <c r="D42" s="48" t="str" cm="1">
        <f t="array" ref="D42">IFERROR(
  IF(D40="","",
    IF(D40=Lijsten!$I$2,D34,
      INDEX(Lijsten!$I:$M,MATCH($D$40,Lijsten!$I:$I,0),COLUMN(Lijsten!$M:$M)-COLUMN(Lijsten!$I:$I)+1)
    )
  ),"")</f>
        <v/>
      </c>
      <c r="F42" s="16"/>
    </row>
    <row r="43" spans="2:9" x14ac:dyDescent="0.55000000000000004">
      <c r="D43" s="57"/>
      <c r="F43" s="11"/>
      <c r="I43" s="56"/>
    </row>
    <row r="44" spans="2:9" x14ac:dyDescent="0.55000000000000004">
      <c r="B44" s="1" t="s">
        <v>73</v>
      </c>
    </row>
    <row r="45" spans="2:9" x14ac:dyDescent="0.55000000000000004">
      <c r="B45" s="7" t="s">
        <v>44</v>
      </c>
    </row>
    <row r="46" spans="2:9" x14ac:dyDescent="0.55000000000000004">
      <c r="B46" s="7" t="s">
        <v>33</v>
      </c>
    </row>
    <row r="47" spans="2:9" x14ac:dyDescent="0.55000000000000004">
      <c r="B47" s="7" t="s">
        <v>34</v>
      </c>
    </row>
    <row r="48" spans="2:9" x14ac:dyDescent="0.55000000000000004">
      <c r="B48" s="7" t="s">
        <v>76</v>
      </c>
    </row>
    <row r="49" spans="2:2" x14ac:dyDescent="0.55000000000000004">
      <c r="B49" s="7" t="s">
        <v>45</v>
      </c>
    </row>
    <row r="50" spans="2:2" x14ac:dyDescent="0.55000000000000004">
      <c r="B50" s="7" t="s">
        <v>46</v>
      </c>
    </row>
    <row r="51" spans="2:2" x14ac:dyDescent="0.55000000000000004">
      <c r="B51" s="7" t="s">
        <v>47</v>
      </c>
    </row>
    <row r="52" spans="2:2" x14ac:dyDescent="0.55000000000000004">
      <c r="B52" s="7" t="s">
        <v>65</v>
      </c>
    </row>
    <row r="53" spans="2:2" x14ac:dyDescent="0.55000000000000004">
      <c r="B53" s="7" t="s">
        <v>48</v>
      </c>
    </row>
    <row r="54" spans="2:2" ht="14.4" customHeight="1" x14ac:dyDescent="0.55000000000000004">
      <c r="B54" s="7" t="s">
        <v>66</v>
      </c>
    </row>
  </sheetData>
  <sheetProtection algorithmName="SHA-512" hashValue="IDyUOm/nCTxe7xG7I7sIuKQVg7YhaZgoEkembBsiuVeh31RZsMkCIXxHdXdPJxNkHFVhO3DebyDzwe/lftHSmw==" saltValue="7I7GmGOYfxVEXyyGFt7b2A==" spinCount="100000" sheet="1" objects="1" scenarios="1" formatColumns="0" selectLockedCells="1"/>
  <mergeCells count="3">
    <mergeCell ref="F9:F11"/>
    <mergeCell ref="F16:F17"/>
    <mergeCell ref="F23:F24"/>
  </mergeCells>
  <conditionalFormatting sqref="B17:D17">
    <cfRule type="expression" dxfId="12" priority="9">
      <formula>AND($D$16&lt;&gt;"",$D$16&lt;&gt;"geen")</formula>
    </cfRule>
  </conditionalFormatting>
  <conditionalFormatting sqref="D4:D13">
    <cfRule type="expression" dxfId="11" priority="5">
      <formula>AND(D4&lt;&gt;"",D4&lt;&gt;"")</formula>
    </cfRule>
    <cfRule type="expression" dxfId="10" priority="6">
      <formula>D4=""</formula>
    </cfRule>
  </conditionalFormatting>
  <conditionalFormatting sqref="D9">
    <cfRule type="expression" dxfId="9" priority="4">
      <formula>LEFT(D9,3)="ggz"</formula>
    </cfRule>
  </conditionalFormatting>
  <conditionalFormatting sqref="D16 D18:D19">
    <cfRule type="expression" dxfId="8" priority="10">
      <formula>D16=""</formula>
    </cfRule>
  </conditionalFormatting>
  <conditionalFormatting sqref="D16:D19">
    <cfRule type="expression" dxfId="7" priority="7">
      <formula>AND(D16&lt;&gt;"",D16&lt;&gt;"")</formula>
    </cfRule>
  </conditionalFormatting>
  <conditionalFormatting sqref="D17">
    <cfRule type="expression" dxfId="6" priority="8">
      <formula>AND(AND($D$16&lt;&gt;"",D16&lt;&gt;"geen"),$D$17="")</formula>
    </cfRule>
  </conditionalFormatting>
  <conditionalFormatting sqref="D20">
    <cfRule type="expression" dxfId="5" priority="13">
      <formula>$F$20&lt;&gt;""</formula>
    </cfRule>
  </conditionalFormatting>
  <conditionalFormatting sqref="D37">
    <cfRule type="expression" dxfId="4" priority="11">
      <formula>AND(D37&lt;&gt;"",D37&lt;&gt;"")</formula>
    </cfRule>
    <cfRule type="expression" dxfId="3" priority="12">
      <formula>D37=""</formula>
    </cfRule>
  </conditionalFormatting>
  <conditionalFormatting sqref="D40">
    <cfRule type="expression" dxfId="2" priority="1">
      <formula>AND(D40&lt;&gt;"",D40&lt;&gt;"")</formula>
    </cfRule>
    <cfRule type="expression" dxfId="1" priority="2">
      <formula>D40=""</formula>
    </cfRule>
  </conditionalFormatting>
  <conditionalFormatting sqref="F29:F31 F34">
    <cfRule type="expression" dxfId="0" priority="3">
      <formula>F29&lt;&gt;""</formula>
    </cfRule>
  </conditionalFormatting>
  <dataValidations count="5">
    <dataValidation type="list" allowBlank="1" showInputMessage="1" showErrorMessage="1" sqref="D40" xr:uid="{2B6B8351-6D9E-4E53-901D-B7D868E419D0}">
      <formula1>dropdown2</formula1>
    </dataValidation>
    <dataValidation type="list" allowBlank="1" showInputMessage="1" showErrorMessage="1" sqref="D37" xr:uid="{0A8B2C40-DF49-4617-956A-D5E0EAFF707B}">
      <formula1>dropdown</formula1>
    </dataValidation>
    <dataValidation type="list" allowBlank="1" showInputMessage="1" showErrorMessage="1" sqref="D9" xr:uid="{577A9854-E129-439E-88B2-A8768C2AE65D}">
      <formula1>type</formula1>
    </dataValidation>
    <dataValidation type="list" allowBlank="1" showInputMessage="1" showErrorMessage="1" sqref="D16" xr:uid="{6A120BF8-80CF-4358-AF00-897A0B95FD6D}">
      <formula1>nacht</formula1>
    </dataValidation>
    <dataValidation type="list" allowBlank="1" showInputMessage="1" showErrorMessage="1" sqref="D10 D17" xr:uid="{9E7BC736-E528-4E17-A215-C8D0936CFC5C}">
      <formula1>cap</formula1>
    </dataValidation>
  </dataValidations>
  <pageMargins left="0.7" right="0.7" top="0.75" bottom="0.75" header="0.3" footer="0.3"/>
  <pageSetup paperSize="9" scale="86"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2:I26"/>
  <sheetViews>
    <sheetView showGridLines="0" showRowColHeaders="0" tabSelected="1" zoomScaleNormal="100" workbookViewId="0">
      <selection activeCell="C14" sqref="C14"/>
    </sheetView>
  </sheetViews>
  <sheetFormatPr defaultRowHeight="14.4" x14ac:dyDescent="0.55000000000000004"/>
  <cols>
    <col min="1" max="1" width="2.26171875" customWidth="1"/>
    <col min="2" max="2" width="3.26171875" customWidth="1"/>
    <col min="3" max="3" width="80.26171875" customWidth="1"/>
  </cols>
  <sheetData>
    <row r="2" spans="2:9" ht="18.3" x14ac:dyDescent="0.7">
      <c r="B2" s="5" t="s">
        <v>2</v>
      </c>
    </row>
    <row r="4" spans="2:9" x14ac:dyDescent="0.55000000000000004">
      <c r="B4" t="s">
        <v>180</v>
      </c>
    </row>
    <row r="5" spans="2:9" x14ac:dyDescent="0.55000000000000004">
      <c r="B5" t="s">
        <v>181</v>
      </c>
    </row>
    <row r="6" spans="2:9" x14ac:dyDescent="0.55000000000000004">
      <c r="B6" t="str">
        <f>Lijsten!Y3</f>
        <v>Midden-IJssel/Oost-Veluwe</v>
      </c>
    </row>
    <row r="7" spans="2:9" x14ac:dyDescent="0.55000000000000004">
      <c r="B7" s="1"/>
    </row>
    <row r="8" spans="2:9" x14ac:dyDescent="0.55000000000000004">
      <c r="B8" s="6"/>
      <c r="C8" s="1" t="s">
        <v>212</v>
      </c>
    </row>
    <row r="9" spans="2:9" x14ac:dyDescent="0.55000000000000004">
      <c r="B9" s="6">
        <v>1</v>
      </c>
      <c r="C9" t="s">
        <v>177</v>
      </c>
    </row>
    <row r="10" spans="2:9" x14ac:dyDescent="0.55000000000000004">
      <c r="B10" s="6">
        <v>2</v>
      </c>
      <c r="C10" t="s">
        <v>179</v>
      </c>
    </row>
    <row r="11" spans="2:9" x14ac:dyDescent="0.55000000000000004">
      <c r="B11" s="6">
        <v>3</v>
      </c>
      <c r="C11" t="s">
        <v>178</v>
      </c>
    </row>
    <row r="12" spans="2:9" x14ac:dyDescent="0.55000000000000004">
      <c r="B12" s="6">
        <v>4</v>
      </c>
      <c r="C12" t="s">
        <v>211</v>
      </c>
    </row>
    <row r="13" spans="2:9" x14ac:dyDescent="0.55000000000000004">
      <c r="B13" s="6">
        <v>5</v>
      </c>
      <c r="C13" t="s">
        <v>270</v>
      </c>
    </row>
    <row r="14" spans="2:9" x14ac:dyDescent="0.55000000000000004">
      <c r="B14" s="1"/>
      <c r="D14" s="8"/>
      <c r="E14" s="8"/>
      <c r="F14" s="8"/>
      <c r="G14" s="8"/>
      <c r="H14" s="8"/>
      <c r="I14" s="8"/>
    </row>
    <row r="15" spans="2:9" x14ac:dyDescent="0.55000000000000004">
      <c r="B15" s="6"/>
      <c r="D15" s="8"/>
      <c r="E15" s="8"/>
    </row>
    <row r="16" spans="2:9" x14ac:dyDescent="0.55000000000000004">
      <c r="B16" s="6"/>
      <c r="D16" s="8"/>
      <c r="E16" s="8"/>
    </row>
    <row r="17" spans="2:5" x14ac:dyDescent="0.55000000000000004">
      <c r="B17" s="6"/>
      <c r="D17" s="8"/>
      <c r="E17" s="8"/>
    </row>
    <row r="18" spans="2:5" x14ac:dyDescent="0.55000000000000004">
      <c r="B18" s="6"/>
      <c r="D18" s="8"/>
      <c r="E18" s="8"/>
    </row>
    <row r="19" spans="2:5" x14ac:dyDescent="0.55000000000000004">
      <c r="B19" s="6"/>
      <c r="D19" s="8"/>
      <c r="E19" s="8"/>
    </row>
    <row r="20" spans="2:5" x14ac:dyDescent="0.55000000000000004">
      <c r="B20" s="6"/>
      <c r="D20" s="8"/>
      <c r="E20" s="8"/>
    </row>
    <row r="21" spans="2:5" x14ac:dyDescent="0.55000000000000004">
      <c r="B21" s="6"/>
      <c r="D21" s="8"/>
      <c r="E21" s="8"/>
    </row>
    <row r="22" spans="2:5" x14ac:dyDescent="0.55000000000000004">
      <c r="B22" s="6"/>
      <c r="D22" s="8"/>
      <c r="E22" s="8"/>
    </row>
    <row r="23" spans="2:5" x14ac:dyDescent="0.55000000000000004">
      <c r="B23" s="6"/>
      <c r="D23" s="8"/>
      <c r="E23" s="8"/>
    </row>
    <row r="24" spans="2:5" x14ac:dyDescent="0.55000000000000004">
      <c r="B24" s="6"/>
      <c r="D24" s="8"/>
      <c r="E24" s="8"/>
    </row>
    <row r="25" spans="2:5" x14ac:dyDescent="0.55000000000000004">
      <c r="B25" s="6"/>
    </row>
    <row r="26" spans="2:5" x14ac:dyDescent="0.55000000000000004">
      <c r="B26" s="6"/>
    </row>
  </sheetData>
  <sheetProtection algorithmName="SHA-512" hashValue="XAicPvGdM+5Now2dgYCHaWU1fdgU2CP0CJ73AUz3BojMYuRzSrEST1dm33fG4IuNLLpMxw+HWYfepc0PnDBImQ==" saltValue="5cZqayRzLzFfIWTyv76Hpw==" spinCount="100000" sheet="1" objects="1" scenarios="1" formatColumns="0" selectLockedCells="1"/>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4915-5186-4ECA-8C39-D4061F595B85}">
  <sheetPr codeName="Blad2"/>
  <dimension ref="B2:D5"/>
  <sheetViews>
    <sheetView showGridLines="0" showRowColHeaders="0" workbookViewId="0">
      <selection activeCell="B6" sqref="B6"/>
    </sheetView>
  </sheetViews>
  <sheetFormatPr defaultRowHeight="14.4" x14ac:dyDescent="0.55000000000000004"/>
  <cols>
    <col min="1" max="2" width="2.62890625" customWidth="1"/>
    <col min="3" max="4" width="44.89453125" customWidth="1"/>
  </cols>
  <sheetData>
    <row r="2" spans="2:4" ht="18.3" x14ac:dyDescent="0.7">
      <c r="B2" s="5" t="s">
        <v>62</v>
      </c>
    </row>
    <row r="4" spans="2:4" x14ac:dyDescent="0.55000000000000004">
      <c r="B4" s="123" t="s">
        <v>43</v>
      </c>
      <c r="C4" s="123"/>
      <c r="D4" s="123"/>
    </row>
    <row r="5" spans="2:4" ht="341.4" customHeight="1" x14ac:dyDescent="0.55000000000000004">
      <c r="B5" s="124" t="str">
        <f>"Deze rekentool helpt bij het bepalen van de juiste intensiteit van een woon- of verblijfsgroep in het kader van de inkoop van verblijfsgroepen in "&amp;Lijsten!Y3&amp;". Deze tool heeft 20 tabbladen voor verblijfsgroepen. Zo is het mogelijk voor iedere fysieke groep een berekening te maken van de juiste Verblijfsintensiteit. Op het tabblad Verzamelblad ontstaat een overzicht van alle ingevulde data en resultaten."&amp;_xlfn._LONGTEXT("
Mocht het aantal tabbladen onverhoopt onvoldoende zijn, dan kunt u twee bestanden aanleveren.
Als onverhoopt niet alle tekst in een cel leesbaar is, dan kunt u de kolombreedte of rijhoogte aanpassen. Het kan nodig zijn dan via optie 'Beeld' de ' koppen","' zichtbaar te maken door deze optie aan te vinken. Als u precies op de rand van een kolom gaat staan (bijvoorbeeld precies tussen kolom C en kolom D, dan verandert de cursus in een schuifpijl. Met linkermuis ingedrukt, kunt u de breedte van de kolom dan ","aanpassen. ")&amp;_xlfn._LONGTEXT("
De grijze cellen moeten worden ingevuld. Als de grijze cel is ingevuld, kleurt deze groen. De kleur groen betekent alleen: veld is ingevuld. Zolang niet alle grijze velden groen zijn gekleurd, laat de rekentool geen resultaat zien. Onder in de invultabe","l kleurt één cel geel. De waarde van dit veld moeten 'realisitisch' zijn en kloppen met jullie eigen bedrijfsvoering. Goed dus om even te checken. Als de waarde niet kloppen, verander dan je invoer op de voorgaande invulvelden.")&amp;_xlfn._LONGTEXT("
Als alle gegevens op een tabblad zijn ingevuld, komt onderaan in het rood de begeleidingsintensiteit en de juiste voorziening te staan. Dit wordt alleen zichtbaar als inderdaad alle grijze velden zijn ingevuld! 
Let op: woon-, verblijfs- en behandelgro","epen worden in deze rekentool alle aangeduid als 'Verblijfsgroep'")</f>
        <v>Deze rekentool helpt bij het bepalen van de juiste intensiteit van een woon- of verblijfsgroep in het kader van de inkoop van verblijfsgroepen in Midden-IJssel/Oost-Veluwe. Deze tool heeft 20 tabbladen voor verblijfsgroepen. Zo is het mogelijk voor iedere fysieke groep een berekening te maken van de juiste Verblijfsintensiteit. Op het tabblad Verzamelblad ontstaat een overzicht van alle ingevulde data en resultaten.
Mocht het aantal tabbladen onverhoopt onvoldoende zijn, dan kunt u twee bestanden aanleveren.
Als onverhoopt niet alle tekst in een cel leesbaar is, dan kunt u de kolombreedte of rijhoogte aanpassen. Het kan nodig zijn dan via optie 'Beeld' de ' koppen' zichtbaar te maken door deze optie aan te vinken. Als u precies op de rand van een kolom gaat staan (bijvoorbeeld precies tussen kolom C en kolom D, dan verandert de cursus in een schuifpijl. Met linkermuis ingedrukt, kunt u de breedte van de kolom dan aanpassen. 
De grijze cellen moeten worden ingevuld. Als de grijze cel is ingevuld, kleurt deze groen. De kleur groen betekent alleen: veld is ingevuld. Zolang niet alle grijze velden groen zijn gekleurd, laat de rekentool geen resultaat zien. Onder in de invultabel kleurt één cel geel. De waarde van dit veld moeten 'realisitisch' zijn en kloppen met jullie eigen bedrijfsvoering. Goed dus om even te checken. Als de waarde niet kloppen, verander dan je invoer op de voorgaande invulvelden.
Als alle gegevens op een tabblad zijn ingevuld, komt onderaan in het rood de begeleidingsintensiteit en de juiste voorziening te staan. Dit wordt alleen zichtbaar als inderdaad alle grijze velden zijn ingevuld! 
Let op: woon-, verblijfs- en behandelgroepen worden in deze rekentool alle aangeduid als 'Verblijfsgroep'</v>
      </c>
      <c r="C5" s="125"/>
      <c r="D5" s="126"/>
    </row>
  </sheetData>
  <sheetProtection algorithmName="SHA-512" hashValue="jNKOA2W/ms8sH8D76KkvkoE4UijHfgpLMkMlupSLWWN+CPzWm+TL5/uWxnZeAjW+jWKZli9xWvbw6E0X2yIRZg==" saltValue="Am2OBP7uqulGwHqKztccWw==" spinCount="100000" sheet="1" objects="1" scenarios="1" formatColumns="0" selectLockedCells="1"/>
  <mergeCells count="2">
    <mergeCell ref="B4:D4"/>
    <mergeCell ref="B5:D5"/>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C1B3-923D-4FFA-9E92-BE287957B454}">
  <sheetPr codeName="Blad4"/>
  <dimension ref="B2:I26"/>
  <sheetViews>
    <sheetView showGridLines="0" showRowColHeaders="0" zoomScaleNormal="100" workbookViewId="0">
      <selection activeCell="C1" sqref="C1"/>
    </sheetView>
  </sheetViews>
  <sheetFormatPr defaultRowHeight="14.4" x14ac:dyDescent="0.55000000000000004"/>
  <cols>
    <col min="1" max="1" width="2.15625" customWidth="1"/>
    <col min="2" max="2" width="3.26171875" customWidth="1"/>
    <col min="3" max="3" width="34.1015625" customWidth="1"/>
    <col min="4" max="4" width="48.62890625" customWidth="1"/>
  </cols>
  <sheetData>
    <row r="2" spans="2:9" ht="18.3" x14ac:dyDescent="0.7">
      <c r="B2" s="5" t="s">
        <v>63</v>
      </c>
    </row>
    <row r="4" spans="2:9" x14ac:dyDescent="0.55000000000000004">
      <c r="D4" s="8"/>
      <c r="E4" s="8"/>
      <c r="F4" s="8"/>
      <c r="G4" s="8"/>
      <c r="H4" s="8"/>
      <c r="I4" s="8"/>
    </row>
    <row r="5" spans="2:9" x14ac:dyDescent="0.55000000000000004">
      <c r="B5" s="33" t="s">
        <v>35</v>
      </c>
      <c r="C5" s="34"/>
      <c r="D5" s="33" t="s">
        <v>36</v>
      </c>
      <c r="E5" s="8"/>
    </row>
    <row r="6" spans="2:9" ht="28.8" x14ac:dyDescent="0.55000000000000004">
      <c r="B6" s="20">
        <f>'Verblijfsgroep 1'!B4</f>
        <v>1</v>
      </c>
      <c r="C6" s="22" t="str">
        <f>'Verblijfsgroep 1'!C4</f>
        <v>Unieke naam voor deze groep</v>
      </c>
      <c r="D6" s="21" t="s">
        <v>37</v>
      </c>
      <c r="E6" s="8"/>
    </row>
    <row r="7" spans="2:9" ht="172.8" x14ac:dyDescent="0.55000000000000004">
      <c r="B7" s="20">
        <f>'Verblijfsgroep 1'!B9</f>
        <v>6</v>
      </c>
      <c r="C7" s="22" t="str">
        <f>'Verblijfsgroep 1'!C9</f>
        <v>Welk type woon/verblijfgroep is dit? Kies via dropdownlijst.</v>
      </c>
      <c r="D7" s="21" t="s">
        <v>188</v>
      </c>
      <c r="E7" s="8"/>
    </row>
    <row r="8" spans="2:9" ht="43.2" x14ac:dyDescent="0.55000000000000004">
      <c r="B8" s="20">
        <f>'Verblijfsgroep 1'!B10</f>
        <v>7</v>
      </c>
      <c r="C8" s="22" t="str">
        <f>'Verblijfsgroep 1'!C10</f>
        <v>Aantal fysieke capaciteitsplaatsen van deze woon-/verblijfseenheid</v>
      </c>
      <c r="D8" s="21" t="s">
        <v>79</v>
      </c>
      <c r="E8" s="8"/>
    </row>
    <row r="9" spans="2:9" ht="43.2" x14ac:dyDescent="0.55000000000000004">
      <c r="B9" s="20">
        <f>'Verblijfsgroep 1'!B11</f>
        <v>8</v>
      </c>
      <c r="C9" s="22" t="str">
        <f>'Verblijfsgroep 1'!C11</f>
        <v>Openingsdagen per jaar (voor logeeropvang: aankomstdag én vertrekdag meetellen)</v>
      </c>
      <c r="D9" s="21" t="s">
        <v>109</v>
      </c>
      <c r="E9" s="8"/>
    </row>
    <row r="10" spans="2:9" ht="28.8" x14ac:dyDescent="0.55000000000000004">
      <c r="B10" s="20">
        <f>'Verblijfsgroep 1'!B12</f>
        <v>9</v>
      </c>
      <c r="C10" s="22" t="str">
        <f>'Verblijfsgroep 1'!C12</f>
        <v>Werkelijke of historische bezettingsgraad (of: verwachte bezettingsgraad 2026)</v>
      </c>
      <c r="D10" s="21" t="s">
        <v>110</v>
      </c>
      <c r="E10" s="8"/>
    </row>
    <row r="11" spans="2:9" ht="43.2" x14ac:dyDescent="0.55000000000000004">
      <c r="B11" s="20">
        <f>'Verblijfsgroep 1'!B13</f>
        <v>10</v>
      </c>
      <c r="C11" s="22" t="str">
        <f>'Verblijfsgroep 1'!C13</f>
        <v>Gemiddelde verblijfsduur (datum uitstroom - datum instroom) in dagen</v>
      </c>
      <c r="D11" s="21" t="s">
        <v>169</v>
      </c>
      <c r="E11" s="8"/>
    </row>
    <row r="12" spans="2:9" ht="72" x14ac:dyDescent="0.55000000000000004">
      <c r="B12" s="20">
        <f>'Verblijfsgroep 1'!B14</f>
        <v>11</v>
      </c>
      <c r="C12" s="22" t="str">
        <f>'Verblijfsgroep 1'!C14</f>
        <v>Normbezettingsgraad passend bij opgegeven verblijfsduur (wordt automatisch gevuld)</v>
      </c>
      <c r="D12" s="21" t="s">
        <v>111</v>
      </c>
      <c r="E12" s="8"/>
    </row>
    <row r="13" spans="2:9" ht="129.6" x14ac:dyDescent="0.55000000000000004">
      <c r="B13" s="20">
        <f>'Verblijfsgroep 1'!B15</f>
        <v>12</v>
      </c>
      <c r="C13" s="22" t="str">
        <f>'Verblijfsgroep 1'!C15</f>
        <v>Maximale normbezettingsgraad van verblijfssoort '' (wordt automatisch gevuld)</v>
      </c>
      <c r="D13" s="21" t="s">
        <v>174</v>
      </c>
      <c r="E13" s="8"/>
    </row>
    <row r="14" spans="2:9" ht="86.4" x14ac:dyDescent="0.55000000000000004">
      <c r="B14" s="20">
        <f>'Verblijfsgroep 1'!B16</f>
        <v>13</v>
      </c>
      <c r="C14" s="22" t="str">
        <f>'Verblijfsgroep 1'!C16</f>
        <v>Wat voor type begeleiding heeft deze woon-/verblijfseenheid 's nachts?</v>
      </c>
      <c r="D14" s="21" t="s">
        <v>39</v>
      </c>
      <c r="E14" s="8"/>
    </row>
    <row r="15" spans="2:9" ht="115.2" x14ac:dyDescent="0.55000000000000004">
      <c r="B15" s="20">
        <f>'Verblijfsgroep 1'!B17</f>
        <v>14</v>
      </c>
      <c r="C15" s="22" t="str">
        <f>'Verblijfsgroep 1'!C17</f>
        <v/>
      </c>
      <c r="D15" s="21" t="str">
        <f>"Het antwoord op deze vraag heeft geen directe gevolgen voor de berekening van de begeleidingsintensiteit. Een nachtdienst kan worden gedeeld met andere groepen."&amp;" Als een nachtdienst voor meerderen groepen verantwoordelijk is, tel dan bij vraag "&amp;B17&amp;" de uren van deze dienst naar rato van het aantal jeugdigen mee. Dus: als de nachtdienst voor in totaal 4 groepen verantwoordelijk is, tel dan 25% van de uren mee bij vraag "&amp;B17</f>
        <v>Het antwoord op deze vraag heeft geen directe gevolgen voor de berekening van de begeleidingsintensiteit. Een nachtdienst kan worden gedeeld met andere groepen. Als een nachtdienst voor meerderen groepen verantwoordelijk is, tel dan bij vraag 16 de uren van deze dienst naar rato van het aantal jeugdigen mee. Dus: als de nachtdienst voor in totaal 4 groepen verantwoordelijk is, tel dan 25% van de uren mee bij vraag 16</v>
      </c>
      <c r="E15" s="8"/>
    </row>
    <row r="16" spans="2:9" ht="43.2" x14ac:dyDescent="0.55000000000000004">
      <c r="B16" s="20">
        <f>'Verblijfsgroep 1'!B18</f>
        <v>15</v>
      </c>
      <c r="C16" s="22" t="str">
        <f>'Verblijfsgroep 1'!C18</f>
        <v>Welk deel van deze jaarproductie verwacht u in 2026 te leveren voor Midden-IJssel/Oost-Veluwe</v>
      </c>
      <c r="D16" s="21" t="s">
        <v>60</v>
      </c>
      <c r="E16" s="8"/>
    </row>
    <row r="17" spans="2:5" ht="86.4" x14ac:dyDescent="0.55000000000000004">
      <c r="B17" s="20">
        <f>'Verblijfsgroep 1'!B19</f>
        <v>16</v>
      </c>
      <c r="C17" s="22" t="str">
        <f>'Verblijfsgroep 1'!C19</f>
        <v xml:space="preserve">Netto roosteruren** per jaar groepsbegeleiding/agogisch klimaat/leefklimaat </v>
      </c>
      <c r="D17" s="21" t="s">
        <v>112</v>
      </c>
      <c r="E17" s="8"/>
    </row>
    <row r="18" spans="2:5" ht="43.2" x14ac:dyDescent="0.55000000000000004">
      <c r="B18" s="20">
        <f>'Verblijfsgroep 1'!B20</f>
        <v>17</v>
      </c>
      <c r="C18" s="22" t="str">
        <f>'Verblijfsgroep 1'!C20</f>
        <v>…. aantal netto roosteruren voor deze groep per week… (wordt automatisch gevuld)</v>
      </c>
      <c r="D18" s="21" t="s">
        <v>40</v>
      </c>
      <c r="E18" s="8"/>
    </row>
    <row r="19" spans="2:5" ht="28.8" x14ac:dyDescent="0.55000000000000004">
      <c r="B19" s="20">
        <f>'Verblijfsgroep 1'!B23</f>
        <v>18</v>
      </c>
      <c r="C19" s="22" t="str">
        <f>'Verblijfsgroep 1'!C23</f>
        <v xml:space="preserve">Begeleidingsintensiteit </v>
      </c>
      <c r="D19" s="21" t="s">
        <v>41</v>
      </c>
      <c r="E19" s="8"/>
    </row>
    <row r="20" spans="2:5" ht="28.8" x14ac:dyDescent="0.55000000000000004">
      <c r="B20" s="20">
        <f>'Verblijfsgroep 1'!B24</f>
        <v>19</v>
      </c>
      <c r="C20" s="22" t="s">
        <v>108</v>
      </c>
      <c r="D20" s="21" t="s">
        <v>113</v>
      </c>
      <c r="E20" s="8"/>
    </row>
    <row r="21" spans="2:5" ht="100.8" x14ac:dyDescent="0.55000000000000004">
      <c r="B21" s="20">
        <f>'Verblijfsgroep 1'!B25</f>
        <v>20</v>
      </c>
      <c r="C21" s="22" t="s">
        <v>69</v>
      </c>
      <c r="D21" s="21" t="str">
        <f>"De begeleidingsintensiteit valt in een bandbreedte van de verblijfsintensiteiten. Hier komt de Verblijfsintensiteit te staan die past bij de uitgerekende begeleidingsintensiteit (bij vraag "&amp;B19&amp;"), tenzij voor deze zorgvorm een maximale intensiteit. Als de begeleidingsintensiteit hoger is dan de maximale intensiteit, wordt hier de maximale - afgetopte - intensiteit weergegeven."</f>
        <v>De begeleidingsintensiteit valt in een bandbreedte van de verblijfsintensiteiten. Hier komt de Verblijfsintensiteit te staan die past bij de uitgerekende begeleidingsintensiteit (bij vraag 18), tenzij voor deze zorgvorm een maximale intensiteit. Als de begeleidingsintensiteit hoger is dan de maximale intensiteit, wordt hier de maximale - afgetopte - intensiteit weergegeven.</v>
      </c>
      <c r="E21" s="8"/>
    </row>
    <row r="22" spans="2:5" ht="43.5" customHeight="1" x14ac:dyDescent="0.55000000000000004">
      <c r="B22" s="20">
        <f>'Verblijfsgroep 1'!B26</f>
        <v>21</v>
      </c>
      <c r="C22" s="22" t="s">
        <v>114</v>
      </c>
      <c r="D22" s="21" t="s">
        <v>115</v>
      </c>
      <c r="E22" s="8"/>
    </row>
    <row r="23" spans="2:5" ht="43.5" customHeight="1" x14ac:dyDescent="0.55000000000000004">
      <c r="B23" s="20">
        <f>'Verblijfsgroep 1'!B27</f>
        <v>22</v>
      </c>
      <c r="C23" s="22" t="str">
        <f>'Verblijfsgroep 1'!C27</f>
        <v xml:space="preserve">Bandbreedte van de intensiteit </v>
      </c>
      <c r="D23" s="21" t="str">
        <f>"Dit is de bandbreedte van de begeleidingsintensiteit die past bij de onder vraag "&amp;B21&amp;" weergegeven verblijfsintensiteit."</f>
        <v>Dit is de bandbreedte van de begeleidingsintensiteit die past bij de onder vraag 20 weergegeven verblijfsintensiteit.</v>
      </c>
      <c r="E23" s="8"/>
    </row>
    <row r="24" spans="2:5" ht="43.5" customHeight="1" x14ac:dyDescent="0.55000000000000004">
      <c r="B24" s="20">
        <f>'Verblijfsgroep 1'!B29</f>
        <v>24</v>
      </c>
      <c r="C24" s="22" t="str">
        <f>'Verblijfsgroep 1'!C29</f>
        <v>Etmaaltarief verblijfsgroep  prijspeil 2026 ()</v>
      </c>
      <c r="D24" s="21" t="str">
        <f t="shared" ref="D24" si="0">"Dit is de bandbreedte van de begeleidingsintensiteit die past bij de onder vraag "&amp;B22&amp;" weergegeven verblijfsintensiteit."</f>
        <v>Dit is de bandbreedte van de begeleidingsintensiteit die past bij de onder vraag 21 weergegeven verblijfsintensiteit.</v>
      </c>
      <c r="E24" s="8"/>
    </row>
    <row r="25" spans="2:5" ht="144" x14ac:dyDescent="0.55000000000000004">
      <c r="B25" s="20">
        <f>'Verblijfsgroep 1'!B37</f>
        <v>30</v>
      </c>
      <c r="C25" s="22" t="str">
        <f>'Verblijfsgroep 1'!C37</f>
        <v>Kiest u vrijwillig voor een lagere Verblijfsintensiteit (zie invulsinstructie) die beter past bij uw kostprijs? Zo ja, welke?</v>
      </c>
      <c r="D25" s="21" t="s">
        <v>210</v>
      </c>
    </row>
    <row r="26" spans="2:5" ht="28.8" x14ac:dyDescent="0.55000000000000004">
      <c r="B26" s="20">
        <f>'Verblijfsgroep 1'!B39</f>
        <v>32</v>
      </c>
      <c r="C26" s="22" t="str">
        <f>'Verblijfsgroep 1'!C39</f>
        <v>U kiest voor Verblijfsintensiteit . Uw tarief (prijspeil 2026):</v>
      </c>
      <c r="D26" s="21" t="s">
        <v>170</v>
      </c>
    </row>
  </sheetData>
  <sheetProtection algorithmName="SHA-512" hashValue="coBl1NRHvVOoP9EgAGDIsJ4C8uov3aEo2MosEO77JgnWwqXvbOIyAcU3yKFUPHaiGuDq35VgEMJjcPpRtoJ0sg==" saltValue="ldIgiBaWc4Nyggtcv8wMeA==" spinCount="100000" sheet="1" objects="1" scenarios="1" formatColumns="0" selectLockedCells="1"/>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41FA-6BFF-4972-AAC5-F00B56702F49}">
  <dimension ref="B2:F23"/>
  <sheetViews>
    <sheetView showGridLines="0" showRowColHeaders="0" workbookViewId="0">
      <selection activeCell="B1" sqref="B1"/>
    </sheetView>
  </sheetViews>
  <sheetFormatPr defaultRowHeight="14.4" x14ac:dyDescent="0.55000000000000004"/>
  <cols>
    <col min="1" max="1" width="2.26171875" customWidth="1"/>
    <col min="2" max="4" width="17.1015625" customWidth="1"/>
    <col min="5" max="5" width="12.26171875" customWidth="1"/>
    <col min="6" max="6" width="83.47265625" customWidth="1"/>
    <col min="7" max="7" width="63.89453125" customWidth="1"/>
    <col min="8" max="8" width="146.1015625" bestFit="1" customWidth="1"/>
  </cols>
  <sheetData>
    <row r="2" spans="2:6" ht="18.3" x14ac:dyDescent="0.7">
      <c r="B2" s="5" t="s">
        <v>100</v>
      </c>
    </row>
    <row r="3" spans="2:6" ht="18.3" x14ac:dyDescent="0.7">
      <c r="B3" s="5"/>
    </row>
    <row r="5" spans="2:6" x14ac:dyDescent="0.55000000000000004">
      <c r="B5" s="74" t="s">
        <v>99</v>
      </c>
      <c r="C5" s="75"/>
      <c r="D5" s="75"/>
      <c r="E5" s="76"/>
      <c r="F5" s="55" t="s">
        <v>36</v>
      </c>
    </row>
    <row r="6" spans="2:6" x14ac:dyDescent="0.55000000000000004">
      <c r="B6" s="15" t="s">
        <v>90</v>
      </c>
      <c r="C6" s="78"/>
      <c r="D6" s="78"/>
      <c r="E6" s="79"/>
      <c r="F6" s="2" t="s">
        <v>117</v>
      </c>
    </row>
    <row r="7" spans="2:6" x14ac:dyDescent="0.55000000000000004">
      <c r="B7" s="77" t="s">
        <v>98</v>
      </c>
      <c r="C7" s="78"/>
      <c r="D7" s="78"/>
      <c r="E7" s="79"/>
      <c r="F7" s="2" t="s">
        <v>118</v>
      </c>
    </row>
    <row r="8" spans="2:6" x14ac:dyDescent="0.55000000000000004">
      <c r="B8" s="77" t="s">
        <v>102</v>
      </c>
      <c r="C8" s="78"/>
      <c r="D8" s="78"/>
      <c r="E8" s="79"/>
      <c r="F8" s="2" t="s">
        <v>175</v>
      </c>
    </row>
    <row r="11" spans="2:6" x14ac:dyDescent="0.55000000000000004">
      <c r="B11" s="127" t="s">
        <v>97</v>
      </c>
      <c r="C11" s="127"/>
      <c r="D11" s="127"/>
    </row>
    <row r="12" spans="2:6" x14ac:dyDescent="0.55000000000000004">
      <c r="B12" s="81" t="s">
        <v>70</v>
      </c>
      <c r="C12" s="80" t="s">
        <v>71</v>
      </c>
      <c r="D12" s="80" t="s">
        <v>96</v>
      </c>
      <c r="E12" s="82" t="s">
        <v>72</v>
      </c>
      <c r="F12" s="55" t="s">
        <v>36</v>
      </c>
    </row>
    <row r="13" spans="2:6" x14ac:dyDescent="0.55000000000000004">
      <c r="B13" s="83">
        <v>0.95</v>
      </c>
      <c r="C13" s="84">
        <v>0.85</v>
      </c>
      <c r="D13" s="85">
        <v>0.9</v>
      </c>
      <c r="E13" s="86">
        <v>0.95</v>
      </c>
      <c r="F13" s="128" t="s">
        <v>92</v>
      </c>
    </row>
    <row r="14" spans="2:6" x14ac:dyDescent="0.55000000000000004">
      <c r="B14" s="83">
        <v>0.95</v>
      </c>
      <c r="C14" s="84">
        <v>0.9</v>
      </c>
      <c r="D14" s="85">
        <v>0.85</v>
      </c>
      <c r="E14" s="86">
        <v>0.95</v>
      </c>
      <c r="F14" s="129"/>
    </row>
    <row r="15" spans="2:6" ht="28.8" x14ac:dyDescent="0.55000000000000004">
      <c r="B15" s="87">
        <v>0.9</v>
      </c>
      <c r="C15" s="84">
        <v>0.85</v>
      </c>
      <c r="D15" s="85">
        <v>0.95</v>
      </c>
      <c r="E15" s="88">
        <v>0.9</v>
      </c>
      <c r="F15" s="89" t="s">
        <v>94</v>
      </c>
    </row>
    <row r="16" spans="2:6" ht="28.8" x14ac:dyDescent="0.55000000000000004">
      <c r="B16" s="90">
        <v>0.9</v>
      </c>
      <c r="C16" s="84">
        <v>0.95</v>
      </c>
      <c r="D16" s="85">
        <v>0.85</v>
      </c>
      <c r="E16" s="91">
        <v>0.9</v>
      </c>
      <c r="F16" s="92" t="s">
        <v>93</v>
      </c>
    </row>
    <row r="17" spans="2:6" ht="28.8" x14ac:dyDescent="0.55000000000000004">
      <c r="B17" s="84">
        <v>0.85</v>
      </c>
      <c r="C17" s="93">
        <v>0.9</v>
      </c>
      <c r="D17" s="85">
        <v>0.95</v>
      </c>
      <c r="E17" s="94">
        <v>0.9</v>
      </c>
      <c r="F17" s="95" t="s">
        <v>91</v>
      </c>
    </row>
    <row r="18" spans="2:6" ht="28.8" x14ac:dyDescent="0.55000000000000004">
      <c r="B18" s="84">
        <v>0.85</v>
      </c>
      <c r="C18" s="84">
        <v>0.95</v>
      </c>
      <c r="D18" s="96">
        <v>0.9</v>
      </c>
      <c r="E18" s="97">
        <v>0.9</v>
      </c>
      <c r="F18" s="98" t="s">
        <v>95</v>
      </c>
    </row>
    <row r="21" spans="2:6" x14ac:dyDescent="0.55000000000000004">
      <c r="B21" t="s">
        <v>119</v>
      </c>
    </row>
    <row r="22" spans="2:6" x14ac:dyDescent="0.55000000000000004">
      <c r="B22" t="s">
        <v>172</v>
      </c>
    </row>
    <row r="23" spans="2:6" x14ac:dyDescent="0.55000000000000004">
      <c r="B23" t="s">
        <v>173</v>
      </c>
    </row>
  </sheetData>
  <sheetProtection algorithmName="SHA-512" hashValue="vRmF77oDK9HqqolsteBE3rs66wiXpmSI7Dga874ID8gzjcl9FkEoGD/sYwdHJaQ1V4bePww2iMvXGBijhgGOug==" saltValue="0X8WKnIIYDWAkI613FZV4w==" spinCount="100000" sheet="1" objects="1" scenarios="1" formatColumns="0" selectLockedCells="1"/>
  <mergeCells count="2">
    <mergeCell ref="B11:D11"/>
    <mergeCell ref="F13:F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FB80D-FC04-488E-ADF6-BEF2B41BB52F}">
  <dimension ref="B2:B32"/>
  <sheetViews>
    <sheetView showGridLines="0" workbookViewId="0">
      <selection activeCell="B29" sqref="B29"/>
    </sheetView>
  </sheetViews>
  <sheetFormatPr defaultRowHeight="14.4" x14ac:dyDescent="0.55000000000000004"/>
  <cols>
    <col min="1" max="1" width="2.26171875" customWidth="1"/>
    <col min="2" max="2" width="23.5234375" customWidth="1"/>
    <col min="3" max="3" width="18.26171875" customWidth="1"/>
    <col min="4" max="4" width="17.1015625" customWidth="1"/>
    <col min="5" max="5" width="19.26171875" customWidth="1"/>
    <col min="6" max="6" width="31.89453125" customWidth="1"/>
    <col min="7" max="7" width="32.47265625" customWidth="1"/>
  </cols>
  <sheetData>
    <row r="2" spans="2:2" ht="18.3" x14ac:dyDescent="0.7">
      <c r="B2" s="5" t="s">
        <v>193</v>
      </c>
    </row>
    <row r="3" spans="2:2" ht="18.3" x14ac:dyDescent="0.7">
      <c r="B3" s="5"/>
    </row>
    <row r="5" spans="2:2" x14ac:dyDescent="0.55000000000000004">
      <c r="B5" s="1" t="s">
        <v>194</v>
      </c>
    </row>
    <row r="6" spans="2:2" x14ac:dyDescent="0.55000000000000004">
      <c r="B6" t="s">
        <v>213</v>
      </c>
    </row>
    <row r="7" spans="2:2" x14ac:dyDescent="0.55000000000000004">
      <c r="B7" t="s">
        <v>195</v>
      </c>
    </row>
    <row r="8" spans="2:2" x14ac:dyDescent="0.55000000000000004">
      <c r="B8" t="s">
        <v>196</v>
      </c>
    </row>
    <row r="9" spans="2:2" x14ac:dyDescent="0.55000000000000004">
      <c r="B9" t="s">
        <v>197</v>
      </c>
    </row>
    <row r="11" spans="2:2" x14ac:dyDescent="0.55000000000000004">
      <c r="B11" s="1" t="s">
        <v>198</v>
      </c>
    </row>
    <row r="12" spans="2:2" x14ac:dyDescent="0.55000000000000004">
      <c r="B12" t="s">
        <v>214</v>
      </c>
    </row>
    <row r="13" spans="2:2" x14ac:dyDescent="0.55000000000000004">
      <c r="B13" t="s">
        <v>195</v>
      </c>
    </row>
    <row r="14" spans="2:2" x14ac:dyDescent="0.55000000000000004">
      <c r="B14" t="s">
        <v>202</v>
      </c>
    </row>
    <row r="15" spans="2:2" x14ac:dyDescent="0.55000000000000004">
      <c r="B15" t="s">
        <v>199</v>
      </c>
    </row>
    <row r="17" spans="2:2" x14ac:dyDescent="0.55000000000000004">
      <c r="B17" s="1" t="s">
        <v>200</v>
      </c>
    </row>
    <row r="18" spans="2:2" x14ac:dyDescent="0.55000000000000004">
      <c r="B18" t="s">
        <v>208</v>
      </c>
    </row>
    <row r="19" spans="2:2" x14ac:dyDescent="0.55000000000000004">
      <c r="B19" t="s">
        <v>201</v>
      </c>
    </row>
    <row r="20" spans="2:2" x14ac:dyDescent="0.55000000000000004">
      <c r="B20" t="s">
        <v>203</v>
      </c>
    </row>
    <row r="21" spans="2:2" x14ac:dyDescent="0.55000000000000004">
      <c r="B21" s="11"/>
    </row>
    <row r="22" spans="2:2" x14ac:dyDescent="0.55000000000000004">
      <c r="B22" s="113" t="s">
        <v>204</v>
      </c>
    </row>
    <row r="23" spans="2:2" x14ac:dyDescent="0.55000000000000004">
      <c r="B23" t="s">
        <v>209</v>
      </c>
    </row>
    <row r="24" spans="2:2" x14ac:dyDescent="0.55000000000000004">
      <c r="B24" t="s">
        <v>215</v>
      </c>
    </row>
    <row r="25" spans="2:2" x14ac:dyDescent="0.55000000000000004">
      <c r="B25" t="s">
        <v>205</v>
      </c>
    </row>
    <row r="26" spans="2:2" x14ac:dyDescent="0.55000000000000004">
      <c r="B26" t="s">
        <v>206</v>
      </c>
    </row>
    <row r="27" spans="2:2" x14ac:dyDescent="0.55000000000000004">
      <c r="B27" t="s">
        <v>207</v>
      </c>
    </row>
    <row r="32" spans="2:2" ht="14.2" customHeight="1" x14ac:dyDescent="0.55000000000000004"/>
  </sheetData>
  <sheetProtection algorithmName="SHA-512" hashValue="N+0dTP49pL2sY1lw7f4Jzj4WhYdAKvpt+vPir6XtODCPT2Rmx164VmwEbGtdMobHd7V4kuNYNwUnLPcL7IBhWQ==" saltValue="ouFzr4RkQiqoBLuuhyuGdw==" spinCount="100000" sheet="1" objects="1" scenarios="1" formatColumns="0" select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1A1A-4B11-4CB5-ACA3-BF7604AD4A0B}">
  <sheetPr codeName="Blad5">
    <pageSetUpPr fitToPage="1"/>
  </sheetPr>
  <dimension ref="B2:AU25"/>
  <sheetViews>
    <sheetView showGridLines="0" showZeros="0" zoomScaleNormal="100" workbookViewId="0">
      <selection activeCell="C29" sqref="C29"/>
    </sheetView>
  </sheetViews>
  <sheetFormatPr defaultRowHeight="14.4" x14ac:dyDescent="0.55000000000000004"/>
  <cols>
    <col min="1" max="1" width="2.89453125" customWidth="1"/>
    <col min="2" max="3" width="15.26171875" customWidth="1"/>
    <col min="4" max="4" width="17.89453125" customWidth="1"/>
    <col min="5" max="5" width="17.62890625" customWidth="1"/>
    <col min="6" max="6" width="11.15625" bestFit="1" customWidth="1"/>
    <col min="7" max="7" width="8.15625" customWidth="1"/>
    <col min="8" max="8" width="13.89453125" customWidth="1"/>
    <col min="9" max="9" width="32.1015625" bestFit="1" customWidth="1"/>
    <col min="10" max="10" width="16.5234375" bestFit="1" customWidth="1"/>
    <col min="11" max="11" width="13.47265625" bestFit="1" customWidth="1"/>
    <col min="12" max="12" width="13.7890625" bestFit="1" customWidth="1"/>
    <col min="13" max="13" width="11.26171875" bestFit="1" customWidth="1"/>
    <col min="14" max="14" width="13" bestFit="1" customWidth="1"/>
    <col min="15" max="15" width="10.47265625" bestFit="1" customWidth="1"/>
    <col min="16" max="16" width="7.62890625" bestFit="1" customWidth="1"/>
    <col min="17" max="17" width="12.62890625" bestFit="1" customWidth="1"/>
    <col min="18" max="18" width="11.26171875" bestFit="1" customWidth="1"/>
    <col min="19" max="19" width="10.7890625" bestFit="1" customWidth="1"/>
    <col min="20" max="20" width="8.26171875" bestFit="1" customWidth="1"/>
    <col min="21" max="21" width="19.47265625" bestFit="1" customWidth="1"/>
    <col min="22" max="22" width="13.7890625" bestFit="1" customWidth="1"/>
    <col min="23" max="23" width="10.15625" bestFit="1" customWidth="1"/>
    <col min="24" max="24" width="8.7890625" bestFit="1" customWidth="1"/>
    <col min="25" max="25" width="11.26171875" style="6" bestFit="1" customWidth="1"/>
    <col min="26" max="26" width="10.89453125" style="6" bestFit="1" customWidth="1"/>
    <col min="27" max="27" width="14.26171875" style="6" bestFit="1" customWidth="1"/>
    <col min="28" max="28" width="11.47265625" style="6" bestFit="1" customWidth="1"/>
    <col min="29" max="29" width="11.1015625" style="6" bestFit="1" customWidth="1"/>
    <col min="30" max="30" width="13.62890625" style="6" bestFit="1" customWidth="1"/>
    <col min="31" max="31" width="13.26171875" bestFit="1" customWidth="1"/>
    <col min="32" max="32" width="16.5234375" bestFit="1" customWidth="1"/>
    <col min="33" max="33" width="9.7890625" bestFit="1" customWidth="1"/>
    <col min="34" max="34" width="10.89453125" bestFit="1" customWidth="1"/>
    <col min="35" max="35" width="7.5234375" bestFit="1" customWidth="1"/>
    <col min="36" max="36" width="10.15625" bestFit="1" customWidth="1"/>
    <col min="37" max="37" width="13.26171875" bestFit="1" customWidth="1"/>
    <col min="38" max="38" width="7.62890625" bestFit="1" customWidth="1"/>
    <col min="39" max="39" width="11.1015625" customWidth="1"/>
    <col min="40" max="40" width="9.26171875" hidden="1" customWidth="1"/>
    <col min="41" max="41" width="8.734375" hidden="1" customWidth="1"/>
    <col min="42" max="42" width="3.62890625" hidden="1" customWidth="1"/>
    <col min="43" max="43" width="6.7890625" hidden="1" customWidth="1"/>
    <col min="44" max="44" width="6.62890625" hidden="1" customWidth="1"/>
    <col min="45" max="45" width="7" hidden="1" customWidth="1"/>
    <col min="46" max="46" width="6.1015625" hidden="1" customWidth="1"/>
    <col min="47" max="47" width="7.5234375" hidden="1" customWidth="1"/>
  </cols>
  <sheetData>
    <row r="2" spans="2:47" ht="18.3" x14ac:dyDescent="0.7">
      <c r="B2" s="5" t="str">
        <f>"Inkoop Wonen &amp; Verblijf "&amp;Lijsten!Y3&amp;". Verzamelblad van "&amp;IF(Instellingsgegevens!C5&lt;&gt;"",Instellingsgegevens!C5,"(Vul a.u.b. tabblad instellingsgegevens nog in)")</f>
        <v>Inkoop Wonen &amp; Verblijf Midden-IJssel/Oost-Veluwe. Verzamelblad van (Vul a.u.b. tabblad instellingsgegevens nog in)</v>
      </c>
      <c r="C2" s="5"/>
      <c r="Y2"/>
      <c r="Z2"/>
      <c r="AA2"/>
      <c r="AB2"/>
      <c r="AC2"/>
      <c r="AD2"/>
    </row>
    <row r="3" spans="2:47" s="104" customFormat="1" ht="14.4" customHeight="1" x14ac:dyDescent="0.55000000000000004">
      <c r="B3" s="103"/>
      <c r="C3" s="103"/>
      <c r="D3" s="103">
        <v>4</v>
      </c>
      <c r="E3" s="103">
        <f>D3+1</f>
        <v>5</v>
      </c>
      <c r="F3" s="103">
        <f t="shared" ref="F3:K3" si="0">E3+1</f>
        <v>6</v>
      </c>
      <c r="G3" s="103">
        <f t="shared" si="0"/>
        <v>7</v>
      </c>
      <c r="H3" s="103">
        <f t="shared" si="0"/>
        <v>8</v>
      </c>
      <c r="I3" s="103">
        <f t="shared" si="0"/>
        <v>9</v>
      </c>
      <c r="J3" s="103">
        <f t="shared" si="0"/>
        <v>10</v>
      </c>
      <c r="K3" s="103">
        <f t="shared" si="0"/>
        <v>11</v>
      </c>
      <c r="L3" s="103">
        <f t="shared" ref="L3:O3" si="1">K3+1</f>
        <v>12</v>
      </c>
      <c r="M3" s="103">
        <f t="shared" si="1"/>
        <v>13</v>
      </c>
      <c r="N3" s="103">
        <f t="shared" si="1"/>
        <v>14</v>
      </c>
      <c r="O3" s="103">
        <f t="shared" si="1"/>
        <v>15</v>
      </c>
      <c r="P3" s="103">
        <f t="shared" ref="P3" si="2">O3+1</f>
        <v>16</v>
      </c>
      <c r="Q3" s="103">
        <f t="shared" ref="Q3" si="3">P3+1</f>
        <v>17</v>
      </c>
      <c r="R3" s="103">
        <f t="shared" ref="R3" si="4">Q3+1</f>
        <v>18</v>
      </c>
      <c r="S3" s="103">
        <f t="shared" ref="S3" si="5">R3+1</f>
        <v>19</v>
      </c>
      <c r="T3" s="103">
        <f t="shared" ref="T3" si="6">S3+1</f>
        <v>20</v>
      </c>
      <c r="U3" s="103">
        <f>T3+3</f>
        <v>23</v>
      </c>
      <c r="V3" s="103">
        <f>U3+1</f>
        <v>24</v>
      </c>
      <c r="W3" s="103">
        <f t="shared" ref="W3:AF3" si="7">V3+1</f>
        <v>25</v>
      </c>
      <c r="X3" s="103">
        <f t="shared" si="7"/>
        <v>26</v>
      </c>
      <c r="Y3" s="103">
        <f t="shared" si="7"/>
        <v>27</v>
      </c>
      <c r="Z3" s="103">
        <f t="shared" si="7"/>
        <v>28</v>
      </c>
      <c r="AA3" s="103">
        <f t="shared" si="7"/>
        <v>29</v>
      </c>
      <c r="AB3" s="103">
        <f t="shared" si="7"/>
        <v>30</v>
      </c>
      <c r="AC3" s="103">
        <f t="shared" si="7"/>
        <v>31</v>
      </c>
      <c r="AD3" s="103">
        <f t="shared" si="7"/>
        <v>32</v>
      </c>
      <c r="AE3" s="103">
        <f t="shared" si="7"/>
        <v>33</v>
      </c>
      <c r="AF3" s="103">
        <f t="shared" si="7"/>
        <v>34</v>
      </c>
      <c r="AG3" s="103">
        <f>AF3+3</f>
        <v>37</v>
      </c>
      <c r="AH3" s="103">
        <f t="shared" ref="AH3" si="8">AG3+1</f>
        <v>38</v>
      </c>
      <c r="AI3" s="103">
        <f t="shared" ref="AI3" si="9">AH3+1</f>
        <v>39</v>
      </c>
      <c r="AJ3" s="103">
        <f t="shared" ref="AJ3" si="10">AI3+1</f>
        <v>40</v>
      </c>
      <c r="AK3" s="103">
        <f t="shared" ref="AK3" si="11">AJ3+1</f>
        <v>41</v>
      </c>
      <c r="AL3" s="103">
        <f t="shared" ref="AL3" si="12">AK3+1</f>
        <v>42</v>
      </c>
      <c r="AM3" s="103"/>
      <c r="AN3" s="103"/>
      <c r="AO3" s="103"/>
      <c r="AP3" s="103"/>
      <c r="AQ3" s="103"/>
      <c r="AR3" s="103"/>
      <c r="AS3" s="103"/>
      <c r="AT3" s="103"/>
    </row>
    <row r="4" spans="2:47" x14ac:dyDescent="0.55000000000000004">
      <c r="B4" s="37" t="s">
        <v>59</v>
      </c>
      <c r="C4" s="37" t="s">
        <v>104</v>
      </c>
      <c r="D4" s="35" t="s">
        <v>27</v>
      </c>
      <c r="E4" s="35" t="s">
        <v>168</v>
      </c>
      <c r="F4" s="35" t="s">
        <v>145</v>
      </c>
      <c r="G4" s="35" t="s">
        <v>146</v>
      </c>
      <c r="H4" s="35" t="s">
        <v>147</v>
      </c>
      <c r="I4" s="35" t="s">
        <v>31</v>
      </c>
      <c r="J4" s="35" t="s">
        <v>28</v>
      </c>
      <c r="K4" s="35" t="s">
        <v>120</v>
      </c>
      <c r="L4" s="36" t="s">
        <v>106</v>
      </c>
      <c r="M4" s="36" t="s">
        <v>121</v>
      </c>
      <c r="N4" s="36" t="s">
        <v>122</v>
      </c>
      <c r="O4" s="36" t="s">
        <v>183</v>
      </c>
      <c r="P4" s="36" t="s">
        <v>123</v>
      </c>
      <c r="Q4" s="36" t="s">
        <v>124</v>
      </c>
      <c r="R4" s="36" t="s">
        <v>125</v>
      </c>
      <c r="S4" s="36" t="s">
        <v>126</v>
      </c>
      <c r="T4" s="36" t="s">
        <v>184</v>
      </c>
      <c r="U4" s="36" t="s">
        <v>127</v>
      </c>
      <c r="V4" s="36" t="s">
        <v>106</v>
      </c>
      <c r="W4" s="36" t="s">
        <v>128</v>
      </c>
      <c r="X4" s="36" t="s">
        <v>105</v>
      </c>
      <c r="Y4" s="36" t="s">
        <v>107</v>
      </c>
      <c r="Z4" s="36" t="s">
        <v>229</v>
      </c>
      <c r="AA4" s="36" t="s">
        <v>129</v>
      </c>
      <c r="AB4" s="36" t="s">
        <v>261</v>
      </c>
      <c r="AC4" s="36" t="s">
        <v>262</v>
      </c>
      <c r="AD4" s="36" t="s">
        <v>263</v>
      </c>
      <c r="AE4" s="36" t="s">
        <v>264</v>
      </c>
      <c r="AF4" s="36" t="s">
        <v>265</v>
      </c>
      <c r="AG4" s="120" t="s">
        <v>266</v>
      </c>
      <c r="AH4" s="120" t="s">
        <v>229</v>
      </c>
      <c r="AI4" s="120" t="s">
        <v>267</v>
      </c>
      <c r="AJ4" s="120" t="s">
        <v>268</v>
      </c>
      <c r="AK4" s="120" t="s">
        <v>264</v>
      </c>
      <c r="AL4" s="120" t="s">
        <v>269</v>
      </c>
      <c r="AM4" s="36" t="str">
        <f>"Etmalen "&amp;Lijsten!Y4</f>
        <v>Etmalen MIJOV</v>
      </c>
      <c r="AN4" s="36" t="s">
        <v>218</v>
      </c>
      <c r="AO4" s="36" t="s">
        <v>219</v>
      </c>
      <c r="AP4" s="36" t="s">
        <v>220</v>
      </c>
      <c r="AQ4" s="36" t="s">
        <v>221</v>
      </c>
      <c r="AR4" s="36" t="s">
        <v>222</v>
      </c>
      <c r="AS4" s="36" t="s">
        <v>223</v>
      </c>
      <c r="AT4" s="36" t="s">
        <v>224</v>
      </c>
      <c r="AU4" s="36" t="s">
        <v>225</v>
      </c>
    </row>
    <row r="5" spans="2:47" x14ac:dyDescent="0.55000000000000004">
      <c r="B5" s="15" t="str" cm="1">
        <f t="array" ref="B5:B25">_xlfn.VSTACK(groepen,"Totaal")</f>
        <v>Verblijfsgroep 1</v>
      </c>
      <c r="C5" s="15" t="str" cm="1">
        <f t="array" aca="1" ref="C5:C24" ca="1">IF(INDEX(D:D,_xlfn.DROP(ROW(_xlfn.ANCHORARRAY(B5)),-1))&gt;"",Instellingsgegevens!$C$5,"")</f>
        <v/>
      </c>
      <c r="D5" s="15" cm="1">
        <f t="array" aca="1" ref="D5:D24" ca="1">_xlfn.MAP(INDEX(_xlfn.ANCHORARRAY($B$5),_xlfn.SEQUENCE(ROWS(_xlfn.ANCHORARRAY($B$5))-1)),_xlfn.LAMBDA(_xlpm.x,IFERROR(INDIRECT("'"&amp;_xlpm.x&amp;"'!d"&amp;D$3),"")))</f>
        <v>0</v>
      </c>
      <c r="E5" s="15" cm="1">
        <f t="array" aca="1" ref="E5:E24" ca="1">_xlfn.MAP(INDEX(_xlfn.ANCHORARRAY($B$5),_xlfn.SEQUENCE(ROWS(_xlfn.ANCHORARRAY($B$5))-1)),_xlfn.LAMBDA(_xlpm.x,IFERROR(INDIRECT("'"&amp;_xlpm.x&amp;"'!d"&amp;E$3),"")))</f>
        <v>0</v>
      </c>
      <c r="F5" s="15" cm="1">
        <f t="array" aca="1" ref="F5:F24" ca="1">_xlfn.MAP(INDEX(_xlfn.ANCHORARRAY($B$5),_xlfn.SEQUENCE(ROWS(_xlfn.ANCHORARRAY($B$5))-1)),_xlfn.LAMBDA(_xlpm.x,IFERROR(INDIRECT("'"&amp;_xlpm.x&amp;"'!d"&amp;F$3),"")))</f>
        <v>0</v>
      </c>
      <c r="G5" s="102" cm="1">
        <f t="array" aca="1" ref="G5:G24" ca="1">_xlfn.MAP(INDEX(_xlfn.ANCHORARRAY($B$5),_xlfn.SEQUENCE(ROWS(_xlfn.ANCHORARRAY($B$5))-1)),_xlfn.LAMBDA(_xlpm.x,IFERROR(INDIRECT("'"&amp;_xlpm.x&amp;"'!d"&amp;G$3),"")))</f>
        <v>0</v>
      </c>
      <c r="H5" s="15" cm="1">
        <f t="array" aca="1" ref="H5:H24" ca="1">_xlfn.MAP(INDEX(_xlfn.ANCHORARRAY($B$5),_xlfn.SEQUENCE(ROWS(_xlfn.ANCHORARRAY($B$5))-1)),_xlfn.LAMBDA(_xlpm.x,IFERROR(INDIRECT("'"&amp;_xlpm.x&amp;"'!d"&amp;H$3),"")))</f>
        <v>0</v>
      </c>
      <c r="I5" s="15" cm="1">
        <f t="array" aca="1" ref="I5:I24" ca="1">_xlfn.MAP(INDEX(_xlfn.ANCHORARRAY($B$5),_xlfn.SEQUENCE(ROWS(_xlfn.ANCHORARRAY($B$5))-1)),_xlfn.LAMBDA(_xlpm.x,IFERROR(INDIRECT("'"&amp;_xlpm.x&amp;"'!d"&amp;I$3),"")))</f>
        <v>0</v>
      </c>
      <c r="J5" s="27" cm="1">
        <f t="array" aca="1" ref="J5:J25" ca="1">_xlfn.LET(
  _xlpm.reeks, INDEX(_xlfn.ANCHORARRAY($B$5),_xlfn.SEQUENCE(ROWS(_xlfn.ANCHORARRAY($B$5))-1)),
  _xlpm.waarden, _xlfn.MAP(_xlpm.reeks,_xlfn.LAMBDA(_xlpm.x,IFERROR(INDIRECT("'"&amp;_xlpm.x&amp;"'!d"&amp;J$3),""))),
  _xlfn.VSTACK(_xlpm.waarden,SUM(_xlpm.waarden))
)</f>
        <v>0</v>
      </c>
      <c r="K5" s="62" cm="1">
        <f t="array" aca="1" ref="K5:K24" ca="1">_xlfn.MAP(INDEX(_xlfn.ANCHORARRAY($B$5),_xlfn.SEQUENCE(ROWS(_xlfn.ANCHORARRAY($B$5))-1)),_xlfn.LAMBDA(_xlpm.x,IFERROR(INDIRECT("'"&amp;_xlpm.x&amp;"'!d"&amp;K$3),"")))</f>
        <v>0</v>
      </c>
      <c r="L5" s="39" cm="1">
        <f t="array" aca="1" ref="L5:L24" ca="1">_xlfn.MAP(INDEX(_xlfn.ANCHORARRAY($B$5),_xlfn.SEQUENCE(ROWS(_xlfn.ANCHORARRAY($B$5))-1)),_xlfn.LAMBDA(_xlpm.x,IFERROR(INDIRECT("'"&amp;_xlpm.x&amp;"'!d"&amp;L$3),"")))</f>
        <v>0</v>
      </c>
      <c r="M5" s="63" cm="1">
        <f t="array" aca="1" ref="M5:M24" ca="1">_xlfn.MAP(INDEX(_xlfn.ANCHORARRAY($B$5),_xlfn.SEQUENCE(ROWS(_xlfn.ANCHORARRAY($B$5))-1)),_xlfn.LAMBDA(_xlpm.x,IFERROR(INDIRECT("'"&amp;_xlpm.x&amp;"'!d"&amp;M$3),"")))</f>
        <v>0</v>
      </c>
      <c r="N5" s="39" t="str" cm="1">
        <f t="array" aca="1" ref="N5:N24" ca="1">_xlfn.MAP(INDEX(_xlfn.ANCHORARRAY($B$5),_xlfn.SEQUENCE(ROWS(_xlfn.ANCHORARRAY($B$5))-1)),_xlfn.LAMBDA(_xlpm.x,IFERROR(INDIRECT("'"&amp;_xlpm.x&amp;"'!d"&amp;N$3),"")))</f>
        <v/>
      </c>
      <c r="O5" s="39" t="str" cm="1">
        <f t="array" aca="1" ref="O5:O24" ca="1">_xlfn.MAP(INDEX(_xlfn.ANCHORARRAY($B$5),_xlfn.SEQUENCE(ROWS(_xlfn.ANCHORARRAY($B$5))-1)),_xlfn.LAMBDA(_xlpm.x,IFERROR(INDIRECT("'"&amp;_xlpm.x&amp;"'!d"&amp;O$3),"")))</f>
        <v/>
      </c>
      <c r="P5" s="39" cm="1">
        <f t="array" aca="1" ref="P5:P24" ca="1">_xlfn.MAP(INDEX(_xlfn.ANCHORARRAY($B$5),_xlfn.SEQUENCE(ROWS(_xlfn.ANCHORARRAY($B$5))-1)),_xlfn.LAMBDA(_xlpm.x,IFERROR(INDIRECT("'"&amp;_xlpm.x&amp;"'!d"&amp;P$3),"")))</f>
        <v>0</v>
      </c>
      <c r="Q5" s="38" cm="1">
        <f t="array" aca="1" ref="Q5:Q24" ca="1">_xlfn.MAP(INDEX(_xlfn.ANCHORARRAY($B$5),_xlfn.SEQUENCE(ROWS(_xlfn.ANCHORARRAY($B$5))-1)),_xlfn.LAMBDA(_xlpm.x,IFERROR(INDIRECT("'"&amp;_xlpm.x&amp;"'!d"&amp;Q$3),"")))</f>
        <v>0</v>
      </c>
      <c r="R5" s="39" cm="1">
        <f t="array" aca="1" ref="R5:R24" ca="1">_xlfn.MAP(INDEX(_xlfn.ANCHORARRAY($B$5),_xlfn.SEQUENCE(ROWS(_xlfn.ANCHORARRAY($B$5))-1)),_xlfn.LAMBDA(_xlpm.x,IFERROR(INDIRECT("'"&amp;_xlpm.x&amp;"'!d"&amp;R$3),"")))</f>
        <v>0</v>
      </c>
      <c r="S5" s="65" cm="1">
        <f t="array" aca="1" ref="S5:S24" ca="1">_xlfn.MAP(INDEX(_xlfn.ANCHORARRAY($B$5),_xlfn.SEQUENCE(ROWS(_xlfn.ANCHORARRAY($B$5))-1)),_xlfn.LAMBDA(_xlpm.x,IFERROR(INDIRECT("'"&amp;_xlpm.x&amp;"'!d"&amp;S$3),"")))</f>
        <v>0</v>
      </c>
      <c r="T5" s="105" t="str" cm="1">
        <f t="array" aca="1" ref="T5:T24" ca="1">_xlfn.MAP(INDEX(_xlfn.ANCHORARRAY($B$5),_xlfn.SEQUENCE(ROWS(_xlfn.ANCHORARRAY($B$5))-1)),_xlfn.LAMBDA(_xlpm.x,IFERROR(INDIRECT("'"&amp;_xlpm.x&amp;"'!d"&amp;T$3),"")))</f>
        <v/>
      </c>
      <c r="U5" s="64" t="str" cm="1">
        <f t="array" aca="1" ref="U5:U24" ca="1">_xlfn.MAP(INDEX(_xlfn.ANCHORARRAY($B$5),_xlfn.SEQUENCE(ROWS(_xlfn.ANCHORARRAY($B$5))-1)),_xlfn.LAMBDA(_xlpm.x,IFERROR(INDIRECT("'"&amp;_xlpm.x&amp;"'!d"&amp;U$3),"")))</f>
        <v/>
      </c>
      <c r="V5" s="39" t="str" cm="1">
        <f t="array" aca="1" ref="V5:V24" ca="1">_xlfn.MAP(INDEX(_xlfn.ANCHORARRAY($B$5),_xlfn.SEQUENCE(ROWS(_xlfn.ANCHORARRAY($B$5))-1)),_xlfn.LAMBDA(_xlpm.x,IFERROR(INDIRECT("'"&amp;_xlpm.x&amp;"'!d"&amp;V$3),"")))</f>
        <v/>
      </c>
      <c r="W5" s="39" t="str" cm="1">
        <f t="array" aca="1" ref="W5:W24" ca="1">_xlfn.MAP(INDEX(_xlfn.ANCHORARRAY($B$5),_xlfn.SEQUENCE(ROWS(_xlfn.ANCHORARRAY($B$5))-1)),_xlfn.LAMBDA(_xlpm.x,IFERROR(INDIRECT("'"&amp;_xlpm.x&amp;"'!d"&amp;W$3),"")))</f>
        <v/>
      </c>
      <c r="X5" s="39" t="str" cm="1">
        <f t="array" aca="1" ref="X5:X24" ca="1">_xlfn.MAP(INDEX(_xlfn.ANCHORARRAY($B$5),_xlfn.SEQUENCE(ROWS(_xlfn.ANCHORARRAY($B$5))-1)),_xlfn.LAMBDA(_xlpm.x,IFERROR(INDIRECT("'"&amp;_xlpm.x&amp;"'!d"&amp;X$3),"")))</f>
        <v/>
      </c>
      <c r="Y5" s="68" t="str" cm="1">
        <f t="array" aca="1" ref="Y5:Y24" ca="1">_xlfn.MAP(INDEX(_xlfn.ANCHORARRAY($B$5),_xlfn.SEQUENCE(ROWS(_xlfn.ANCHORARRAY($B$5))-1)),_xlfn.LAMBDA(_xlpm.x,IFERROR(INDIRECT("'"&amp;_xlpm.x&amp;"'!d"&amp;Y$3),"")))</f>
        <v/>
      </c>
      <c r="Z5" s="68" t="str" cm="1">
        <f t="array" aca="1" ref="Z5:Z24" ca="1">_xlfn.MAP(INDEX(_xlfn.ANCHORARRAY($B$5),_xlfn.SEQUENCE(ROWS(_xlfn.ANCHORARRAY($B$5))-1)),_xlfn.LAMBDA(_xlpm.x,IFERROR(INDIRECT("'"&amp;_xlpm.x&amp;"'!d"&amp;Z$3),"")))</f>
        <v/>
      </c>
      <c r="AA5" s="106" t="str" cm="1">
        <f t="array" aca="1" ref="AA5:AA24" ca="1">_xlfn.MAP(INDEX(_xlfn.ANCHORARRAY($B$5),_xlfn.SEQUENCE(ROWS(_xlfn.ANCHORARRAY($B$5))-1)),_xlfn.LAMBDA(_xlpm.x,IFERROR(INDIRECT("'"&amp;_xlpm.x&amp;"'!d"&amp;AA$3),"")))</f>
        <v/>
      </c>
      <c r="AB5" s="106" t="str" cm="1">
        <f t="array" aca="1" ref="AB5:AB24" ca="1">_xlfn.MAP(INDEX(_xlfn.ANCHORARRAY($B$5),_xlfn.SEQUENCE(ROWS(_xlfn.ANCHORARRAY($B$5))-1)),_xlfn.LAMBDA(_xlpm.x,IFERROR(INDIRECT("'"&amp;_xlpm.x&amp;"'!d"&amp;AB$3),"")))</f>
        <v>-</v>
      </c>
      <c r="AC5" s="106" t="str" cm="1">
        <f t="array" aca="1" ref="AC5:AC24" ca="1">_xlfn.MAP(INDEX(_xlfn.ANCHORARRAY($B$5),_xlfn.SEQUENCE(ROWS(_xlfn.ANCHORARRAY($B$5))-1)),_xlfn.LAMBDA(_xlpm.x,IFERROR(INDIRECT("'"&amp;_xlpm.x&amp;"'!d"&amp;AC$3),"")))</f>
        <v>-</v>
      </c>
      <c r="AD5" s="106" t="str" cm="1">
        <f t="array" aca="1" ref="AD5:AD24" ca="1">_xlfn.MAP(INDEX(_xlfn.ANCHORARRAY($B$5),_xlfn.SEQUENCE(ROWS(_xlfn.ANCHORARRAY($B$5))-1)),_xlfn.LAMBDA(_xlpm.x,IFERROR(INDIRECT("'"&amp;_xlpm.x&amp;"'!d"&amp;AD$3),"")))</f>
        <v>-</v>
      </c>
      <c r="AE5" s="100" t="str" cm="1">
        <f t="array" aca="1" ref="AE5:AE24" ca="1">_xlfn.MAP(INDEX(_xlfn.ANCHORARRAY($B$5),_xlfn.SEQUENCE(ROWS(_xlfn.ANCHORARRAY($B$5))-1)),_xlfn.LAMBDA(_xlpm.x,IFERROR(INDIRECT("'"&amp;_xlpm.x&amp;"'!d"&amp;AE$3),"")))</f>
        <v>-</v>
      </c>
      <c r="AF5" s="100" t="str" cm="1">
        <f t="array" aca="1" ref="AF5:AF24" ca="1">_xlfn.MAP(INDEX(_xlfn.ANCHORARRAY($B$5),_xlfn.SEQUENCE(ROWS(_xlfn.ANCHORARRAY($B$5))-1)),_xlfn.LAMBDA(_xlpm.x,IFERROR(INDIRECT("'"&amp;_xlpm.x&amp;"'!d"&amp;AF$3),"")))</f>
        <v>-</v>
      </c>
      <c r="AG5" s="2" cm="1">
        <f t="array" aca="1" ref="AG5:AG24" ca="1">_xlfn.MAP(INDEX(_xlfn.ANCHORARRAY($B$5),_xlfn.SEQUENCE(ROWS(_xlfn.ANCHORARRAY($B$5))-1)),_xlfn.LAMBDA(_xlpm.x,IFERROR(INDIRECT("'"&amp;_xlpm.x&amp;"'!d"&amp;AG$3),"")))</f>
        <v>0</v>
      </c>
      <c r="AH5" s="2" t="str" cm="1">
        <f t="array" aca="1" ref="AH5:AH24" ca="1">_xlfn.MAP(INDEX(_xlfn.ANCHORARRAY($B$5),_xlfn.SEQUENCE(ROWS(_xlfn.ANCHORARRAY($B$5))-1)),_xlfn.LAMBDA(_xlpm.x,IFERROR(INDIRECT("'"&amp;_xlpm.x&amp;"'!d"&amp;AH$3),"")))</f>
        <v/>
      </c>
      <c r="AI5" s="100" t="str" cm="1">
        <f t="array" aca="1" ref="AI5:AI24" ca="1">_xlfn.MAP(INDEX(_xlfn.ANCHORARRAY($B$5),_xlfn.SEQUENCE(ROWS(_xlfn.ANCHORARRAY($B$5))-1)),_xlfn.LAMBDA(_xlpm.x,IFERROR(INDIRECT("'"&amp;_xlpm.x&amp;"'!d"&amp;AI$3),"")))</f>
        <v/>
      </c>
      <c r="AJ5" s="2" cm="1">
        <f t="array" aca="1" ref="AJ5:AJ24" ca="1">_xlfn.MAP(INDEX(_xlfn.ANCHORARRAY($B$5),_xlfn.SEQUENCE(ROWS(_xlfn.ANCHORARRAY($B$5))-1)),_xlfn.LAMBDA(_xlpm.x,IFERROR(INDIRECT("'"&amp;_xlpm.x&amp;"'!d"&amp;AJ$3),"")))</f>
        <v>0</v>
      </c>
      <c r="AK5" s="68" t="str" cm="1">
        <f t="array" aca="1" ref="AK5:AK24" ca="1">_xlfn.MAP(INDEX(_xlfn.ANCHORARRAY($B$5),_xlfn.SEQUENCE(ROWS(_xlfn.ANCHORARRAY($B$5))-1)),_xlfn.LAMBDA(_xlpm.x,IFERROR(INDIRECT("'"&amp;_xlpm.x&amp;"'!d"&amp;AK$3),"")))</f>
        <v/>
      </c>
      <c r="AL5" s="100" t="str" cm="1">
        <f t="array" aca="1" ref="AL5:AL24" ca="1">_xlfn.MAP(INDEX(_xlfn.ANCHORARRAY($B$5),_xlfn.SEQUENCE(ROWS(_xlfn.ANCHORARRAY($B$5))-1)),_xlfn.LAMBDA(_xlpm.x,IFERROR(INDIRECT("'"&amp;_xlpm.x&amp;"'!d"&amp;AL$3),"")))</f>
        <v/>
      </c>
      <c r="AM5" s="66" cm="1">
        <f t="array" aca="1" ref="AM5:AM25" ca="1">_xlfn.VSTACK(IFERROR(J5*_xlfn.ANCHORARRAY(L5)*365,""),SUM(IFERROR(J5*_xlfn.ANCHORARRAY(L5)*365,"")))</f>
        <v>0</v>
      </c>
      <c r="AN5" s="68">
        <f>Instellingsgegevens!$C$11</f>
        <v>0</v>
      </c>
      <c r="AO5" s="68">
        <f>Instellingsgegevens!$C$12</f>
        <v>0</v>
      </c>
      <c r="AP5" s="68">
        <f>Instellingsgegevens!$C$13</f>
        <v>0</v>
      </c>
      <c r="AQ5" s="68">
        <f>Instellingsgegevens!$C$14</f>
        <v>0</v>
      </c>
      <c r="AR5" s="68">
        <f>Instellingsgegevens!$C$15</f>
        <v>0</v>
      </c>
      <c r="AS5" s="68">
        <f>Instellingsgegevens!$C$16</f>
        <v>0</v>
      </c>
      <c r="AT5" s="68">
        <f>Instellingsgegevens!$C$17</f>
        <v>0</v>
      </c>
      <c r="AU5" s="68">
        <f>Instellingsgegevens!$C$18</f>
        <v>0</v>
      </c>
    </row>
    <row r="6" spans="2:47" x14ac:dyDescent="0.55000000000000004">
      <c r="B6" s="15" t="str">
        <v>Verblijfsgroep 2</v>
      </c>
      <c r="C6" s="15" t="str">
        <f ca="1"/>
        <v/>
      </c>
      <c r="D6" s="15">
        <f ca="1"/>
        <v>0</v>
      </c>
      <c r="E6" s="15">
        <f ca="1"/>
        <v>0</v>
      </c>
      <c r="F6" s="15">
        <f ca="1"/>
        <v>0</v>
      </c>
      <c r="G6" s="102">
        <f ca="1"/>
        <v>0</v>
      </c>
      <c r="H6" s="15">
        <f ca="1"/>
        <v>0</v>
      </c>
      <c r="I6" s="15">
        <f ca="1"/>
        <v>0</v>
      </c>
      <c r="J6" s="27">
        <f ca="1"/>
        <v>0</v>
      </c>
      <c r="K6" s="62">
        <f ca="1"/>
        <v>0</v>
      </c>
      <c r="L6" s="39">
        <f ca="1"/>
        <v>0</v>
      </c>
      <c r="M6" s="63">
        <f ca="1"/>
        <v>0</v>
      </c>
      <c r="N6" s="39" t="str">
        <f ca="1"/>
        <v/>
      </c>
      <c r="O6" s="39" t="str">
        <f ca="1"/>
        <v/>
      </c>
      <c r="P6" s="39">
        <f ca="1"/>
        <v>0</v>
      </c>
      <c r="Q6" s="38">
        <f ca="1"/>
        <v>0</v>
      </c>
      <c r="R6" s="39">
        <f ca="1"/>
        <v>0</v>
      </c>
      <c r="S6" s="65">
        <f ca="1"/>
        <v>0</v>
      </c>
      <c r="T6" s="105" t="str">
        <f ca="1"/>
        <v/>
      </c>
      <c r="U6" s="64" t="str">
        <f ca="1"/>
        <v/>
      </c>
      <c r="V6" s="39" t="str">
        <f ca="1"/>
        <v/>
      </c>
      <c r="W6" s="39" t="str">
        <f ca="1"/>
        <v/>
      </c>
      <c r="X6" s="39" t="str">
        <f ca="1"/>
        <v/>
      </c>
      <c r="Y6" s="68" t="str">
        <f ca="1"/>
        <v/>
      </c>
      <c r="Z6" s="68" t="str">
        <f ca="1"/>
        <v/>
      </c>
      <c r="AA6" s="106" t="str">
        <f ca="1"/>
        <v/>
      </c>
      <c r="AB6" s="106" t="str">
        <f ca="1"/>
        <v>-</v>
      </c>
      <c r="AC6" s="106" t="str">
        <f ca="1"/>
        <v>-</v>
      </c>
      <c r="AD6" s="106" t="str">
        <f ca="1"/>
        <v>-</v>
      </c>
      <c r="AE6" s="100" t="str">
        <f ca="1"/>
        <v>-</v>
      </c>
      <c r="AF6" s="100" t="str">
        <f ca="1"/>
        <v>-</v>
      </c>
      <c r="AG6" s="2">
        <f ca="1"/>
        <v>0</v>
      </c>
      <c r="AH6" s="2" t="str">
        <f ca="1"/>
        <v/>
      </c>
      <c r="AI6" s="100" t="str">
        <f ca="1"/>
        <v/>
      </c>
      <c r="AJ6" s="2">
        <f ca="1"/>
        <v>0</v>
      </c>
      <c r="AK6" s="68" t="str">
        <f ca="1"/>
        <v/>
      </c>
      <c r="AL6" s="100" t="str">
        <f ca="1"/>
        <v/>
      </c>
      <c r="AM6" s="66">
        <f ca="1"/>
        <v>0</v>
      </c>
      <c r="AN6" s="68">
        <f>Instellingsgegevens!$C$11</f>
        <v>0</v>
      </c>
      <c r="AO6" s="68">
        <f>Instellingsgegevens!$C$12</f>
        <v>0</v>
      </c>
      <c r="AP6" s="68">
        <f>Instellingsgegevens!$C$13</f>
        <v>0</v>
      </c>
      <c r="AQ6" s="68">
        <f>Instellingsgegevens!$C$14</f>
        <v>0</v>
      </c>
      <c r="AR6" s="68">
        <f>Instellingsgegevens!$C$15</f>
        <v>0</v>
      </c>
      <c r="AS6" s="68">
        <f>Instellingsgegevens!$C$16</f>
        <v>0</v>
      </c>
      <c r="AT6" s="68">
        <f>Instellingsgegevens!$C$17</f>
        <v>0</v>
      </c>
      <c r="AU6" s="68">
        <f>Instellingsgegevens!$C$18</f>
        <v>0</v>
      </c>
    </row>
    <row r="7" spans="2:47" x14ac:dyDescent="0.55000000000000004">
      <c r="B7" s="15" t="str">
        <v>Verblijfsgroep 3</v>
      </c>
      <c r="C7" s="15" t="str">
        <f ca="1"/>
        <v/>
      </c>
      <c r="D7" s="15">
        <f ca="1"/>
        <v>0</v>
      </c>
      <c r="E7" s="15">
        <f ca="1"/>
        <v>0</v>
      </c>
      <c r="F7" s="15">
        <f ca="1"/>
        <v>0</v>
      </c>
      <c r="G7" s="102">
        <f ca="1"/>
        <v>0</v>
      </c>
      <c r="H7" s="15">
        <f ca="1"/>
        <v>0</v>
      </c>
      <c r="I7" s="15">
        <f ca="1"/>
        <v>0</v>
      </c>
      <c r="J7" s="27">
        <f ca="1"/>
        <v>0</v>
      </c>
      <c r="K7" s="62">
        <f ca="1"/>
        <v>0</v>
      </c>
      <c r="L7" s="39">
        <f ca="1"/>
        <v>0</v>
      </c>
      <c r="M7" s="63">
        <f ca="1"/>
        <v>0</v>
      </c>
      <c r="N7" s="39" t="str">
        <f ca="1"/>
        <v/>
      </c>
      <c r="O7" s="39" t="str">
        <f ca="1"/>
        <v/>
      </c>
      <c r="P7" s="39">
        <f ca="1"/>
        <v>0</v>
      </c>
      <c r="Q7" s="38">
        <f ca="1"/>
        <v>0</v>
      </c>
      <c r="R7" s="39">
        <f ca="1"/>
        <v>0</v>
      </c>
      <c r="S7" s="65">
        <f ca="1"/>
        <v>0</v>
      </c>
      <c r="T7" s="105" t="str">
        <f ca="1"/>
        <v/>
      </c>
      <c r="U7" s="64" t="str">
        <f ca="1"/>
        <v/>
      </c>
      <c r="V7" s="39" t="str">
        <f ca="1"/>
        <v/>
      </c>
      <c r="W7" s="39" t="str">
        <f ca="1"/>
        <v/>
      </c>
      <c r="X7" s="39" t="str">
        <f ca="1"/>
        <v/>
      </c>
      <c r="Y7" s="68" t="str">
        <f ca="1"/>
        <v/>
      </c>
      <c r="Z7" s="68" t="str">
        <f ca="1"/>
        <v/>
      </c>
      <c r="AA7" s="106" t="str">
        <f ca="1"/>
        <v/>
      </c>
      <c r="AB7" s="106" t="str">
        <f ca="1"/>
        <v>-</v>
      </c>
      <c r="AC7" s="106" t="str">
        <f ca="1"/>
        <v>-</v>
      </c>
      <c r="AD7" s="106" t="str">
        <f ca="1"/>
        <v>-</v>
      </c>
      <c r="AE7" s="100" t="str">
        <f ca="1"/>
        <v>-</v>
      </c>
      <c r="AF7" s="100" t="str">
        <f ca="1"/>
        <v>-</v>
      </c>
      <c r="AG7" s="2">
        <f ca="1"/>
        <v>0</v>
      </c>
      <c r="AH7" s="2" t="str">
        <f ca="1"/>
        <v/>
      </c>
      <c r="AI7" s="100" t="str">
        <f ca="1"/>
        <v/>
      </c>
      <c r="AJ7" s="2">
        <f ca="1"/>
        <v>0</v>
      </c>
      <c r="AK7" s="68" t="str">
        <f ca="1"/>
        <v/>
      </c>
      <c r="AL7" s="100" t="str">
        <f ca="1"/>
        <v/>
      </c>
      <c r="AM7" s="66">
        <f ca="1"/>
        <v>0</v>
      </c>
      <c r="AN7" s="68">
        <f>Instellingsgegevens!$C$11</f>
        <v>0</v>
      </c>
      <c r="AO7" s="68">
        <f>Instellingsgegevens!$C$12</f>
        <v>0</v>
      </c>
      <c r="AP7" s="68">
        <f>Instellingsgegevens!$C$13</f>
        <v>0</v>
      </c>
      <c r="AQ7" s="68">
        <f>Instellingsgegevens!$C$14</f>
        <v>0</v>
      </c>
      <c r="AR7" s="68">
        <f>Instellingsgegevens!$C$15</f>
        <v>0</v>
      </c>
      <c r="AS7" s="68">
        <f>Instellingsgegevens!$C$16</f>
        <v>0</v>
      </c>
      <c r="AT7" s="68">
        <f>Instellingsgegevens!$C$17</f>
        <v>0</v>
      </c>
      <c r="AU7" s="68">
        <f>Instellingsgegevens!$C$18</f>
        <v>0</v>
      </c>
    </row>
    <row r="8" spans="2:47" x14ac:dyDescent="0.55000000000000004">
      <c r="B8" s="15" t="str">
        <v>Verblijfsgroep 4</v>
      </c>
      <c r="C8" s="15" t="str">
        <f ca="1"/>
        <v/>
      </c>
      <c r="D8" s="15">
        <f ca="1"/>
        <v>0</v>
      </c>
      <c r="E8" s="15">
        <f ca="1"/>
        <v>0</v>
      </c>
      <c r="F8" s="15">
        <f ca="1"/>
        <v>0</v>
      </c>
      <c r="G8" s="102">
        <f ca="1"/>
        <v>0</v>
      </c>
      <c r="H8" s="15">
        <f ca="1"/>
        <v>0</v>
      </c>
      <c r="I8" s="15">
        <f ca="1"/>
        <v>0</v>
      </c>
      <c r="J8" s="27">
        <f ca="1"/>
        <v>0</v>
      </c>
      <c r="K8" s="62">
        <f ca="1"/>
        <v>0</v>
      </c>
      <c r="L8" s="39">
        <f ca="1"/>
        <v>0</v>
      </c>
      <c r="M8" s="63">
        <f ca="1"/>
        <v>0</v>
      </c>
      <c r="N8" s="39" t="str">
        <f ca="1"/>
        <v/>
      </c>
      <c r="O8" s="39" t="str">
        <f ca="1"/>
        <v/>
      </c>
      <c r="P8" s="39">
        <f ca="1"/>
        <v>0</v>
      </c>
      <c r="Q8" s="38">
        <f ca="1"/>
        <v>0</v>
      </c>
      <c r="R8" s="39">
        <f ca="1"/>
        <v>0</v>
      </c>
      <c r="S8" s="65">
        <f ca="1"/>
        <v>0</v>
      </c>
      <c r="T8" s="105" t="str">
        <f ca="1"/>
        <v/>
      </c>
      <c r="U8" s="64" t="str">
        <f ca="1"/>
        <v/>
      </c>
      <c r="V8" s="39" t="str">
        <f ca="1"/>
        <v/>
      </c>
      <c r="W8" s="39" t="str">
        <f ca="1"/>
        <v/>
      </c>
      <c r="X8" s="39" t="str">
        <f ca="1"/>
        <v/>
      </c>
      <c r="Y8" s="68" t="str">
        <f ca="1"/>
        <v/>
      </c>
      <c r="Z8" s="68" t="str">
        <f ca="1"/>
        <v/>
      </c>
      <c r="AA8" s="106" t="str">
        <f ca="1"/>
        <v/>
      </c>
      <c r="AB8" s="106" t="str">
        <f ca="1"/>
        <v>-</v>
      </c>
      <c r="AC8" s="106" t="str">
        <f ca="1"/>
        <v>-</v>
      </c>
      <c r="AD8" s="106" t="str">
        <f ca="1"/>
        <v>-</v>
      </c>
      <c r="AE8" s="100" t="str">
        <f ca="1"/>
        <v>-</v>
      </c>
      <c r="AF8" s="100" t="str">
        <f ca="1"/>
        <v>-</v>
      </c>
      <c r="AG8" s="2">
        <f ca="1"/>
        <v>0</v>
      </c>
      <c r="AH8" s="2" t="str">
        <f ca="1"/>
        <v/>
      </c>
      <c r="AI8" s="100" t="str">
        <f ca="1"/>
        <v/>
      </c>
      <c r="AJ8" s="2">
        <f ca="1"/>
        <v>0</v>
      </c>
      <c r="AK8" s="68" t="str">
        <f ca="1"/>
        <v/>
      </c>
      <c r="AL8" s="100" t="str">
        <f ca="1"/>
        <v/>
      </c>
      <c r="AM8" s="66">
        <f ca="1"/>
        <v>0</v>
      </c>
      <c r="AN8" s="68">
        <f>Instellingsgegevens!$C$11</f>
        <v>0</v>
      </c>
      <c r="AO8" s="68">
        <f>Instellingsgegevens!$C$12</f>
        <v>0</v>
      </c>
      <c r="AP8" s="68">
        <f>Instellingsgegevens!$C$13</f>
        <v>0</v>
      </c>
      <c r="AQ8" s="68">
        <f>Instellingsgegevens!$C$14</f>
        <v>0</v>
      </c>
      <c r="AR8" s="68">
        <f>Instellingsgegevens!$C$15</f>
        <v>0</v>
      </c>
      <c r="AS8" s="68">
        <f>Instellingsgegevens!$C$16</f>
        <v>0</v>
      </c>
      <c r="AT8" s="68">
        <f>Instellingsgegevens!$C$17</f>
        <v>0</v>
      </c>
      <c r="AU8" s="68">
        <f>Instellingsgegevens!$C$18</f>
        <v>0</v>
      </c>
    </row>
    <row r="9" spans="2:47" x14ac:dyDescent="0.55000000000000004">
      <c r="B9" s="15" t="str">
        <v>Verblijfsgroep 5</v>
      </c>
      <c r="C9" s="15" t="str">
        <f ca="1"/>
        <v/>
      </c>
      <c r="D9" s="15">
        <f ca="1"/>
        <v>0</v>
      </c>
      <c r="E9" s="15">
        <f ca="1"/>
        <v>0</v>
      </c>
      <c r="F9" s="15">
        <f ca="1"/>
        <v>0</v>
      </c>
      <c r="G9" s="102">
        <f ca="1"/>
        <v>0</v>
      </c>
      <c r="H9" s="15">
        <f ca="1"/>
        <v>0</v>
      </c>
      <c r="I9" s="15">
        <f ca="1"/>
        <v>0</v>
      </c>
      <c r="J9" s="27">
        <f ca="1"/>
        <v>0</v>
      </c>
      <c r="K9" s="62">
        <f ca="1"/>
        <v>0</v>
      </c>
      <c r="L9" s="39">
        <f ca="1"/>
        <v>0</v>
      </c>
      <c r="M9" s="63">
        <f ca="1"/>
        <v>0</v>
      </c>
      <c r="N9" s="39" t="str">
        <f ca="1"/>
        <v/>
      </c>
      <c r="O9" s="39" t="str">
        <f ca="1"/>
        <v/>
      </c>
      <c r="P9" s="39">
        <f ca="1"/>
        <v>0</v>
      </c>
      <c r="Q9" s="38">
        <f ca="1"/>
        <v>0</v>
      </c>
      <c r="R9" s="39">
        <f ca="1"/>
        <v>0</v>
      </c>
      <c r="S9" s="65">
        <f ca="1"/>
        <v>0</v>
      </c>
      <c r="T9" s="105" t="str">
        <f ca="1"/>
        <v/>
      </c>
      <c r="U9" s="64" t="str">
        <f ca="1"/>
        <v/>
      </c>
      <c r="V9" s="39" t="str">
        <f ca="1"/>
        <v/>
      </c>
      <c r="W9" s="39" t="str">
        <f ca="1"/>
        <v/>
      </c>
      <c r="X9" s="39" t="str">
        <f ca="1"/>
        <v/>
      </c>
      <c r="Y9" s="68" t="str">
        <f ca="1"/>
        <v/>
      </c>
      <c r="Z9" s="68" t="str">
        <f ca="1"/>
        <v/>
      </c>
      <c r="AA9" s="106" t="str">
        <f ca="1"/>
        <v/>
      </c>
      <c r="AB9" s="106" t="str">
        <f ca="1"/>
        <v>-</v>
      </c>
      <c r="AC9" s="106" t="str">
        <f ca="1"/>
        <v>-</v>
      </c>
      <c r="AD9" s="106" t="str">
        <f ca="1"/>
        <v>-</v>
      </c>
      <c r="AE9" s="100" t="str">
        <f ca="1"/>
        <v>-</v>
      </c>
      <c r="AF9" s="100" t="str">
        <f ca="1"/>
        <v>-</v>
      </c>
      <c r="AG9" s="2">
        <f ca="1"/>
        <v>0</v>
      </c>
      <c r="AH9" s="2" t="str">
        <f ca="1"/>
        <v/>
      </c>
      <c r="AI9" s="100" t="str">
        <f ca="1"/>
        <v/>
      </c>
      <c r="AJ9" s="2">
        <f ca="1"/>
        <v>0</v>
      </c>
      <c r="AK9" s="68" t="str">
        <f ca="1"/>
        <v/>
      </c>
      <c r="AL9" s="100" t="str">
        <f ca="1"/>
        <v/>
      </c>
      <c r="AM9" s="66">
        <f ca="1"/>
        <v>0</v>
      </c>
      <c r="AN9" s="68">
        <f>Instellingsgegevens!$C$11</f>
        <v>0</v>
      </c>
      <c r="AO9" s="68">
        <f>Instellingsgegevens!$C$12</f>
        <v>0</v>
      </c>
      <c r="AP9" s="68">
        <f>Instellingsgegevens!$C$13</f>
        <v>0</v>
      </c>
      <c r="AQ9" s="68">
        <f>Instellingsgegevens!$C$14</f>
        <v>0</v>
      </c>
      <c r="AR9" s="68">
        <f>Instellingsgegevens!$C$15</f>
        <v>0</v>
      </c>
      <c r="AS9" s="68">
        <f>Instellingsgegevens!$C$16</f>
        <v>0</v>
      </c>
      <c r="AT9" s="68">
        <f>Instellingsgegevens!$C$17</f>
        <v>0</v>
      </c>
      <c r="AU9" s="68">
        <f>Instellingsgegevens!$C$18</f>
        <v>0</v>
      </c>
    </row>
    <row r="10" spans="2:47" x14ac:dyDescent="0.55000000000000004">
      <c r="B10" s="15" t="str">
        <v>Verblijfsgroep 6</v>
      </c>
      <c r="C10" s="15" t="str">
        <f ca="1"/>
        <v/>
      </c>
      <c r="D10" s="15">
        <f ca="1"/>
        <v>0</v>
      </c>
      <c r="E10" s="15">
        <f ca="1"/>
        <v>0</v>
      </c>
      <c r="F10" s="15">
        <f ca="1"/>
        <v>0</v>
      </c>
      <c r="G10" s="102">
        <f ca="1"/>
        <v>0</v>
      </c>
      <c r="H10" s="15">
        <f ca="1"/>
        <v>0</v>
      </c>
      <c r="I10" s="15">
        <f ca="1"/>
        <v>0</v>
      </c>
      <c r="J10" s="27">
        <f ca="1"/>
        <v>0</v>
      </c>
      <c r="K10" s="62">
        <f ca="1"/>
        <v>0</v>
      </c>
      <c r="L10" s="39">
        <f ca="1"/>
        <v>0</v>
      </c>
      <c r="M10" s="63">
        <f ca="1"/>
        <v>0</v>
      </c>
      <c r="N10" s="39" t="str">
        <f ca="1"/>
        <v/>
      </c>
      <c r="O10" s="39" t="str">
        <f ca="1"/>
        <v/>
      </c>
      <c r="P10" s="39">
        <f ca="1"/>
        <v>0</v>
      </c>
      <c r="Q10" s="38">
        <f ca="1"/>
        <v>0</v>
      </c>
      <c r="R10" s="39">
        <f ca="1"/>
        <v>0</v>
      </c>
      <c r="S10" s="65">
        <f ca="1"/>
        <v>0</v>
      </c>
      <c r="T10" s="105" t="str">
        <f ca="1"/>
        <v/>
      </c>
      <c r="U10" s="64" t="str">
        <f ca="1"/>
        <v/>
      </c>
      <c r="V10" s="39" t="str">
        <f ca="1"/>
        <v/>
      </c>
      <c r="W10" s="39" t="str">
        <f ca="1"/>
        <v/>
      </c>
      <c r="X10" s="39" t="str">
        <f ca="1"/>
        <v/>
      </c>
      <c r="Y10" s="68" t="str">
        <f ca="1"/>
        <v/>
      </c>
      <c r="Z10" s="68" t="str">
        <f ca="1"/>
        <v/>
      </c>
      <c r="AA10" s="106" t="str">
        <f ca="1"/>
        <v/>
      </c>
      <c r="AB10" s="106" t="str">
        <f ca="1"/>
        <v>-</v>
      </c>
      <c r="AC10" s="106" t="str">
        <f ca="1"/>
        <v>-</v>
      </c>
      <c r="AD10" s="106" t="str">
        <f ca="1"/>
        <v>-</v>
      </c>
      <c r="AE10" s="100" t="str">
        <f ca="1"/>
        <v>-</v>
      </c>
      <c r="AF10" s="100" t="str">
        <f ca="1"/>
        <v>-</v>
      </c>
      <c r="AG10" s="2">
        <f ca="1"/>
        <v>0</v>
      </c>
      <c r="AH10" s="2" t="str">
        <f ca="1"/>
        <v/>
      </c>
      <c r="AI10" s="100" t="str">
        <f ca="1"/>
        <v/>
      </c>
      <c r="AJ10" s="2">
        <f ca="1"/>
        <v>0</v>
      </c>
      <c r="AK10" s="68" t="str">
        <f ca="1"/>
        <v/>
      </c>
      <c r="AL10" s="100" t="str">
        <f ca="1"/>
        <v/>
      </c>
      <c r="AM10" s="66">
        <f ca="1"/>
        <v>0</v>
      </c>
      <c r="AN10" s="68">
        <f>Instellingsgegevens!$C$11</f>
        <v>0</v>
      </c>
      <c r="AO10" s="68">
        <f>Instellingsgegevens!$C$12</f>
        <v>0</v>
      </c>
      <c r="AP10" s="68">
        <f>Instellingsgegevens!$C$13</f>
        <v>0</v>
      </c>
      <c r="AQ10" s="68">
        <f>Instellingsgegevens!$C$14</f>
        <v>0</v>
      </c>
      <c r="AR10" s="68">
        <f>Instellingsgegevens!$C$15</f>
        <v>0</v>
      </c>
      <c r="AS10" s="68">
        <f>Instellingsgegevens!$C$16</f>
        <v>0</v>
      </c>
      <c r="AT10" s="68">
        <f>Instellingsgegevens!$C$17</f>
        <v>0</v>
      </c>
      <c r="AU10" s="68">
        <f>Instellingsgegevens!$C$18</f>
        <v>0</v>
      </c>
    </row>
    <row r="11" spans="2:47" x14ac:dyDescent="0.55000000000000004">
      <c r="B11" s="15" t="str">
        <v>Verblijfsgroep 7</v>
      </c>
      <c r="C11" s="15" t="str">
        <f ca="1"/>
        <v/>
      </c>
      <c r="D11" s="15">
        <f ca="1"/>
        <v>0</v>
      </c>
      <c r="E11" s="15">
        <f ca="1"/>
        <v>0</v>
      </c>
      <c r="F11" s="15">
        <f ca="1"/>
        <v>0</v>
      </c>
      <c r="G11" s="102">
        <f ca="1"/>
        <v>0</v>
      </c>
      <c r="H11" s="15">
        <f ca="1"/>
        <v>0</v>
      </c>
      <c r="I11" s="15">
        <f ca="1"/>
        <v>0</v>
      </c>
      <c r="J11" s="27">
        <f ca="1"/>
        <v>0</v>
      </c>
      <c r="K11" s="62">
        <f ca="1"/>
        <v>0</v>
      </c>
      <c r="L11" s="39">
        <f ca="1"/>
        <v>0</v>
      </c>
      <c r="M11" s="63">
        <f ca="1"/>
        <v>0</v>
      </c>
      <c r="N11" s="39" t="str">
        <f ca="1"/>
        <v/>
      </c>
      <c r="O11" s="39" t="str">
        <f ca="1"/>
        <v/>
      </c>
      <c r="P11" s="39">
        <f ca="1"/>
        <v>0</v>
      </c>
      <c r="Q11" s="38">
        <f ca="1"/>
        <v>0</v>
      </c>
      <c r="R11" s="39">
        <f ca="1"/>
        <v>0</v>
      </c>
      <c r="S11" s="65">
        <f ca="1"/>
        <v>0</v>
      </c>
      <c r="T11" s="105" t="str">
        <f ca="1"/>
        <v/>
      </c>
      <c r="U11" s="64" t="str">
        <f ca="1"/>
        <v/>
      </c>
      <c r="V11" s="39" t="str">
        <f ca="1"/>
        <v/>
      </c>
      <c r="W11" s="39" t="str">
        <f ca="1"/>
        <v/>
      </c>
      <c r="X11" s="39" t="str">
        <f ca="1"/>
        <v/>
      </c>
      <c r="Y11" s="68" t="str">
        <f ca="1"/>
        <v/>
      </c>
      <c r="Z11" s="68" t="str">
        <f ca="1"/>
        <v/>
      </c>
      <c r="AA11" s="106" t="str">
        <f ca="1"/>
        <v/>
      </c>
      <c r="AB11" s="106" t="str">
        <f ca="1"/>
        <v>-</v>
      </c>
      <c r="AC11" s="106" t="str">
        <f ca="1"/>
        <v>-</v>
      </c>
      <c r="AD11" s="106" t="str">
        <f ca="1"/>
        <v>-</v>
      </c>
      <c r="AE11" s="100" t="str">
        <f ca="1"/>
        <v>-</v>
      </c>
      <c r="AF11" s="100" t="str">
        <f ca="1"/>
        <v>-</v>
      </c>
      <c r="AG11" s="2">
        <f ca="1"/>
        <v>0</v>
      </c>
      <c r="AH11" s="2" t="str">
        <f ca="1"/>
        <v/>
      </c>
      <c r="AI11" s="100" t="str">
        <f ca="1"/>
        <v/>
      </c>
      <c r="AJ11" s="2">
        <f ca="1"/>
        <v>0</v>
      </c>
      <c r="AK11" s="68" t="str">
        <f ca="1"/>
        <v/>
      </c>
      <c r="AL11" s="100" t="str">
        <f ca="1"/>
        <v/>
      </c>
      <c r="AM11" s="66">
        <f ca="1"/>
        <v>0</v>
      </c>
      <c r="AN11" s="68">
        <f>Instellingsgegevens!$C$11</f>
        <v>0</v>
      </c>
      <c r="AO11" s="68">
        <f>Instellingsgegevens!$C$12</f>
        <v>0</v>
      </c>
      <c r="AP11" s="68">
        <f>Instellingsgegevens!$C$13</f>
        <v>0</v>
      </c>
      <c r="AQ11" s="68">
        <f>Instellingsgegevens!$C$14</f>
        <v>0</v>
      </c>
      <c r="AR11" s="68">
        <f>Instellingsgegevens!$C$15</f>
        <v>0</v>
      </c>
      <c r="AS11" s="68">
        <f>Instellingsgegevens!$C$16</f>
        <v>0</v>
      </c>
      <c r="AT11" s="68">
        <f>Instellingsgegevens!$C$17</f>
        <v>0</v>
      </c>
      <c r="AU11" s="68">
        <f>Instellingsgegevens!$C$18</f>
        <v>0</v>
      </c>
    </row>
    <row r="12" spans="2:47" x14ac:dyDescent="0.55000000000000004">
      <c r="B12" s="15" t="str">
        <v>Verblijfsgroep 8</v>
      </c>
      <c r="C12" s="15" t="str">
        <f ca="1"/>
        <v/>
      </c>
      <c r="D12" s="15">
        <f ca="1"/>
        <v>0</v>
      </c>
      <c r="E12" s="15">
        <f ca="1"/>
        <v>0</v>
      </c>
      <c r="F12" s="15">
        <f ca="1"/>
        <v>0</v>
      </c>
      <c r="G12" s="102">
        <f ca="1"/>
        <v>0</v>
      </c>
      <c r="H12" s="15">
        <f ca="1"/>
        <v>0</v>
      </c>
      <c r="I12" s="15">
        <f ca="1"/>
        <v>0</v>
      </c>
      <c r="J12" s="27">
        <f ca="1"/>
        <v>0</v>
      </c>
      <c r="K12" s="62">
        <f ca="1"/>
        <v>0</v>
      </c>
      <c r="L12" s="39">
        <f ca="1"/>
        <v>0</v>
      </c>
      <c r="M12" s="63">
        <f ca="1"/>
        <v>0</v>
      </c>
      <c r="N12" s="39" t="str">
        <f ca="1"/>
        <v/>
      </c>
      <c r="O12" s="39" t="str">
        <f ca="1"/>
        <v/>
      </c>
      <c r="P12" s="39">
        <f ca="1"/>
        <v>0</v>
      </c>
      <c r="Q12" s="38">
        <f ca="1"/>
        <v>0</v>
      </c>
      <c r="R12" s="39">
        <f ca="1"/>
        <v>0</v>
      </c>
      <c r="S12" s="65">
        <f ca="1"/>
        <v>0</v>
      </c>
      <c r="T12" s="105" t="str">
        <f ca="1"/>
        <v/>
      </c>
      <c r="U12" s="64" t="str">
        <f ca="1"/>
        <v/>
      </c>
      <c r="V12" s="39" t="str">
        <f ca="1"/>
        <v/>
      </c>
      <c r="W12" s="39" t="str">
        <f ca="1"/>
        <v/>
      </c>
      <c r="X12" s="39" t="str">
        <f ca="1"/>
        <v/>
      </c>
      <c r="Y12" s="68" t="str">
        <f ca="1"/>
        <v/>
      </c>
      <c r="Z12" s="68" t="str">
        <f ca="1"/>
        <v/>
      </c>
      <c r="AA12" s="106" t="str">
        <f ca="1"/>
        <v/>
      </c>
      <c r="AB12" s="106" t="str">
        <f ca="1"/>
        <v>-</v>
      </c>
      <c r="AC12" s="106" t="str">
        <f ca="1"/>
        <v>-</v>
      </c>
      <c r="AD12" s="106" t="str">
        <f ca="1"/>
        <v>-</v>
      </c>
      <c r="AE12" s="100" t="str">
        <f ca="1"/>
        <v>-</v>
      </c>
      <c r="AF12" s="100" t="str">
        <f ca="1"/>
        <v>-</v>
      </c>
      <c r="AG12" s="2">
        <f ca="1"/>
        <v>0</v>
      </c>
      <c r="AH12" s="2" t="str">
        <f ca="1"/>
        <v/>
      </c>
      <c r="AI12" s="100" t="str">
        <f ca="1"/>
        <v/>
      </c>
      <c r="AJ12" s="2">
        <f ca="1"/>
        <v>0</v>
      </c>
      <c r="AK12" s="68" t="str">
        <f ca="1"/>
        <v/>
      </c>
      <c r="AL12" s="100" t="str">
        <f ca="1"/>
        <v/>
      </c>
      <c r="AM12" s="66">
        <f ca="1"/>
        <v>0</v>
      </c>
      <c r="AN12" s="68">
        <f>Instellingsgegevens!$C$11</f>
        <v>0</v>
      </c>
      <c r="AO12" s="68">
        <f>Instellingsgegevens!$C$12</f>
        <v>0</v>
      </c>
      <c r="AP12" s="68">
        <f>Instellingsgegevens!$C$13</f>
        <v>0</v>
      </c>
      <c r="AQ12" s="68">
        <f>Instellingsgegevens!$C$14</f>
        <v>0</v>
      </c>
      <c r="AR12" s="68">
        <f>Instellingsgegevens!$C$15</f>
        <v>0</v>
      </c>
      <c r="AS12" s="68">
        <f>Instellingsgegevens!$C$16</f>
        <v>0</v>
      </c>
      <c r="AT12" s="68">
        <f>Instellingsgegevens!$C$17</f>
        <v>0</v>
      </c>
      <c r="AU12" s="68">
        <f>Instellingsgegevens!$C$18</f>
        <v>0</v>
      </c>
    </row>
    <row r="13" spans="2:47" x14ac:dyDescent="0.55000000000000004">
      <c r="B13" s="15" t="str">
        <v>Verblijfsgroep 9</v>
      </c>
      <c r="C13" s="15" t="str">
        <f ca="1"/>
        <v/>
      </c>
      <c r="D13" s="15">
        <f ca="1"/>
        <v>0</v>
      </c>
      <c r="E13" s="15">
        <f ca="1"/>
        <v>0</v>
      </c>
      <c r="F13" s="15">
        <f ca="1"/>
        <v>0</v>
      </c>
      <c r="G13" s="102">
        <f ca="1"/>
        <v>0</v>
      </c>
      <c r="H13" s="15">
        <f ca="1"/>
        <v>0</v>
      </c>
      <c r="I13" s="15">
        <f ca="1"/>
        <v>0</v>
      </c>
      <c r="J13" s="27">
        <f ca="1"/>
        <v>0</v>
      </c>
      <c r="K13" s="62">
        <f ca="1"/>
        <v>0</v>
      </c>
      <c r="L13" s="39">
        <f ca="1"/>
        <v>0</v>
      </c>
      <c r="M13" s="63">
        <f ca="1"/>
        <v>0</v>
      </c>
      <c r="N13" s="39" t="str">
        <f ca="1"/>
        <v/>
      </c>
      <c r="O13" s="39" t="str">
        <f ca="1"/>
        <v/>
      </c>
      <c r="P13" s="39">
        <f ca="1"/>
        <v>0</v>
      </c>
      <c r="Q13" s="38">
        <f ca="1"/>
        <v>0</v>
      </c>
      <c r="R13" s="39">
        <f ca="1"/>
        <v>0</v>
      </c>
      <c r="S13" s="65">
        <f ca="1"/>
        <v>0</v>
      </c>
      <c r="T13" s="105" t="str">
        <f ca="1"/>
        <v/>
      </c>
      <c r="U13" s="64" t="str">
        <f ca="1"/>
        <v/>
      </c>
      <c r="V13" s="39" t="str">
        <f ca="1"/>
        <v/>
      </c>
      <c r="W13" s="39" t="str">
        <f ca="1"/>
        <v/>
      </c>
      <c r="X13" s="39" t="str">
        <f ca="1"/>
        <v/>
      </c>
      <c r="Y13" s="68" t="str">
        <f ca="1"/>
        <v/>
      </c>
      <c r="Z13" s="68" t="str">
        <f ca="1"/>
        <v/>
      </c>
      <c r="AA13" s="106" t="str">
        <f ca="1"/>
        <v/>
      </c>
      <c r="AB13" s="106" t="str">
        <f ca="1"/>
        <v>-</v>
      </c>
      <c r="AC13" s="106" t="str">
        <f ca="1"/>
        <v>-</v>
      </c>
      <c r="AD13" s="106" t="str">
        <f ca="1"/>
        <v>-</v>
      </c>
      <c r="AE13" s="100" t="str">
        <f ca="1"/>
        <v>-</v>
      </c>
      <c r="AF13" s="100" t="str">
        <f ca="1"/>
        <v>-</v>
      </c>
      <c r="AG13" s="2">
        <f ca="1"/>
        <v>0</v>
      </c>
      <c r="AH13" s="2" t="str">
        <f ca="1"/>
        <v/>
      </c>
      <c r="AI13" s="100" t="str">
        <f ca="1"/>
        <v/>
      </c>
      <c r="AJ13" s="2">
        <f ca="1"/>
        <v>0</v>
      </c>
      <c r="AK13" s="68" t="str">
        <f ca="1"/>
        <v/>
      </c>
      <c r="AL13" s="100" t="str">
        <f ca="1"/>
        <v/>
      </c>
      <c r="AM13" s="66">
        <f ca="1"/>
        <v>0</v>
      </c>
      <c r="AN13" s="68">
        <f>Instellingsgegevens!$C$11</f>
        <v>0</v>
      </c>
      <c r="AO13" s="68">
        <f>Instellingsgegevens!$C$12</f>
        <v>0</v>
      </c>
      <c r="AP13" s="68">
        <f>Instellingsgegevens!$C$13</f>
        <v>0</v>
      </c>
      <c r="AQ13" s="68">
        <f>Instellingsgegevens!$C$14</f>
        <v>0</v>
      </c>
      <c r="AR13" s="68">
        <f>Instellingsgegevens!$C$15</f>
        <v>0</v>
      </c>
      <c r="AS13" s="68">
        <f>Instellingsgegevens!$C$16</f>
        <v>0</v>
      </c>
      <c r="AT13" s="68">
        <f>Instellingsgegevens!$C$17</f>
        <v>0</v>
      </c>
      <c r="AU13" s="68">
        <f>Instellingsgegevens!$C$18</f>
        <v>0</v>
      </c>
    </row>
    <row r="14" spans="2:47" x14ac:dyDescent="0.55000000000000004">
      <c r="B14" s="15" t="str">
        <v>Verblijfsgroep 10</v>
      </c>
      <c r="C14" s="15" t="str">
        <f ca="1"/>
        <v/>
      </c>
      <c r="D14" s="15">
        <f ca="1"/>
        <v>0</v>
      </c>
      <c r="E14" s="15">
        <f ca="1"/>
        <v>0</v>
      </c>
      <c r="F14" s="15">
        <f ca="1"/>
        <v>0</v>
      </c>
      <c r="G14" s="102">
        <f ca="1"/>
        <v>0</v>
      </c>
      <c r="H14" s="15">
        <f ca="1"/>
        <v>0</v>
      </c>
      <c r="I14" s="15">
        <f ca="1"/>
        <v>0</v>
      </c>
      <c r="J14" s="27">
        <f ca="1"/>
        <v>0</v>
      </c>
      <c r="K14" s="62">
        <f ca="1"/>
        <v>0</v>
      </c>
      <c r="L14" s="39">
        <f ca="1"/>
        <v>0</v>
      </c>
      <c r="M14" s="63">
        <f ca="1"/>
        <v>0</v>
      </c>
      <c r="N14" s="39" t="str">
        <f ca="1"/>
        <v/>
      </c>
      <c r="O14" s="39" t="str">
        <f ca="1"/>
        <v/>
      </c>
      <c r="P14" s="39">
        <f ca="1"/>
        <v>0</v>
      </c>
      <c r="Q14" s="38">
        <f ca="1"/>
        <v>0</v>
      </c>
      <c r="R14" s="39">
        <f ca="1"/>
        <v>0</v>
      </c>
      <c r="S14" s="65">
        <f ca="1"/>
        <v>0</v>
      </c>
      <c r="T14" s="105" t="str">
        <f ca="1"/>
        <v/>
      </c>
      <c r="U14" s="64" t="str">
        <f ca="1"/>
        <v/>
      </c>
      <c r="V14" s="39" t="str">
        <f ca="1"/>
        <v/>
      </c>
      <c r="W14" s="39" t="str">
        <f ca="1"/>
        <v/>
      </c>
      <c r="X14" s="39" t="str">
        <f ca="1"/>
        <v/>
      </c>
      <c r="Y14" s="68" t="str">
        <f ca="1"/>
        <v/>
      </c>
      <c r="Z14" s="68" t="str">
        <f ca="1"/>
        <v/>
      </c>
      <c r="AA14" s="106" t="str">
        <f ca="1"/>
        <v/>
      </c>
      <c r="AB14" s="106" t="str">
        <f ca="1"/>
        <v>-</v>
      </c>
      <c r="AC14" s="106" t="str">
        <f ca="1"/>
        <v>-</v>
      </c>
      <c r="AD14" s="106" t="str">
        <f ca="1"/>
        <v>-</v>
      </c>
      <c r="AE14" s="100" t="str">
        <f ca="1"/>
        <v>-</v>
      </c>
      <c r="AF14" s="100" t="str">
        <f ca="1"/>
        <v>-</v>
      </c>
      <c r="AG14" s="2">
        <f ca="1"/>
        <v>0</v>
      </c>
      <c r="AH14" s="2" t="str">
        <f ca="1"/>
        <v/>
      </c>
      <c r="AI14" s="100" t="str">
        <f ca="1"/>
        <v/>
      </c>
      <c r="AJ14" s="2">
        <f ca="1"/>
        <v>0</v>
      </c>
      <c r="AK14" s="68" t="str">
        <f ca="1"/>
        <v/>
      </c>
      <c r="AL14" s="100" t="str">
        <f ca="1"/>
        <v/>
      </c>
      <c r="AM14" s="66">
        <f ca="1"/>
        <v>0</v>
      </c>
      <c r="AN14" s="68">
        <f>Instellingsgegevens!$C$11</f>
        <v>0</v>
      </c>
      <c r="AO14" s="68">
        <f>Instellingsgegevens!$C$12</f>
        <v>0</v>
      </c>
      <c r="AP14" s="68">
        <f>Instellingsgegevens!$C$13</f>
        <v>0</v>
      </c>
      <c r="AQ14" s="68">
        <f>Instellingsgegevens!$C$14</f>
        <v>0</v>
      </c>
      <c r="AR14" s="68">
        <f>Instellingsgegevens!$C$15</f>
        <v>0</v>
      </c>
      <c r="AS14" s="68">
        <f>Instellingsgegevens!$C$16</f>
        <v>0</v>
      </c>
      <c r="AT14" s="68">
        <f>Instellingsgegevens!$C$17</f>
        <v>0</v>
      </c>
      <c r="AU14" s="68">
        <f>Instellingsgegevens!$C$18</f>
        <v>0</v>
      </c>
    </row>
    <row r="15" spans="2:47" x14ac:dyDescent="0.55000000000000004">
      <c r="B15" s="15" t="str">
        <v>Verblijfsgroep 11</v>
      </c>
      <c r="C15" s="15" t="str">
        <f ca="1"/>
        <v/>
      </c>
      <c r="D15" s="15">
        <f ca="1"/>
        <v>0</v>
      </c>
      <c r="E15" s="15">
        <f ca="1"/>
        <v>0</v>
      </c>
      <c r="F15" s="15">
        <f ca="1"/>
        <v>0</v>
      </c>
      <c r="G15" s="102">
        <f ca="1"/>
        <v>0</v>
      </c>
      <c r="H15" s="15">
        <f ca="1"/>
        <v>0</v>
      </c>
      <c r="I15" s="15">
        <f ca="1"/>
        <v>0</v>
      </c>
      <c r="J15" s="27">
        <f ca="1"/>
        <v>0</v>
      </c>
      <c r="K15" s="62">
        <f ca="1"/>
        <v>0</v>
      </c>
      <c r="L15" s="39">
        <f ca="1"/>
        <v>0</v>
      </c>
      <c r="M15" s="63">
        <f ca="1"/>
        <v>0</v>
      </c>
      <c r="N15" s="39" t="str">
        <f ca="1"/>
        <v/>
      </c>
      <c r="O15" s="39" t="str">
        <f ca="1"/>
        <v/>
      </c>
      <c r="P15" s="39">
        <f ca="1"/>
        <v>0</v>
      </c>
      <c r="Q15" s="38">
        <f ca="1"/>
        <v>0</v>
      </c>
      <c r="R15" s="39">
        <f ca="1"/>
        <v>0</v>
      </c>
      <c r="S15" s="65">
        <f ca="1"/>
        <v>0</v>
      </c>
      <c r="T15" s="105" t="str">
        <f ca="1"/>
        <v/>
      </c>
      <c r="U15" s="64" t="str">
        <f ca="1"/>
        <v/>
      </c>
      <c r="V15" s="39" t="str">
        <f ca="1"/>
        <v/>
      </c>
      <c r="W15" s="39" t="str">
        <f ca="1"/>
        <v/>
      </c>
      <c r="X15" s="39" t="str">
        <f ca="1"/>
        <v/>
      </c>
      <c r="Y15" s="68" t="str">
        <f ca="1"/>
        <v/>
      </c>
      <c r="Z15" s="68" t="str">
        <f ca="1"/>
        <v/>
      </c>
      <c r="AA15" s="106" t="str">
        <f ca="1"/>
        <v/>
      </c>
      <c r="AB15" s="106" t="str">
        <f ca="1"/>
        <v>-</v>
      </c>
      <c r="AC15" s="106" t="str">
        <f ca="1"/>
        <v>-</v>
      </c>
      <c r="AD15" s="106" t="str">
        <f ca="1"/>
        <v>-</v>
      </c>
      <c r="AE15" s="100" t="str">
        <f ca="1"/>
        <v>-</v>
      </c>
      <c r="AF15" s="100" t="str">
        <f ca="1"/>
        <v>-</v>
      </c>
      <c r="AG15" s="2">
        <f ca="1"/>
        <v>0</v>
      </c>
      <c r="AH15" s="2" t="str">
        <f ca="1"/>
        <v/>
      </c>
      <c r="AI15" s="100" t="str">
        <f ca="1"/>
        <v/>
      </c>
      <c r="AJ15" s="2">
        <f ca="1"/>
        <v>0</v>
      </c>
      <c r="AK15" s="68" t="str">
        <f ca="1"/>
        <v/>
      </c>
      <c r="AL15" s="100" t="str">
        <f ca="1"/>
        <v/>
      </c>
      <c r="AM15" s="66">
        <f ca="1"/>
        <v>0</v>
      </c>
      <c r="AN15" s="68">
        <f>Instellingsgegevens!$C$11</f>
        <v>0</v>
      </c>
      <c r="AO15" s="68">
        <f>Instellingsgegevens!$C$12</f>
        <v>0</v>
      </c>
      <c r="AP15" s="68">
        <f>Instellingsgegevens!$C$13</f>
        <v>0</v>
      </c>
      <c r="AQ15" s="68">
        <f>Instellingsgegevens!$C$14</f>
        <v>0</v>
      </c>
      <c r="AR15" s="68">
        <f>Instellingsgegevens!$C$15</f>
        <v>0</v>
      </c>
      <c r="AS15" s="68">
        <f>Instellingsgegevens!$C$16</f>
        <v>0</v>
      </c>
      <c r="AT15" s="68">
        <f>Instellingsgegevens!$C$17</f>
        <v>0</v>
      </c>
      <c r="AU15" s="68">
        <f>Instellingsgegevens!$C$18</f>
        <v>0</v>
      </c>
    </row>
    <row r="16" spans="2:47" x14ac:dyDescent="0.55000000000000004">
      <c r="B16" s="15" t="str">
        <v>Verblijfsgroep 12</v>
      </c>
      <c r="C16" s="15" t="str">
        <f ca="1"/>
        <v/>
      </c>
      <c r="D16" s="15">
        <f ca="1"/>
        <v>0</v>
      </c>
      <c r="E16" s="15">
        <f ca="1"/>
        <v>0</v>
      </c>
      <c r="F16" s="15">
        <f ca="1"/>
        <v>0</v>
      </c>
      <c r="G16" s="102">
        <f ca="1"/>
        <v>0</v>
      </c>
      <c r="H16" s="15">
        <f ca="1"/>
        <v>0</v>
      </c>
      <c r="I16" s="15">
        <f ca="1"/>
        <v>0</v>
      </c>
      <c r="J16" s="27">
        <f ca="1"/>
        <v>0</v>
      </c>
      <c r="K16" s="62">
        <f ca="1"/>
        <v>0</v>
      </c>
      <c r="L16" s="39">
        <f ca="1"/>
        <v>0</v>
      </c>
      <c r="M16" s="63">
        <f ca="1"/>
        <v>0</v>
      </c>
      <c r="N16" s="39" t="str">
        <f ca="1"/>
        <v/>
      </c>
      <c r="O16" s="39" t="str">
        <f ca="1"/>
        <v/>
      </c>
      <c r="P16" s="39">
        <f ca="1"/>
        <v>0</v>
      </c>
      <c r="Q16" s="38">
        <f ca="1"/>
        <v>0</v>
      </c>
      <c r="R16" s="39">
        <f ca="1"/>
        <v>0</v>
      </c>
      <c r="S16" s="65">
        <f ca="1"/>
        <v>0</v>
      </c>
      <c r="T16" s="105" t="str">
        <f ca="1"/>
        <v/>
      </c>
      <c r="U16" s="64" t="str">
        <f ca="1"/>
        <v/>
      </c>
      <c r="V16" s="39" t="str">
        <f ca="1"/>
        <v/>
      </c>
      <c r="W16" s="39" t="str">
        <f ca="1"/>
        <v/>
      </c>
      <c r="X16" s="39" t="str">
        <f ca="1"/>
        <v/>
      </c>
      <c r="Y16" s="68" t="str">
        <f ca="1"/>
        <v/>
      </c>
      <c r="Z16" s="68" t="str">
        <f ca="1"/>
        <v/>
      </c>
      <c r="AA16" s="106" t="str">
        <f ca="1"/>
        <v/>
      </c>
      <c r="AB16" s="106" t="str">
        <f ca="1"/>
        <v>-</v>
      </c>
      <c r="AC16" s="106" t="str">
        <f ca="1"/>
        <v>-</v>
      </c>
      <c r="AD16" s="106" t="str">
        <f ca="1"/>
        <v>-</v>
      </c>
      <c r="AE16" s="100" t="str">
        <f ca="1"/>
        <v>-</v>
      </c>
      <c r="AF16" s="100" t="str">
        <f ca="1"/>
        <v>-</v>
      </c>
      <c r="AG16" s="2">
        <f ca="1"/>
        <v>0</v>
      </c>
      <c r="AH16" s="2" t="str">
        <f ca="1"/>
        <v/>
      </c>
      <c r="AI16" s="100" t="str">
        <f ca="1"/>
        <v/>
      </c>
      <c r="AJ16" s="2">
        <f ca="1"/>
        <v>0</v>
      </c>
      <c r="AK16" s="68" t="str">
        <f ca="1"/>
        <v/>
      </c>
      <c r="AL16" s="100" t="str">
        <f ca="1"/>
        <v/>
      </c>
      <c r="AM16" s="66">
        <f ca="1"/>
        <v>0</v>
      </c>
      <c r="AN16" s="68">
        <f>Instellingsgegevens!$C$11</f>
        <v>0</v>
      </c>
      <c r="AO16" s="68">
        <f>Instellingsgegevens!$C$12</f>
        <v>0</v>
      </c>
      <c r="AP16" s="68">
        <f>Instellingsgegevens!$C$13</f>
        <v>0</v>
      </c>
      <c r="AQ16" s="68">
        <f>Instellingsgegevens!$C$14</f>
        <v>0</v>
      </c>
      <c r="AR16" s="68">
        <f>Instellingsgegevens!$C$15</f>
        <v>0</v>
      </c>
      <c r="AS16" s="68">
        <f>Instellingsgegevens!$C$16</f>
        <v>0</v>
      </c>
      <c r="AT16" s="68">
        <f>Instellingsgegevens!$C$17</f>
        <v>0</v>
      </c>
      <c r="AU16" s="68">
        <f>Instellingsgegevens!$C$18</f>
        <v>0</v>
      </c>
    </row>
    <row r="17" spans="2:47" x14ac:dyDescent="0.55000000000000004">
      <c r="B17" s="15" t="str">
        <v>Verblijfsgroep 13</v>
      </c>
      <c r="C17" s="15" t="str">
        <f ca="1"/>
        <v/>
      </c>
      <c r="D17" s="15">
        <f ca="1"/>
        <v>0</v>
      </c>
      <c r="E17" s="15">
        <f ca="1"/>
        <v>0</v>
      </c>
      <c r="F17" s="15">
        <f ca="1"/>
        <v>0</v>
      </c>
      <c r="G17" s="102">
        <f ca="1"/>
        <v>0</v>
      </c>
      <c r="H17" s="15">
        <f ca="1"/>
        <v>0</v>
      </c>
      <c r="I17" s="15">
        <f ca="1"/>
        <v>0</v>
      </c>
      <c r="J17" s="27">
        <f ca="1"/>
        <v>0</v>
      </c>
      <c r="K17" s="62">
        <f ca="1"/>
        <v>0</v>
      </c>
      <c r="L17" s="39">
        <f ca="1"/>
        <v>0</v>
      </c>
      <c r="M17" s="63">
        <f ca="1"/>
        <v>0</v>
      </c>
      <c r="N17" s="39" t="str">
        <f ca="1"/>
        <v/>
      </c>
      <c r="O17" s="39" t="str">
        <f ca="1"/>
        <v/>
      </c>
      <c r="P17" s="39">
        <f ca="1"/>
        <v>0</v>
      </c>
      <c r="Q17" s="38">
        <f ca="1"/>
        <v>0</v>
      </c>
      <c r="R17" s="39">
        <f ca="1"/>
        <v>0</v>
      </c>
      <c r="S17" s="65">
        <f ca="1"/>
        <v>0</v>
      </c>
      <c r="T17" s="105" t="str">
        <f ca="1"/>
        <v/>
      </c>
      <c r="U17" s="64" t="str">
        <f ca="1"/>
        <v/>
      </c>
      <c r="V17" s="39" t="str">
        <f ca="1"/>
        <v/>
      </c>
      <c r="W17" s="39" t="str">
        <f ca="1"/>
        <v/>
      </c>
      <c r="X17" s="39" t="str">
        <f ca="1"/>
        <v/>
      </c>
      <c r="Y17" s="68" t="str">
        <f ca="1"/>
        <v/>
      </c>
      <c r="Z17" s="68" t="str">
        <f ca="1"/>
        <v/>
      </c>
      <c r="AA17" s="106" t="str">
        <f ca="1"/>
        <v/>
      </c>
      <c r="AB17" s="106" t="str">
        <f ca="1"/>
        <v>-</v>
      </c>
      <c r="AC17" s="106" t="str">
        <f ca="1"/>
        <v>-</v>
      </c>
      <c r="AD17" s="106" t="str">
        <f ca="1"/>
        <v>-</v>
      </c>
      <c r="AE17" s="100" t="str">
        <f ca="1"/>
        <v>-</v>
      </c>
      <c r="AF17" s="100" t="str">
        <f ca="1"/>
        <v>-</v>
      </c>
      <c r="AG17" s="2">
        <f ca="1"/>
        <v>0</v>
      </c>
      <c r="AH17" s="2" t="str">
        <f ca="1"/>
        <v/>
      </c>
      <c r="AI17" s="100" t="str">
        <f ca="1"/>
        <v/>
      </c>
      <c r="AJ17" s="2">
        <f ca="1"/>
        <v>0</v>
      </c>
      <c r="AK17" s="68" t="str">
        <f ca="1"/>
        <v/>
      </c>
      <c r="AL17" s="100" t="str">
        <f ca="1"/>
        <v/>
      </c>
      <c r="AM17" s="66">
        <f ca="1"/>
        <v>0</v>
      </c>
      <c r="AN17" s="68">
        <f>Instellingsgegevens!$C$11</f>
        <v>0</v>
      </c>
      <c r="AO17" s="68">
        <f>Instellingsgegevens!$C$12</f>
        <v>0</v>
      </c>
      <c r="AP17" s="68">
        <f>Instellingsgegevens!$C$13</f>
        <v>0</v>
      </c>
      <c r="AQ17" s="68">
        <f>Instellingsgegevens!$C$14</f>
        <v>0</v>
      </c>
      <c r="AR17" s="68">
        <f>Instellingsgegevens!$C$15</f>
        <v>0</v>
      </c>
      <c r="AS17" s="68">
        <f>Instellingsgegevens!$C$16</f>
        <v>0</v>
      </c>
      <c r="AT17" s="68">
        <f>Instellingsgegevens!$C$17</f>
        <v>0</v>
      </c>
      <c r="AU17" s="68">
        <f>Instellingsgegevens!$C$18</f>
        <v>0</v>
      </c>
    </row>
    <row r="18" spans="2:47" x14ac:dyDescent="0.55000000000000004">
      <c r="B18" s="15" t="str">
        <v>Verblijfsgroep 14</v>
      </c>
      <c r="C18" s="15" t="str">
        <f ca="1"/>
        <v/>
      </c>
      <c r="D18" s="15">
        <f ca="1"/>
        <v>0</v>
      </c>
      <c r="E18" s="15">
        <f ca="1"/>
        <v>0</v>
      </c>
      <c r="F18" s="15">
        <f ca="1"/>
        <v>0</v>
      </c>
      <c r="G18" s="102">
        <f ca="1"/>
        <v>0</v>
      </c>
      <c r="H18" s="15">
        <f ca="1"/>
        <v>0</v>
      </c>
      <c r="I18" s="15">
        <f ca="1"/>
        <v>0</v>
      </c>
      <c r="J18" s="27">
        <f ca="1"/>
        <v>0</v>
      </c>
      <c r="K18" s="62">
        <f ca="1"/>
        <v>0</v>
      </c>
      <c r="L18" s="39">
        <f ca="1"/>
        <v>0</v>
      </c>
      <c r="M18" s="63">
        <f ca="1"/>
        <v>0</v>
      </c>
      <c r="N18" s="39" t="str">
        <f ca="1"/>
        <v/>
      </c>
      <c r="O18" s="39" t="str">
        <f ca="1"/>
        <v/>
      </c>
      <c r="P18" s="39">
        <f ca="1"/>
        <v>0</v>
      </c>
      <c r="Q18" s="38">
        <f ca="1"/>
        <v>0</v>
      </c>
      <c r="R18" s="39">
        <f ca="1"/>
        <v>0</v>
      </c>
      <c r="S18" s="65">
        <f ca="1"/>
        <v>0</v>
      </c>
      <c r="T18" s="105" t="str">
        <f ca="1"/>
        <v/>
      </c>
      <c r="U18" s="64" t="str">
        <f ca="1"/>
        <v/>
      </c>
      <c r="V18" s="39" t="str">
        <f ca="1"/>
        <v/>
      </c>
      <c r="W18" s="39" t="str">
        <f ca="1"/>
        <v/>
      </c>
      <c r="X18" s="39" t="str">
        <f ca="1"/>
        <v/>
      </c>
      <c r="Y18" s="68" t="str">
        <f ca="1"/>
        <v/>
      </c>
      <c r="Z18" s="68" t="str">
        <f ca="1"/>
        <v/>
      </c>
      <c r="AA18" s="106" t="str">
        <f ca="1"/>
        <v/>
      </c>
      <c r="AB18" s="106" t="str">
        <f ca="1"/>
        <v>-</v>
      </c>
      <c r="AC18" s="106" t="str">
        <f ca="1"/>
        <v>-</v>
      </c>
      <c r="AD18" s="106" t="str">
        <f ca="1"/>
        <v>-</v>
      </c>
      <c r="AE18" s="100" t="str">
        <f ca="1"/>
        <v>-</v>
      </c>
      <c r="AF18" s="100" t="str">
        <f ca="1"/>
        <v>-</v>
      </c>
      <c r="AG18" s="2">
        <f ca="1"/>
        <v>0</v>
      </c>
      <c r="AH18" s="2" t="str">
        <f ca="1"/>
        <v/>
      </c>
      <c r="AI18" s="100" t="str">
        <f ca="1"/>
        <v/>
      </c>
      <c r="AJ18" s="2">
        <f ca="1"/>
        <v>0</v>
      </c>
      <c r="AK18" s="68" t="str">
        <f ca="1"/>
        <v/>
      </c>
      <c r="AL18" s="100" t="str">
        <f ca="1"/>
        <v/>
      </c>
      <c r="AM18" s="66">
        <f ca="1"/>
        <v>0</v>
      </c>
      <c r="AN18" s="68">
        <f>Instellingsgegevens!$C$11</f>
        <v>0</v>
      </c>
      <c r="AO18" s="68">
        <f>Instellingsgegevens!$C$12</f>
        <v>0</v>
      </c>
      <c r="AP18" s="68">
        <f>Instellingsgegevens!$C$13</f>
        <v>0</v>
      </c>
      <c r="AQ18" s="68">
        <f>Instellingsgegevens!$C$14</f>
        <v>0</v>
      </c>
      <c r="AR18" s="68">
        <f>Instellingsgegevens!$C$15</f>
        <v>0</v>
      </c>
      <c r="AS18" s="68">
        <f>Instellingsgegevens!$C$16</f>
        <v>0</v>
      </c>
      <c r="AT18" s="68">
        <f>Instellingsgegevens!$C$17</f>
        <v>0</v>
      </c>
      <c r="AU18" s="68">
        <f>Instellingsgegevens!$C$18</f>
        <v>0</v>
      </c>
    </row>
    <row r="19" spans="2:47" x14ac:dyDescent="0.55000000000000004">
      <c r="B19" s="15" t="str">
        <v>Verblijfsgroep 15</v>
      </c>
      <c r="C19" s="15" t="str">
        <f ca="1"/>
        <v/>
      </c>
      <c r="D19" s="15">
        <f ca="1"/>
        <v>0</v>
      </c>
      <c r="E19" s="15">
        <f ca="1"/>
        <v>0</v>
      </c>
      <c r="F19" s="15">
        <f ca="1"/>
        <v>0</v>
      </c>
      <c r="G19" s="102">
        <f ca="1"/>
        <v>0</v>
      </c>
      <c r="H19" s="15">
        <f ca="1"/>
        <v>0</v>
      </c>
      <c r="I19" s="15">
        <f ca="1"/>
        <v>0</v>
      </c>
      <c r="J19" s="27">
        <f ca="1"/>
        <v>0</v>
      </c>
      <c r="K19" s="62">
        <f ca="1"/>
        <v>0</v>
      </c>
      <c r="L19" s="39">
        <f ca="1"/>
        <v>0</v>
      </c>
      <c r="M19" s="63">
        <f ca="1"/>
        <v>0</v>
      </c>
      <c r="N19" s="39" t="str">
        <f ca="1"/>
        <v/>
      </c>
      <c r="O19" s="39" t="str">
        <f ca="1"/>
        <v/>
      </c>
      <c r="P19" s="39">
        <f ca="1"/>
        <v>0</v>
      </c>
      <c r="Q19" s="38">
        <f ca="1"/>
        <v>0</v>
      </c>
      <c r="R19" s="39">
        <f ca="1"/>
        <v>0</v>
      </c>
      <c r="S19" s="65">
        <f ca="1"/>
        <v>0</v>
      </c>
      <c r="T19" s="105" t="str">
        <f ca="1"/>
        <v/>
      </c>
      <c r="U19" s="64" t="str">
        <f ca="1"/>
        <v/>
      </c>
      <c r="V19" s="39" t="str">
        <f ca="1"/>
        <v/>
      </c>
      <c r="W19" s="39" t="str">
        <f ca="1"/>
        <v/>
      </c>
      <c r="X19" s="39" t="str">
        <f ca="1"/>
        <v/>
      </c>
      <c r="Y19" s="68" t="str">
        <f ca="1"/>
        <v/>
      </c>
      <c r="Z19" s="68" t="str">
        <f ca="1"/>
        <v/>
      </c>
      <c r="AA19" s="106" t="str">
        <f ca="1"/>
        <v/>
      </c>
      <c r="AB19" s="106" t="str">
        <f ca="1"/>
        <v>-</v>
      </c>
      <c r="AC19" s="106" t="str">
        <f ca="1"/>
        <v>-</v>
      </c>
      <c r="AD19" s="106" t="str">
        <f ca="1"/>
        <v>-</v>
      </c>
      <c r="AE19" s="100" t="str">
        <f ca="1"/>
        <v>-</v>
      </c>
      <c r="AF19" s="100" t="str">
        <f ca="1"/>
        <v>-</v>
      </c>
      <c r="AG19" s="2">
        <f ca="1"/>
        <v>0</v>
      </c>
      <c r="AH19" s="2" t="str">
        <f ca="1"/>
        <v/>
      </c>
      <c r="AI19" s="100" t="str">
        <f ca="1"/>
        <v/>
      </c>
      <c r="AJ19" s="2">
        <f ca="1"/>
        <v>0</v>
      </c>
      <c r="AK19" s="68" t="str">
        <f ca="1"/>
        <v/>
      </c>
      <c r="AL19" s="100" t="str">
        <f ca="1"/>
        <v/>
      </c>
      <c r="AM19" s="66">
        <f ca="1"/>
        <v>0</v>
      </c>
      <c r="AN19" s="68">
        <f>Instellingsgegevens!$C$11</f>
        <v>0</v>
      </c>
      <c r="AO19" s="68">
        <f>Instellingsgegevens!$C$12</f>
        <v>0</v>
      </c>
      <c r="AP19" s="68">
        <f>Instellingsgegevens!$C$13</f>
        <v>0</v>
      </c>
      <c r="AQ19" s="68">
        <f>Instellingsgegevens!$C$14</f>
        <v>0</v>
      </c>
      <c r="AR19" s="68">
        <f>Instellingsgegevens!$C$15</f>
        <v>0</v>
      </c>
      <c r="AS19" s="68">
        <f>Instellingsgegevens!$C$16</f>
        <v>0</v>
      </c>
      <c r="AT19" s="68">
        <f>Instellingsgegevens!$C$17</f>
        <v>0</v>
      </c>
      <c r="AU19" s="68">
        <f>Instellingsgegevens!$C$18</f>
        <v>0</v>
      </c>
    </row>
    <row r="20" spans="2:47" x14ac:dyDescent="0.55000000000000004">
      <c r="B20" s="15" t="str">
        <v>Verblijfsgroep 16</v>
      </c>
      <c r="C20" s="15" t="str">
        <f ca="1"/>
        <v/>
      </c>
      <c r="D20" s="15">
        <f ca="1"/>
        <v>0</v>
      </c>
      <c r="E20" s="15">
        <f ca="1"/>
        <v>0</v>
      </c>
      <c r="F20" s="15">
        <f ca="1"/>
        <v>0</v>
      </c>
      <c r="G20" s="102">
        <f ca="1"/>
        <v>0</v>
      </c>
      <c r="H20" s="15">
        <f ca="1"/>
        <v>0</v>
      </c>
      <c r="I20" s="15">
        <f ca="1"/>
        <v>0</v>
      </c>
      <c r="J20" s="27">
        <f ca="1"/>
        <v>0</v>
      </c>
      <c r="K20" s="62">
        <f ca="1"/>
        <v>0</v>
      </c>
      <c r="L20" s="39">
        <f ca="1"/>
        <v>0</v>
      </c>
      <c r="M20" s="63">
        <f ca="1"/>
        <v>0</v>
      </c>
      <c r="N20" s="39" t="str">
        <f ca="1"/>
        <v/>
      </c>
      <c r="O20" s="39" t="str">
        <f ca="1"/>
        <v/>
      </c>
      <c r="P20" s="39">
        <f ca="1"/>
        <v>0</v>
      </c>
      <c r="Q20" s="38">
        <f ca="1"/>
        <v>0</v>
      </c>
      <c r="R20" s="39">
        <f ca="1"/>
        <v>0</v>
      </c>
      <c r="S20" s="65">
        <f ca="1"/>
        <v>0</v>
      </c>
      <c r="T20" s="105" t="str">
        <f ca="1"/>
        <v/>
      </c>
      <c r="U20" s="64" t="str">
        <f ca="1"/>
        <v/>
      </c>
      <c r="V20" s="39" t="str">
        <f ca="1"/>
        <v/>
      </c>
      <c r="W20" s="39" t="str">
        <f ca="1"/>
        <v/>
      </c>
      <c r="X20" s="39" t="str">
        <f ca="1"/>
        <v/>
      </c>
      <c r="Y20" s="68" t="str">
        <f ca="1"/>
        <v/>
      </c>
      <c r="Z20" s="68" t="str">
        <f ca="1"/>
        <v/>
      </c>
      <c r="AA20" s="106" t="str">
        <f ca="1"/>
        <v/>
      </c>
      <c r="AB20" s="106" t="str">
        <f ca="1"/>
        <v>-</v>
      </c>
      <c r="AC20" s="106" t="str">
        <f ca="1"/>
        <v>-</v>
      </c>
      <c r="AD20" s="106" t="str">
        <f ca="1"/>
        <v>-</v>
      </c>
      <c r="AE20" s="100" t="str">
        <f ca="1"/>
        <v>-</v>
      </c>
      <c r="AF20" s="100" t="str">
        <f ca="1"/>
        <v>-</v>
      </c>
      <c r="AG20" s="2">
        <f ca="1"/>
        <v>0</v>
      </c>
      <c r="AH20" s="2" t="str">
        <f ca="1"/>
        <v/>
      </c>
      <c r="AI20" s="100" t="str">
        <f ca="1"/>
        <v/>
      </c>
      <c r="AJ20" s="2">
        <f ca="1"/>
        <v>0</v>
      </c>
      <c r="AK20" s="68" t="str">
        <f ca="1"/>
        <v/>
      </c>
      <c r="AL20" s="100" t="str">
        <f ca="1"/>
        <v/>
      </c>
      <c r="AM20" s="66">
        <f ca="1"/>
        <v>0</v>
      </c>
      <c r="AN20" s="68">
        <f>Instellingsgegevens!$C$11</f>
        <v>0</v>
      </c>
      <c r="AO20" s="68">
        <f>Instellingsgegevens!$C$12</f>
        <v>0</v>
      </c>
      <c r="AP20" s="68">
        <f>Instellingsgegevens!$C$13</f>
        <v>0</v>
      </c>
      <c r="AQ20" s="68">
        <f>Instellingsgegevens!$C$14</f>
        <v>0</v>
      </c>
      <c r="AR20" s="68">
        <f>Instellingsgegevens!$C$15</f>
        <v>0</v>
      </c>
      <c r="AS20" s="68">
        <f>Instellingsgegevens!$C$16</f>
        <v>0</v>
      </c>
      <c r="AT20" s="68">
        <f>Instellingsgegevens!$C$17</f>
        <v>0</v>
      </c>
      <c r="AU20" s="68">
        <f>Instellingsgegevens!$C$18</f>
        <v>0</v>
      </c>
    </row>
    <row r="21" spans="2:47" x14ac:dyDescent="0.55000000000000004">
      <c r="B21" s="15" t="str">
        <v>Verblijfsgroep 17</v>
      </c>
      <c r="C21" s="15" t="str">
        <f ca="1"/>
        <v/>
      </c>
      <c r="D21" s="15">
        <f ca="1"/>
        <v>0</v>
      </c>
      <c r="E21" s="15">
        <f ca="1"/>
        <v>0</v>
      </c>
      <c r="F21" s="15">
        <f ca="1"/>
        <v>0</v>
      </c>
      <c r="G21" s="102">
        <f ca="1"/>
        <v>0</v>
      </c>
      <c r="H21" s="15">
        <f ca="1"/>
        <v>0</v>
      </c>
      <c r="I21" s="15">
        <f ca="1"/>
        <v>0</v>
      </c>
      <c r="J21" s="27">
        <f ca="1"/>
        <v>0</v>
      </c>
      <c r="K21" s="62">
        <f ca="1"/>
        <v>0</v>
      </c>
      <c r="L21" s="39">
        <f ca="1"/>
        <v>0</v>
      </c>
      <c r="M21" s="63">
        <f ca="1"/>
        <v>0</v>
      </c>
      <c r="N21" s="39" t="str">
        <f ca="1"/>
        <v/>
      </c>
      <c r="O21" s="39" t="str">
        <f ca="1"/>
        <v/>
      </c>
      <c r="P21" s="39">
        <f ca="1"/>
        <v>0</v>
      </c>
      <c r="Q21" s="38">
        <f ca="1"/>
        <v>0</v>
      </c>
      <c r="R21" s="39">
        <f ca="1"/>
        <v>0</v>
      </c>
      <c r="S21" s="65">
        <f ca="1"/>
        <v>0</v>
      </c>
      <c r="T21" s="105" t="str">
        <f ca="1"/>
        <v/>
      </c>
      <c r="U21" s="64" t="str">
        <f ca="1"/>
        <v/>
      </c>
      <c r="V21" s="39" t="str">
        <f ca="1"/>
        <v/>
      </c>
      <c r="W21" s="39" t="str">
        <f ca="1"/>
        <v/>
      </c>
      <c r="X21" s="39" t="str">
        <f ca="1"/>
        <v/>
      </c>
      <c r="Y21" s="68" t="str">
        <f ca="1"/>
        <v/>
      </c>
      <c r="Z21" s="68" t="str">
        <f ca="1"/>
        <v/>
      </c>
      <c r="AA21" s="106" t="str">
        <f ca="1"/>
        <v/>
      </c>
      <c r="AB21" s="106" t="str">
        <f ca="1"/>
        <v>-</v>
      </c>
      <c r="AC21" s="106" t="str">
        <f ca="1"/>
        <v>-</v>
      </c>
      <c r="AD21" s="106" t="str">
        <f ca="1"/>
        <v>-</v>
      </c>
      <c r="AE21" s="100" t="str">
        <f ca="1"/>
        <v>-</v>
      </c>
      <c r="AF21" s="100" t="str">
        <f ca="1"/>
        <v>-</v>
      </c>
      <c r="AG21" s="2">
        <f ca="1"/>
        <v>0</v>
      </c>
      <c r="AH21" s="2" t="str">
        <f ca="1"/>
        <v/>
      </c>
      <c r="AI21" s="100" t="str">
        <f ca="1"/>
        <v/>
      </c>
      <c r="AJ21" s="2">
        <f ca="1"/>
        <v>0</v>
      </c>
      <c r="AK21" s="68" t="str">
        <f ca="1"/>
        <v/>
      </c>
      <c r="AL21" s="100" t="str">
        <f ca="1"/>
        <v/>
      </c>
      <c r="AM21" s="66">
        <f ca="1"/>
        <v>0</v>
      </c>
      <c r="AN21" s="68">
        <f>Instellingsgegevens!$C$11</f>
        <v>0</v>
      </c>
      <c r="AO21" s="68">
        <f>Instellingsgegevens!$C$12</f>
        <v>0</v>
      </c>
      <c r="AP21" s="68">
        <f>Instellingsgegevens!$C$13</f>
        <v>0</v>
      </c>
      <c r="AQ21" s="68">
        <f>Instellingsgegevens!$C$14</f>
        <v>0</v>
      </c>
      <c r="AR21" s="68">
        <f>Instellingsgegevens!$C$15</f>
        <v>0</v>
      </c>
      <c r="AS21" s="68">
        <f>Instellingsgegevens!$C$16</f>
        <v>0</v>
      </c>
      <c r="AT21" s="68">
        <f>Instellingsgegevens!$C$17</f>
        <v>0</v>
      </c>
      <c r="AU21" s="68">
        <f>Instellingsgegevens!$C$18</f>
        <v>0</v>
      </c>
    </row>
    <row r="22" spans="2:47" x14ac:dyDescent="0.55000000000000004">
      <c r="B22" s="15" t="str">
        <v>Verblijfsgroep 18</v>
      </c>
      <c r="C22" s="15" t="str">
        <f ca="1"/>
        <v/>
      </c>
      <c r="D22" s="15">
        <f ca="1"/>
        <v>0</v>
      </c>
      <c r="E22" s="15">
        <f ca="1"/>
        <v>0</v>
      </c>
      <c r="F22" s="15">
        <f ca="1"/>
        <v>0</v>
      </c>
      <c r="G22" s="102">
        <f ca="1"/>
        <v>0</v>
      </c>
      <c r="H22" s="15">
        <f ca="1"/>
        <v>0</v>
      </c>
      <c r="I22" s="15">
        <f ca="1"/>
        <v>0</v>
      </c>
      <c r="J22" s="27">
        <f ca="1"/>
        <v>0</v>
      </c>
      <c r="K22" s="62">
        <f ca="1"/>
        <v>0</v>
      </c>
      <c r="L22" s="39">
        <f ca="1"/>
        <v>0</v>
      </c>
      <c r="M22" s="63">
        <f ca="1"/>
        <v>0</v>
      </c>
      <c r="N22" s="39" t="str">
        <f ca="1"/>
        <v/>
      </c>
      <c r="O22" s="39" t="str">
        <f ca="1"/>
        <v/>
      </c>
      <c r="P22" s="39">
        <f ca="1"/>
        <v>0</v>
      </c>
      <c r="Q22" s="38">
        <f ca="1"/>
        <v>0</v>
      </c>
      <c r="R22" s="39">
        <f ca="1"/>
        <v>0</v>
      </c>
      <c r="S22" s="65">
        <f ca="1"/>
        <v>0</v>
      </c>
      <c r="T22" s="105" t="str">
        <f ca="1"/>
        <v/>
      </c>
      <c r="U22" s="64" t="str">
        <f ca="1"/>
        <v/>
      </c>
      <c r="V22" s="39" t="str">
        <f ca="1"/>
        <v/>
      </c>
      <c r="W22" s="39" t="str">
        <f ca="1"/>
        <v/>
      </c>
      <c r="X22" s="39" t="str">
        <f ca="1"/>
        <v/>
      </c>
      <c r="Y22" s="68" t="str">
        <f ca="1"/>
        <v/>
      </c>
      <c r="Z22" s="68" t="str">
        <f ca="1"/>
        <v/>
      </c>
      <c r="AA22" s="106" t="str">
        <f ca="1"/>
        <v/>
      </c>
      <c r="AB22" s="106" t="str">
        <f ca="1"/>
        <v>-</v>
      </c>
      <c r="AC22" s="106" t="str">
        <f ca="1"/>
        <v>-</v>
      </c>
      <c r="AD22" s="106" t="str">
        <f ca="1"/>
        <v>-</v>
      </c>
      <c r="AE22" s="100" t="str">
        <f ca="1"/>
        <v>-</v>
      </c>
      <c r="AF22" s="100" t="str">
        <f ca="1"/>
        <v>-</v>
      </c>
      <c r="AG22" s="2">
        <f ca="1"/>
        <v>0</v>
      </c>
      <c r="AH22" s="2" t="str">
        <f ca="1"/>
        <v/>
      </c>
      <c r="AI22" s="100" t="str">
        <f ca="1"/>
        <v/>
      </c>
      <c r="AJ22" s="2">
        <f ca="1"/>
        <v>0</v>
      </c>
      <c r="AK22" s="68" t="str">
        <f ca="1"/>
        <v/>
      </c>
      <c r="AL22" s="100" t="str">
        <f ca="1"/>
        <v/>
      </c>
      <c r="AM22" s="66">
        <f ca="1"/>
        <v>0</v>
      </c>
      <c r="AN22" s="68">
        <f>Instellingsgegevens!$C$11</f>
        <v>0</v>
      </c>
      <c r="AO22" s="68">
        <f>Instellingsgegevens!$C$12</f>
        <v>0</v>
      </c>
      <c r="AP22" s="68">
        <f>Instellingsgegevens!$C$13</f>
        <v>0</v>
      </c>
      <c r="AQ22" s="68">
        <f>Instellingsgegevens!$C$14</f>
        <v>0</v>
      </c>
      <c r="AR22" s="68">
        <f>Instellingsgegevens!$C$15</f>
        <v>0</v>
      </c>
      <c r="AS22" s="68">
        <f>Instellingsgegevens!$C$16</f>
        <v>0</v>
      </c>
      <c r="AT22" s="68">
        <f>Instellingsgegevens!$C$17</f>
        <v>0</v>
      </c>
      <c r="AU22" s="68">
        <f>Instellingsgegevens!$C$18</f>
        <v>0</v>
      </c>
    </row>
    <row r="23" spans="2:47" x14ac:dyDescent="0.55000000000000004">
      <c r="B23" s="15" t="str">
        <v>Verblijfsgroep 19</v>
      </c>
      <c r="C23" s="15" t="str">
        <f ca="1"/>
        <v/>
      </c>
      <c r="D23" s="15">
        <f ca="1"/>
        <v>0</v>
      </c>
      <c r="E23" s="15">
        <f ca="1"/>
        <v>0</v>
      </c>
      <c r="F23" s="15">
        <f ca="1"/>
        <v>0</v>
      </c>
      <c r="G23" s="102">
        <f ca="1"/>
        <v>0</v>
      </c>
      <c r="H23" s="15">
        <f ca="1"/>
        <v>0</v>
      </c>
      <c r="I23" s="15">
        <f ca="1"/>
        <v>0</v>
      </c>
      <c r="J23" s="27">
        <f ca="1"/>
        <v>0</v>
      </c>
      <c r="K23" s="62">
        <f ca="1"/>
        <v>0</v>
      </c>
      <c r="L23" s="39">
        <f ca="1"/>
        <v>0</v>
      </c>
      <c r="M23" s="63">
        <f ca="1"/>
        <v>0</v>
      </c>
      <c r="N23" s="39" t="str">
        <f ca="1"/>
        <v/>
      </c>
      <c r="O23" s="39" t="str">
        <f ca="1"/>
        <v/>
      </c>
      <c r="P23" s="39">
        <f ca="1"/>
        <v>0</v>
      </c>
      <c r="Q23" s="38">
        <f ca="1"/>
        <v>0</v>
      </c>
      <c r="R23" s="39">
        <f ca="1"/>
        <v>0</v>
      </c>
      <c r="S23" s="65">
        <f ca="1"/>
        <v>0</v>
      </c>
      <c r="T23" s="105" t="str">
        <f ca="1"/>
        <v/>
      </c>
      <c r="U23" s="64" t="str">
        <f ca="1"/>
        <v/>
      </c>
      <c r="V23" s="39" t="str">
        <f ca="1"/>
        <v/>
      </c>
      <c r="W23" s="39" t="str">
        <f ca="1"/>
        <v/>
      </c>
      <c r="X23" s="39" t="str">
        <f ca="1"/>
        <v/>
      </c>
      <c r="Y23" s="68" t="str">
        <f ca="1"/>
        <v/>
      </c>
      <c r="Z23" s="68" t="str">
        <f ca="1"/>
        <v/>
      </c>
      <c r="AA23" s="106" t="str">
        <f ca="1"/>
        <v/>
      </c>
      <c r="AB23" s="106" t="str">
        <f ca="1"/>
        <v>-</v>
      </c>
      <c r="AC23" s="106" t="str">
        <f ca="1"/>
        <v>-</v>
      </c>
      <c r="AD23" s="106" t="str">
        <f ca="1"/>
        <v>-</v>
      </c>
      <c r="AE23" s="100" t="str">
        <f ca="1"/>
        <v>-</v>
      </c>
      <c r="AF23" s="100" t="str">
        <f ca="1"/>
        <v>-</v>
      </c>
      <c r="AG23" s="2">
        <f ca="1"/>
        <v>0</v>
      </c>
      <c r="AH23" s="2" t="str">
        <f ca="1"/>
        <v/>
      </c>
      <c r="AI23" s="100" t="str">
        <f ca="1"/>
        <v/>
      </c>
      <c r="AJ23" s="2">
        <f ca="1"/>
        <v>0</v>
      </c>
      <c r="AK23" s="68" t="str">
        <f ca="1"/>
        <v/>
      </c>
      <c r="AL23" s="100" t="str">
        <f ca="1"/>
        <v/>
      </c>
      <c r="AM23" s="66">
        <f ca="1"/>
        <v>0</v>
      </c>
      <c r="AN23" s="68">
        <f>Instellingsgegevens!$C$11</f>
        <v>0</v>
      </c>
      <c r="AO23" s="68">
        <f>Instellingsgegevens!$C$12</f>
        <v>0</v>
      </c>
      <c r="AP23" s="68">
        <f>Instellingsgegevens!$C$13</f>
        <v>0</v>
      </c>
      <c r="AQ23" s="68">
        <f>Instellingsgegevens!$C$14</f>
        <v>0</v>
      </c>
      <c r="AR23" s="68">
        <f>Instellingsgegevens!$C$15</f>
        <v>0</v>
      </c>
      <c r="AS23" s="68">
        <f>Instellingsgegevens!$C$16</f>
        <v>0</v>
      </c>
      <c r="AT23" s="68">
        <f>Instellingsgegevens!$C$17</f>
        <v>0</v>
      </c>
      <c r="AU23" s="68">
        <f>Instellingsgegevens!$C$18</f>
        <v>0</v>
      </c>
    </row>
    <row r="24" spans="2:47" x14ac:dyDescent="0.55000000000000004">
      <c r="B24" s="15" t="str">
        <v>Verblijfsgroep 20</v>
      </c>
      <c r="C24" s="15" t="str">
        <f ca="1"/>
        <v/>
      </c>
      <c r="D24" s="15">
        <f ca="1"/>
        <v>0</v>
      </c>
      <c r="E24" s="15">
        <f ca="1"/>
        <v>0</v>
      </c>
      <c r="F24" s="15">
        <f ca="1"/>
        <v>0</v>
      </c>
      <c r="G24" s="102">
        <f ca="1"/>
        <v>0</v>
      </c>
      <c r="H24" s="15">
        <f ca="1"/>
        <v>0</v>
      </c>
      <c r="I24" s="15">
        <f ca="1"/>
        <v>0</v>
      </c>
      <c r="J24" s="27">
        <f ca="1"/>
        <v>0</v>
      </c>
      <c r="K24" s="62">
        <f ca="1"/>
        <v>0</v>
      </c>
      <c r="L24" s="39">
        <f ca="1"/>
        <v>0</v>
      </c>
      <c r="M24" s="63">
        <f ca="1"/>
        <v>0</v>
      </c>
      <c r="N24" s="39" t="str">
        <f ca="1"/>
        <v/>
      </c>
      <c r="O24" s="39" t="str">
        <f ca="1"/>
        <v/>
      </c>
      <c r="P24" s="39">
        <f ca="1"/>
        <v>0</v>
      </c>
      <c r="Q24" s="38">
        <f ca="1"/>
        <v>0</v>
      </c>
      <c r="R24" s="39">
        <f ca="1"/>
        <v>0</v>
      </c>
      <c r="S24" s="65">
        <f ca="1"/>
        <v>0</v>
      </c>
      <c r="T24" s="105" t="str">
        <f ca="1"/>
        <v/>
      </c>
      <c r="U24" s="64" t="str">
        <f ca="1"/>
        <v/>
      </c>
      <c r="V24" s="39" t="str">
        <f ca="1"/>
        <v/>
      </c>
      <c r="W24" s="39" t="str">
        <f ca="1"/>
        <v/>
      </c>
      <c r="X24" s="39" t="str">
        <f ca="1"/>
        <v/>
      </c>
      <c r="Y24" s="68" t="str">
        <f ca="1"/>
        <v/>
      </c>
      <c r="Z24" s="68" t="str">
        <f ca="1"/>
        <v/>
      </c>
      <c r="AA24" s="106" t="str">
        <f ca="1"/>
        <v/>
      </c>
      <c r="AB24" s="106" t="str">
        <f ca="1"/>
        <v>-</v>
      </c>
      <c r="AC24" s="106" t="str">
        <f ca="1"/>
        <v>-</v>
      </c>
      <c r="AD24" s="106" t="str">
        <f ca="1"/>
        <v>-</v>
      </c>
      <c r="AE24" s="100" t="str">
        <f ca="1"/>
        <v>-</v>
      </c>
      <c r="AF24" s="100" t="str">
        <f ca="1"/>
        <v>-</v>
      </c>
      <c r="AG24" s="2">
        <f ca="1"/>
        <v>0</v>
      </c>
      <c r="AH24" s="2" t="str">
        <f ca="1"/>
        <v/>
      </c>
      <c r="AI24" s="100" t="str">
        <f ca="1"/>
        <v/>
      </c>
      <c r="AJ24" s="2">
        <f ca="1"/>
        <v>0</v>
      </c>
      <c r="AK24" s="68" t="str">
        <f ca="1"/>
        <v/>
      </c>
      <c r="AL24" s="100" t="str">
        <f ca="1"/>
        <v/>
      </c>
      <c r="AM24" s="66">
        <f ca="1"/>
        <v>0</v>
      </c>
      <c r="AN24" s="68">
        <f>Instellingsgegevens!$C$11</f>
        <v>0</v>
      </c>
      <c r="AO24" s="68">
        <f>Instellingsgegevens!$C$12</f>
        <v>0</v>
      </c>
      <c r="AP24" s="68">
        <f>Instellingsgegevens!$C$13</f>
        <v>0</v>
      </c>
      <c r="AQ24" s="68">
        <f>Instellingsgegevens!$C$14</f>
        <v>0</v>
      </c>
      <c r="AR24" s="68">
        <f>Instellingsgegevens!$C$15</f>
        <v>0</v>
      </c>
      <c r="AS24" s="68">
        <f>Instellingsgegevens!$C$16</f>
        <v>0</v>
      </c>
      <c r="AT24" s="68">
        <f>Instellingsgegevens!$C$17</f>
        <v>0</v>
      </c>
      <c r="AU24" s="68">
        <f>Instellingsgegevens!$C$18</f>
        <v>0</v>
      </c>
    </row>
    <row r="25" spans="2:47" x14ac:dyDescent="0.55000000000000004">
      <c r="B25" s="17" t="str">
        <v>Totaal</v>
      </c>
      <c r="C25" s="17"/>
      <c r="D25" s="17"/>
      <c r="E25" s="15"/>
      <c r="F25" s="15"/>
      <c r="G25" s="102"/>
      <c r="H25" s="15"/>
      <c r="I25" s="17"/>
      <c r="J25" s="32">
        <f ca="1"/>
        <v>0</v>
      </c>
      <c r="K25" s="32"/>
      <c r="L25" s="18"/>
      <c r="M25" s="18"/>
      <c r="N25" s="18"/>
      <c r="O25" s="18"/>
      <c r="P25" s="18"/>
      <c r="Q25" s="18"/>
      <c r="R25" s="18"/>
      <c r="S25" s="18"/>
      <c r="T25" s="18"/>
      <c r="U25" s="18"/>
      <c r="V25" s="19"/>
      <c r="W25" s="19"/>
      <c r="X25" s="19"/>
      <c r="Y25" s="19"/>
      <c r="Z25" s="19"/>
      <c r="AA25" s="19"/>
      <c r="AB25" s="19"/>
      <c r="AC25" s="19"/>
      <c r="AD25" s="19"/>
      <c r="AE25" s="19"/>
      <c r="AF25" s="19"/>
      <c r="AG25" s="2"/>
      <c r="AH25" s="2"/>
      <c r="AI25" s="2"/>
      <c r="AJ25" s="2"/>
      <c r="AK25" s="2"/>
      <c r="AL25" s="2"/>
      <c r="AM25" s="67">
        <f ca="1"/>
        <v>0</v>
      </c>
      <c r="AN25" s="68">
        <f>Instellingsgegevens!$C$11</f>
        <v>0</v>
      </c>
      <c r="AO25" s="68">
        <f>Instellingsgegevens!$C$12</f>
        <v>0</v>
      </c>
      <c r="AP25" s="68">
        <f>Instellingsgegevens!$C$13</f>
        <v>0</v>
      </c>
      <c r="AQ25" s="68">
        <f>Instellingsgegevens!$C$14</f>
        <v>0</v>
      </c>
      <c r="AR25" s="68">
        <f>Instellingsgegevens!$C$15</f>
        <v>0</v>
      </c>
      <c r="AS25" s="68">
        <f>Instellingsgegevens!$C$16</f>
        <v>0</v>
      </c>
      <c r="AT25" s="68">
        <f>Instellingsgegevens!$C$17</f>
        <v>0</v>
      </c>
      <c r="AU25" s="68">
        <f>Instellingsgegevens!$C$18</f>
        <v>0</v>
      </c>
    </row>
  </sheetData>
  <sheetProtection algorithmName="SHA-512" hashValue="18ynba9a8P//lqlTDMEEVKNDUIZPduvo1O8PwEnqoUWxG8Q0uSmrA3MVlWk9CRG5zJ06BPpDbTR5EYELFiCP4g==" saltValue="wtX8hbRD1acGJkKrlHkL4A==" spinCount="100000" sheet="1" objects="1" scenarios="1" formatColumns="0" selectLockedCells="1"/>
  <pageMargins left="0.70866141732283472" right="0.70866141732283472" top="0.74803149606299213" bottom="0.74803149606299213" header="0.31496062992125984" footer="0.31496062992125984"/>
  <pageSetup paperSize="9" scale="91" orientation="landscape"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30</vt:i4>
      </vt:variant>
      <vt:variant>
        <vt:lpstr>Benoemde bereiken</vt:lpstr>
      </vt:variant>
      <vt:variant>
        <vt:i4>30</vt:i4>
      </vt:variant>
    </vt:vector>
  </HeadingPairs>
  <TitlesOfParts>
    <vt:vector size="60" baseType="lpstr">
      <vt:lpstr>Ophaalblad</vt:lpstr>
      <vt:lpstr>Lijsten</vt:lpstr>
      <vt:lpstr>Productcodes Verblijf</vt:lpstr>
      <vt:lpstr>Versiebeheer</vt:lpstr>
      <vt:lpstr>Algemene instructie</vt:lpstr>
      <vt:lpstr>Invulinstructie</vt:lpstr>
      <vt:lpstr>Toelichting op bezettingsgraden</vt:lpstr>
      <vt:lpstr>Toelichting op logeeropvang</vt:lpstr>
      <vt:lpstr>Verzamelblad groepen</vt:lpstr>
      <vt:lpstr>Instellingsgegevens</vt:lpstr>
      <vt:lpstr>Verblijfsgroep 1</vt:lpstr>
      <vt:lpstr>Verblijfsgroep 2</vt:lpstr>
      <vt:lpstr>Verblijfsgroep 3</vt:lpstr>
      <vt:lpstr>Verblijfsgroep 4</vt:lpstr>
      <vt:lpstr>Verblijfsgroep 5</vt:lpstr>
      <vt:lpstr>Verblijfsgroep 6</vt:lpstr>
      <vt:lpstr>Verblijfsgroep 7</vt:lpstr>
      <vt:lpstr>Verblijfsgroep 8</vt:lpstr>
      <vt:lpstr>Verblijfsgroep 9</vt:lpstr>
      <vt:lpstr>Verblijfsgroep 10</vt:lpstr>
      <vt:lpstr>Verblijfsgroep 11</vt:lpstr>
      <vt:lpstr>Verblijfsgroep 12</vt:lpstr>
      <vt:lpstr>Verblijfsgroep 13</vt:lpstr>
      <vt:lpstr>Verblijfsgroep 14</vt:lpstr>
      <vt:lpstr>Verblijfsgroep 15</vt:lpstr>
      <vt:lpstr>Verblijfsgroep 16</vt:lpstr>
      <vt:lpstr>Verblijfsgroep 17</vt:lpstr>
      <vt:lpstr>Verblijfsgroep 18</vt:lpstr>
      <vt:lpstr>Verblijfsgroep 19</vt:lpstr>
      <vt:lpstr>Verblijfsgroep 20</vt:lpstr>
      <vt:lpstr>Invulinstructie!Afdrukbereik</vt:lpstr>
      <vt:lpstr>'Verblijfsgroep 1'!Afdrukbereik</vt:lpstr>
      <vt:lpstr>'Verblijfsgroep 10'!Afdrukbereik</vt:lpstr>
      <vt:lpstr>'Verblijfsgroep 11'!Afdrukbereik</vt:lpstr>
      <vt:lpstr>'Verblijfsgroep 12'!Afdrukbereik</vt:lpstr>
      <vt:lpstr>'Verblijfsgroep 13'!Afdrukbereik</vt:lpstr>
      <vt:lpstr>'Verblijfsgroep 14'!Afdrukbereik</vt:lpstr>
      <vt:lpstr>'Verblijfsgroep 15'!Afdrukbereik</vt:lpstr>
      <vt:lpstr>'Verblijfsgroep 16'!Afdrukbereik</vt:lpstr>
      <vt:lpstr>'Verblijfsgroep 17'!Afdrukbereik</vt:lpstr>
      <vt:lpstr>'Verblijfsgroep 18'!Afdrukbereik</vt:lpstr>
      <vt:lpstr>'Verblijfsgroep 19'!Afdrukbereik</vt:lpstr>
      <vt:lpstr>'Verblijfsgroep 2'!Afdrukbereik</vt:lpstr>
      <vt:lpstr>'Verblijfsgroep 20'!Afdrukbereik</vt:lpstr>
      <vt:lpstr>'Verblijfsgroep 3'!Afdrukbereik</vt:lpstr>
      <vt:lpstr>'Verblijfsgroep 4'!Afdrukbereik</vt:lpstr>
      <vt:lpstr>'Verblijfsgroep 5'!Afdrukbereik</vt:lpstr>
      <vt:lpstr>'Verblijfsgroep 6'!Afdrukbereik</vt:lpstr>
      <vt:lpstr>'Verblijfsgroep 7'!Afdrukbereik</vt:lpstr>
      <vt:lpstr>'Verblijfsgroep 8'!Afdrukbereik</vt:lpstr>
      <vt:lpstr>'Verblijfsgroep 9'!Afdrukbereik</vt:lpstr>
      <vt:lpstr>Versiebeheer!Afdrukbereik</vt:lpstr>
      <vt:lpstr>'Verzamelblad groepen'!Afdrukbereik</vt:lpstr>
      <vt:lpstr>bez</vt:lpstr>
      <vt:lpstr>bezet</vt:lpstr>
      <vt:lpstr>cap</vt:lpstr>
      <vt:lpstr>dag</vt:lpstr>
      <vt:lpstr>nacht</vt:lpstr>
      <vt:lpstr>Opslag</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Sybe Bijleveld</cp:lastModifiedBy>
  <cp:lastPrinted>2023-05-31T08:03:20Z</cp:lastPrinted>
  <dcterms:created xsi:type="dcterms:W3CDTF">2018-04-24T11:48:23Z</dcterms:created>
  <dcterms:modified xsi:type="dcterms:W3CDTF">2026-06-22T11:20:06Z</dcterms:modified>
</cp:coreProperties>
</file>