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pc.belastingdienst.nl\EDF\SSO-CFD\UG_HKT_Inkoop-UNIT\80-INKOOPDOSSIERS-ICT\IUC25-011 Low code platform\04 - BESCHRIJVENDE DOCUMENTEN\01 Actuele werkversie\06 Eindversie\"/>
    </mc:Choice>
  </mc:AlternateContent>
  <xr:revisionPtr revIDLastSave="0" documentId="13_ncr:1_{E8B467E2-846A-45AB-990F-A0461F8A2264}" xr6:coauthVersionLast="47" xr6:coauthVersionMax="47" xr10:uidLastSave="{00000000-0000-0000-0000-000000000000}"/>
  <bookViews>
    <workbookView xWindow="-120" yWindow="-120" windowWidth="21840" windowHeight="13020" tabRatio="771" xr2:uid="{00000000-000D-0000-FFFF-FFFF00000000}"/>
  </bookViews>
  <sheets>
    <sheet name="Samenvatting" sheetId="4" r:id="rId1"/>
    <sheet name="0. Dimensionering" sheetId="25" r:id="rId2"/>
    <sheet name="1. Realisatie" sheetId="36" r:id="rId3"/>
    <sheet name="2a Gebruiksrecht # Eindgebr." sheetId="37" r:id="rId4"/>
    <sheet name="2b Gebruiksrecht Enterprise" sheetId="27" r:id="rId5"/>
    <sheet name="3. Additionele dienstverlening" sheetId="29" r:id="rId6"/>
    <sheet name="BPK-Grafiek" sheetId="42" r:id="rId7"/>
    <sheet name="DATA" sheetId="43" state="hidden" r:id="rId8"/>
  </sheets>
  <externalReferences>
    <externalReference r:id="rId9"/>
    <externalReference r:id="rId10"/>
    <externalReference r:id="rId11"/>
    <externalReference r:id="rId12"/>
  </externalReferences>
  <definedNames>
    <definedName name="A">'[1]HULP-velden'!$D$8</definedName>
    <definedName name="B">'[1]HULP-velden'!$D$9</definedName>
    <definedName name="Exponent">[1]Superformule!$K$19</definedName>
    <definedName name="HDD">#REF!</definedName>
    <definedName name="LAQ" localSheetId="1">[1]Superformule!$K$22</definedName>
    <definedName name="LAQ" localSheetId="5">[1]Superformule!$K$22</definedName>
    <definedName name="LAQ">[2]Superformule!$K$22</definedName>
    <definedName name="Linux">#REF!</definedName>
    <definedName name="Maximaal" localSheetId="1">'[1]HULP-velden'!$L$20</definedName>
    <definedName name="Maximaal" localSheetId="5">'[1]HULP-velden'!$L$20</definedName>
    <definedName name="Maximaal">'[2]HULP-velden'!$L$20</definedName>
    <definedName name="Percentage_Qeisen" localSheetId="1">'[1]HULP-velden'!$J$80</definedName>
    <definedName name="Percentage_Qeisen" localSheetId="5">'[1]HULP-velden'!$J$80</definedName>
    <definedName name="Percentage_Qeisen">'[2]HULP-velden'!$J$80</definedName>
    <definedName name="Pmax">[1]Superformule!$K$16</definedName>
    <definedName name="Pref">[1]Superformule!$K$15</definedName>
    <definedName name="PrimairEenheidY">'[1]HULP-velden'!$P$59</definedName>
    <definedName name="Qmax">[1]Superformule!$K$13</definedName>
    <definedName name="Qmin">[1]Superformule!$K$11</definedName>
    <definedName name="Qref">[1]Superformule!$K$14</definedName>
    <definedName name="Qref_wensen">'[1]HULP-velden'!$J$77</definedName>
    <definedName name="Qwensen">[1]Superformule!$K$12</definedName>
    <definedName name="SDD">#REF!</definedName>
    <definedName name="SOLVERWAARDE">'[1]HULP-velden'!$D$10</definedName>
    <definedName name="Staffel_koop">'[3]2b. Gebruiksrecht Perpetual'!#REF!</definedName>
    <definedName name="Staffel_subscription">#REF!</definedName>
    <definedName name="Windows">#REF!</definedName>
    <definedName name="Xwaarden">[1]Vergelijken!#REF!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9" l="1"/>
  <c r="J32" i="29"/>
  <c r="H33" i="29"/>
  <c r="F33" i="29"/>
  <c r="F32" i="29"/>
  <c r="G31" i="29"/>
  <c r="H31" i="29"/>
  <c r="I31" i="29"/>
  <c r="J31" i="29"/>
  <c r="K31" i="29"/>
  <c r="G32" i="29"/>
  <c r="H32" i="29"/>
  <c r="I32" i="29"/>
  <c r="K32" i="29"/>
  <c r="G33" i="29"/>
  <c r="I33" i="29"/>
  <c r="J33" i="29"/>
  <c r="K33" i="29"/>
  <c r="F31" i="29"/>
  <c r="D14" i="4"/>
  <c r="C12" i="37"/>
  <c r="C12" i="27"/>
  <c r="B3" i="42"/>
  <c r="F83" i="42"/>
  <c r="G20" i="42"/>
  <c r="F20" i="42"/>
  <c r="G19" i="42"/>
  <c r="F19" i="42"/>
  <c r="F21" i="42" s="1"/>
  <c r="G21" i="42" s="1"/>
  <c r="E16" i="42"/>
  <c r="G13" i="42"/>
  <c r="F12" i="42"/>
  <c r="F14" i="42" s="1"/>
  <c r="D7" i="43" s="1"/>
  <c r="F7" i="43" s="1"/>
  <c r="G12" i="42" l="1"/>
  <c r="G14" i="42" s="1"/>
  <c r="E33" i="27"/>
  <c r="F33" i="27"/>
  <c r="G33" i="27"/>
  <c r="H33" i="27"/>
  <c r="I33" i="27"/>
  <c r="D33" i="27"/>
  <c r="E12" i="29"/>
  <c r="D14" i="27"/>
  <c r="E14" i="27"/>
  <c r="F14" i="27"/>
  <c r="G14" i="27"/>
  <c r="H14" i="27"/>
  <c r="I14" i="27"/>
  <c r="E13" i="27"/>
  <c r="F13" i="27"/>
  <c r="G13" i="27"/>
  <c r="H13" i="27"/>
  <c r="I13" i="27"/>
  <c r="I31" i="27"/>
  <c r="H31" i="27"/>
  <c r="G31" i="27"/>
  <c r="F31" i="27"/>
  <c r="E31" i="27"/>
  <c r="D31" i="27"/>
  <c r="D11" i="27"/>
  <c r="I11" i="27"/>
  <c r="H11" i="27"/>
  <c r="G11" i="27"/>
  <c r="F11" i="27"/>
  <c r="E11" i="27"/>
  <c r="I44" i="37"/>
  <c r="H44" i="37"/>
  <c r="G44" i="37"/>
  <c r="F44" i="37"/>
  <c r="E44" i="37"/>
  <c r="I70" i="37"/>
  <c r="H70" i="37"/>
  <c r="G70" i="37"/>
  <c r="F70" i="37"/>
  <c r="E70" i="37"/>
  <c r="D70" i="37"/>
  <c r="D44" i="37"/>
  <c r="I11" i="37"/>
  <c r="H11" i="37"/>
  <c r="G11" i="37"/>
  <c r="F11" i="37"/>
  <c r="E11" i="37"/>
  <c r="D11" i="37"/>
  <c r="K21" i="29"/>
  <c r="J21" i="29"/>
  <c r="I21" i="29"/>
  <c r="H21" i="29"/>
  <c r="G21" i="29"/>
  <c r="F21" i="29"/>
  <c r="K30" i="29"/>
  <c r="J30" i="29"/>
  <c r="I30" i="29"/>
  <c r="H30" i="29"/>
  <c r="G30" i="29"/>
  <c r="F30" i="29"/>
  <c r="E30" i="29"/>
  <c r="E21" i="29"/>
  <c r="K12" i="29"/>
  <c r="J12" i="29"/>
  <c r="I12" i="29"/>
  <c r="H12" i="29"/>
  <c r="G12" i="29"/>
  <c r="F12" i="29"/>
  <c r="I14" i="37"/>
  <c r="H14" i="37"/>
  <c r="G14" i="37"/>
  <c r="F14" i="37"/>
  <c r="E14" i="37"/>
  <c r="D14" i="37"/>
  <c r="D71" i="37" s="1"/>
  <c r="D74" i="37" s="1"/>
  <c r="I13" i="37"/>
  <c r="H13" i="37"/>
  <c r="G13" i="37"/>
  <c r="F13" i="37"/>
  <c r="E13" i="37"/>
  <c r="D13" i="37"/>
  <c r="F14" i="29"/>
  <c r="F22" i="29" s="1"/>
  <c r="G14" i="29"/>
  <c r="G22" i="29" s="1"/>
  <c r="H26" i="29" s="1"/>
  <c r="H14" i="29"/>
  <c r="I14" i="29"/>
  <c r="I22" i="29" s="1"/>
  <c r="J14" i="29"/>
  <c r="J22" i="29" s="1"/>
  <c r="K14" i="29"/>
  <c r="K22" i="29" s="1"/>
  <c r="F15" i="29"/>
  <c r="G15" i="29"/>
  <c r="H15" i="29"/>
  <c r="I15" i="29"/>
  <c r="J15" i="29"/>
  <c r="K15" i="29"/>
  <c r="F16" i="29"/>
  <c r="G16" i="29"/>
  <c r="H16" i="29"/>
  <c r="I16" i="29"/>
  <c r="J16" i="29"/>
  <c r="K16" i="29"/>
  <c r="F17" i="29"/>
  <c r="G17" i="29"/>
  <c r="H17" i="29"/>
  <c r="I17" i="29"/>
  <c r="J17" i="29"/>
  <c r="K17" i="29"/>
  <c r="H22" i="29"/>
  <c r="E17" i="29"/>
  <c r="E16" i="29"/>
  <c r="E15" i="29"/>
  <c r="E14" i="29"/>
  <c r="G36" i="27" l="1"/>
  <c r="K24" i="29"/>
  <c r="F34" i="29"/>
  <c r="J34" i="29"/>
  <c r="H34" i="29"/>
  <c r="K34" i="29"/>
  <c r="I34" i="29"/>
  <c r="G34" i="29"/>
  <c r="K45" i="29" l="1"/>
  <c r="D22" i="4"/>
  <c r="G62" i="37" l="1"/>
  <c r="D66" i="37"/>
  <c r="L66" i="37" s="1"/>
  <c r="I66" i="37" s="1"/>
  <c r="D65" i="37"/>
  <c r="L65" i="37" s="1"/>
  <c r="G65" i="37" s="1"/>
  <c r="D64" i="37"/>
  <c r="L64" i="37" s="1"/>
  <c r="I64" i="37" s="1"/>
  <c r="D63" i="37"/>
  <c r="L63" i="37" s="1"/>
  <c r="G63" i="37" s="1"/>
  <c r="L62" i="37"/>
  <c r="I62" i="37" s="1"/>
  <c r="F62" i="37"/>
  <c r="P62" i="37" s="1"/>
  <c r="G64" i="37" l="1"/>
  <c r="G66" i="37"/>
  <c r="I63" i="37"/>
  <c r="M63" i="37" s="1"/>
  <c r="I65" i="37"/>
  <c r="M66" i="37" s="1"/>
  <c r="Q62" i="37"/>
  <c r="F63" i="37"/>
  <c r="F65" i="37"/>
  <c r="F64" i="37"/>
  <c r="F66" i="37"/>
  <c r="M64" i="37" l="1"/>
  <c r="M65" i="37"/>
  <c r="P66" i="37"/>
  <c r="Q66" i="37"/>
  <c r="P64" i="37"/>
  <c r="Q64" i="37"/>
  <c r="P65" i="37"/>
  <c r="Q65" i="37"/>
  <c r="P63" i="37"/>
  <c r="Q63" i="37"/>
  <c r="C14" i="4"/>
  <c r="C13" i="4"/>
  <c r="M67" i="37" l="1"/>
  <c r="I67" i="37" s="1"/>
  <c r="C18" i="4"/>
  <c r="C17" i="4"/>
  <c r="D40" i="37"/>
  <c r="L40" i="37" s="1"/>
  <c r="D39" i="37"/>
  <c r="L39" i="37" s="1"/>
  <c r="D38" i="37"/>
  <c r="D37" i="37"/>
  <c r="L37" i="37" s="1"/>
  <c r="L36" i="37"/>
  <c r="I36" i="37" s="1"/>
  <c r="G36" i="37"/>
  <c r="F36" i="37"/>
  <c r="Q36" i="37" s="1"/>
  <c r="I71" i="37"/>
  <c r="H71" i="37"/>
  <c r="G71" i="37"/>
  <c r="F71" i="37"/>
  <c r="E71" i="37"/>
  <c r="C14" i="37"/>
  <c r="I45" i="37"/>
  <c r="H45" i="37"/>
  <c r="G45" i="37"/>
  <c r="F45" i="37"/>
  <c r="E45" i="37"/>
  <c r="D45" i="37"/>
  <c r="C13" i="37"/>
  <c r="C6" i="37"/>
  <c r="C5" i="37"/>
  <c r="C3" i="37"/>
  <c r="C2" i="37"/>
  <c r="H14" i="36"/>
  <c r="F13" i="4" s="1"/>
  <c r="C5" i="36"/>
  <c r="C3" i="36"/>
  <c r="C2" i="36"/>
  <c r="C14" i="29"/>
  <c r="F72" i="37" l="1"/>
  <c r="F74" i="37" s="1"/>
  <c r="H72" i="37"/>
  <c r="H74" i="37" s="1"/>
  <c r="E72" i="37"/>
  <c r="E74" i="37" s="1"/>
  <c r="G72" i="37"/>
  <c r="G74" i="37" s="1"/>
  <c r="I72" i="37"/>
  <c r="I74" i="37" s="1"/>
  <c r="D72" i="37"/>
  <c r="L38" i="37"/>
  <c r="I38" i="37" s="1"/>
  <c r="I37" i="37"/>
  <c r="M37" i="37" s="1"/>
  <c r="F37" i="37"/>
  <c r="G37" i="37"/>
  <c r="I39" i="37"/>
  <c r="F39" i="37"/>
  <c r="G39" i="37"/>
  <c r="I40" i="37"/>
  <c r="F40" i="37"/>
  <c r="G40" i="37"/>
  <c r="P36" i="37"/>
  <c r="C13" i="29"/>
  <c r="G77" i="37" l="1"/>
  <c r="I35" i="27"/>
  <c r="I76" i="37"/>
  <c r="M40" i="37"/>
  <c r="F38" i="37"/>
  <c r="P38" i="37" s="1"/>
  <c r="E46" i="37"/>
  <c r="E48" i="37" s="1"/>
  <c r="G38" i="37"/>
  <c r="M38" i="37"/>
  <c r="I46" i="37"/>
  <c r="I48" i="37" s="1"/>
  <c r="D46" i="37"/>
  <c r="D48" i="37" s="1"/>
  <c r="G46" i="37"/>
  <c r="G48" i="37" s="1"/>
  <c r="M39" i="37"/>
  <c r="H46" i="37"/>
  <c r="H48" i="37" s="1"/>
  <c r="F46" i="37"/>
  <c r="F48" i="37" s="1"/>
  <c r="Q40" i="37"/>
  <c r="P40" i="37"/>
  <c r="Q39" i="37"/>
  <c r="P39" i="37"/>
  <c r="Q37" i="37"/>
  <c r="P37" i="37"/>
  <c r="G51" i="37" l="1"/>
  <c r="Q38" i="37"/>
  <c r="I50" i="37"/>
  <c r="I81" i="37" s="1"/>
  <c r="D18" i="4"/>
  <c r="M41" i="37"/>
  <c r="I41" i="37" s="1"/>
  <c r="G82" i="37" l="1"/>
  <c r="D17" i="4" s="1"/>
  <c r="C17" i="29" l="1"/>
  <c r="C16" i="29"/>
  <c r="C15" i="29"/>
  <c r="C14" i="27" l="1"/>
  <c r="C13" i="27"/>
  <c r="D13" i="27"/>
  <c r="D49" i="29" l="1"/>
  <c r="D21" i="4"/>
  <c r="C22" i="4" l="1"/>
  <c r="C21" i="4"/>
  <c r="C20" i="4"/>
  <c r="C6" i="29"/>
  <c r="C5" i="29"/>
  <c r="C3" i="29"/>
  <c r="C2" i="29"/>
  <c r="C6" i="27" l="1"/>
  <c r="C5" i="27"/>
  <c r="C3" i="27"/>
  <c r="C2" i="27"/>
  <c r="F20" i="4" l="1"/>
  <c r="F16" i="4" l="1"/>
  <c r="F25" i="4" s="1"/>
  <c r="F9" i="42" s="1"/>
  <c r="C7" i="43" s="1"/>
  <c r="E7" i="43" s="1"/>
  <c r="F15" i="42" s="1"/>
  <c r="B5" i="25"/>
  <c r="B2" i="25"/>
  <c r="B3" i="25"/>
</calcChain>
</file>

<file path=xl/sharedStrings.xml><?xml version="1.0" encoding="utf-8"?>
<sst xmlns="http://schemas.openxmlformats.org/spreadsheetml/2006/main" count="305" uniqueCount="179">
  <si>
    <t>Europese aanbesteding</t>
  </si>
  <si>
    <t xml:space="preserve"> </t>
  </si>
  <si>
    <t>Samenvatting</t>
  </si>
  <si>
    <t>Vergelijkingswaarde t.b.v. BPK-formule</t>
  </si>
  <si>
    <t>(Prijzen exclusief BTW)</t>
  </si>
  <si>
    <t>Hulpvelden</t>
  </si>
  <si>
    <t>Dimensionering</t>
  </si>
  <si>
    <t>Dimensionering (indicatief)</t>
  </si>
  <si>
    <t>Vrije velden voor toelichting / onderbouwing / Licentie, Onderhoud &amp; Support en overige kosten.</t>
  </si>
  <si>
    <t xml:space="preserve">Naam Inschrijver: </t>
  </si>
  <si>
    <t>Omschrijving / specificatie</t>
  </si>
  <si>
    <t>Omschrijving</t>
  </si>
  <si>
    <t>Grondslag</t>
  </si>
  <si>
    <t>Vergoeding</t>
  </si>
  <si>
    <t xml:space="preserve">"&gt;" meer dan </t>
  </si>
  <si>
    <t>Korting  per staffel *1</t>
  </si>
  <si>
    <t>Staffel</t>
  </si>
  <si>
    <t xml:space="preserve">van </t>
  </si>
  <si>
    <t>tot en met</t>
  </si>
  <si>
    <t>&gt;</t>
  </si>
  <si>
    <t>*1 Het kortingspercentage van de opvolgende staffel dient minimaal gelijk aan of hoger dan van de voorgaande staffel te zijn. Indien dit niet het geval is, zullen cellen rood opkleuren en is de staffel niet acceptabel ingevuld.</t>
  </si>
  <si>
    <t>Totaal per jaar</t>
  </si>
  <si>
    <t>Totaal</t>
  </si>
  <si>
    <t>Gebruiksrecht per jaar</t>
  </si>
  <si>
    <t>*1 Inclusief Documentatie.</t>
  </si>
  <si>
    <t>*2 Middels de Opleiding zijn Gebruikers in staat optimaal gebruik te maken van de Oplossing.</t>
  </si>
  <si>
    <t>T.b.v. Vergelijkingswaarde</t>
  </si>
  <si>
    <t>Gebruiksrecht Oplossing</t>
  </si>
  <si>
    <t>Gebruiksrecht "Enterprise site licentie"</t>
  </si>
  <si>
    <t>Vergoeding per jaar</t>
  </si>
  <si>
    <t>Initiële termijn Overeenkomst</t>
  </si>
  <si>
    <r>
      <t>Toelichting / onderbouwing</t>
    </r>
    <r>
      <rPr>
        <sz val="12"/>
        <color theme="1"/>
        <rFont val="Verdana"/>
        <family val="2"/>
      </rPr>
      <t xml:space="preserve"> </t>
    </r>
  </si>
  <si>
    <r>
      <t>Naam / Omschrijving</t>
    </r>
    <r>
      <rPr>
        <b/>
        <vertAlign val="superscript"/>
        <sz val="10"/>
        <color theme="1"/>
        <rFont val="Verdana"/>
        <family val="2"/>
      </rPr>
      <t>*2</t>
    </r>
  </si>
  <si>
    <t xml:space="preserve">STAFFEL 1 </t>
  </si>
  <si>
    <t xml:space="preserve">STAFFEL 2 </t>
  </si>
  <si>
    <t xml:space="preserve">STAFFEL 3 </t>
  </si>
  <si>
    <t xml:space="preserve">STAFFEL 4 </t>
  </si>
  <si>
    <t xml:space="preserve">STAFFEL 5 </t>
  </si>
  <si>
    <t>Staffeltreden</t>
  </si>
  <si>
    <t>Uurtarief</t>
  </si>
  <si>
    <t>Additionele dienstverlening</t>
  </si>
  <si>
    <t xml:space="preserve">Enterprise / onbeperkt Gebruiksrecht </t>
  </si>
  <si>
    <t>Vaste prijs</t>
  </si>
  <si>
    <t>3a</t>
  </si>
  <si>
    <t>3b</t>
  </si>
  <si>
    <t>Realisatie</t>
  </si>
  <si>
    <t>IUC25-011</t>
  </si>
  <si>
    <t>Financiële onderbouwing van de Realisatie</t>
  </si>
  <si>
    <t>Gebruiksrecht Oplossing Enterprise site licentie</t>
  </si>
  <si>
    <t xml:space="preserve"># Uren Consultancy </t>
  </si>
  <si>
    <t>Opleiding 'Expert' in # Gebruikers</t>
  </si>
  <si>
    <t>(Additionele) dienstverlening</t>
  </si>
  <si>
    <t>Ondersteuning zoals beschreven in de Aanbestedingsstukken</t>
  </si>
  <si>
    <t>Opleiding 'Expert'</t>
  </si>
  <si>
    <t>Totale cash out 6 jaren</t>
  </si>
  <si>
    <t>n.v.t.</t>
  </si>
  <si>
    <t>Operationele fase / initiële termijn Overeenkomst</t>
  </si>
  <si>
    <t># Interne Eindgebruikers</t>
  </si>
  <si>
    <t># Externe Eindgebruikers</t>
  </si>
  <si>
    <t>Realisatiefase</t>
  </si>
  <si>
    <t>Gebruiksjaar 1</t>
  </si>
  <si>
    <t>Gebruiksjaar 2</t>
  </si>
  <si>
    <t>Gebruiksjaar 3</t>
  </si>
  <si>
    <t>Gebruiksjaar 4</t>
  </si>
  <si>
    <t>Gebruiksjaar 5</t>
  </si>
  <si>
    <t>Gebruiksjaar 6</t>
  </si>
  <si>
    <t>Gebruiksrecht Oplossing o.b.v. het aantal Eindgebruikers</t>
  </si>
  <si>
    <t>Gebruiksrecht "Eindgebruikers"</t>
  </si>
  <si>
    <t xml:space="preserve">Gebruiksrecht Oplossing o.b.v. # Interne Eindgebruikers </t>
  </si>
  <si>
    <t>Vergoeding per Interne Eindgebruiker per jaar</t>
  </si>
  <si>
    <t>Gebruiksrecht o.b.v. # Interne Eindgebruikers</t>
  </si>
  <si>
    <t>Aantal Interne Eindgebruikers per jaar</t>
  </si>
  <si>
    <t xml:space="preserve">Gebruiksrecht Oplossing o.b.v. # Externe Eindgebruikers </t>
  </si>
  <si>
    <t>Vergoeding per Externe Eindgebruiker per jaar</t>
  </si>
  <si>
    <t>Aantal Externe Eindgebruikers</t>
  </si>
  <si>
    <t>Externe Eindgebruikers</t>
  </si>
  <si>
    <t>Interne Eindgebruikers</t>
  </si>
  <si>
    <t>Aantal Externe Eindgebruikers per jaar</t>
  </si>
  <si>
    <t>Interne en Externe Eindgebruikers</t>
  </si>
  <si>
    <t>Overige Opleidingen hebben geen impact op de Vergelijkingswaarde.</t>
  </si>
  <si>
    <r>
      <t>Prijs Opleiding per Gebruiker</t>
    </r>
    <r>
      <rPr>
        <b/>
        <vertAlign val="superscript"/>
        <sz val="10"/>
        <color theme="1"/>
        <rFont val="Verdana"/>
        <family val="2"/>
      </rPr>
      <t>*1</t>
    </r>
  </si>
  <si>
    <t>&lt; Overige Opleiding &gt;</t>
  </si>
  <si>
    <t>Opledingskosten in Realisatiefase zijn onderdeel van de Realisatie!</t>
  </si>
  <si>
    <t>Korting</t>
  </si>
  <si>
    <t>2a</t>
  </si>
  <si>
    <t>2b</t>
  </si>
  <si>
    <t>4*</t>
  </si>
  <si>
    <t>20*</t>
  </si>
  <si>
    <t>* Onderdeel van de Realisatie.</t>
  </si>
  <si>
    <t>Kosten zijn onderdeel van de Realisatie!</t>
  </si>
  <si>
    <t xml:space="preserve">Toelichting opbouw korting </t>
  </si>
  <si>
    <t>Totaal op basis van de initiële termijn van de Overeenkomst en Netto Contante Waarde t.b.v. Vergelijkingswaarde</t>
  </si>
  <si>
    <t xml:space="preserve">Totaal  </t>
  </si>
  <si>
    <t>Realisatie zoals beschreven in de Aanbestedingsstukken met inbegrip van het Gebruiksrecht, Consultancy en Opleiding in de Realisatiefase</t>
  </si>
  <si>
    <t xml:space="preserve">Gebruiksrecht Oplossing o.b.v. Enterprise site licentie </t>
  </si>
  <si>
    <t xml:space="preserve">Productnaam </t>
  </si>
  <si>
    <t>Versie</t>
  </si>
  <si>
    <t>N.B. Indien meer regels benodigd zijn, kan een nieuw prijzenblad worden opgevraagd. Graag aangeven hoeveel regels meer nodig zijn.</t>
  </si>
  <si>
    <t>Vergoeding per Interne Eindgeberuiker incl. staffelkorting</t>
  </si>
  <si>
    <t>Vergoeding per Externe Eindgeberuiker incl. staffelkorting</t>
  </si>
  <si>
    <t>Aantal Interne Eindgebruikes</t>
  </si>
  <si>
    <t>Oplossing (aantallen Eindgebruikers)</t>
  </si>
  <si>
    <t>Low-code Oplossing</t>
  </si>
  <si>
    <t>(discontovoet 7%)</t>
  </si>
  <si>
    <t>De Vergelijkingswaarde is gebaseerd op de initiële termijn van de Overeenkomst en Netto Contante Waarde met discontovoet van 7%</t>
  </si>
  <si>
    <t>Productnummer</t>
  </si>
  <si>
    <t>Korting i.v.m. oplopend nut (ramp-up)</t>
  </si>
  <si>
    <t>Europese Aanbesteding</t>
  </si>
  <si>
    <t>BPK-Grafiek</t>
  </si>
  <si>
    <t>Kenmerk: IUC25-011</t>
  </si>
  <si>
    <t>Vergelijkingswaarde</t>
  </si>
  <si>
    <t xml:space="preserve">      Indicatie eigen score</t>
  </si>
  <si>
    <t>Score Kwaliteit</t>
  </si>
  <si>
    <t>Procenten</t>
  </si>
  <si>
    <t xml:space="preserve">Kwaliteit in eisen </t>
  </si>
  <si>
    <t>%</t>
  </si>
  <si>
    <r>
      <t xml:space="preserve">Eigen inschatting score kwaliteit </t>
    </r>
    <r>
      <rPr>
        <vertAlign val="superscript"/>
        <sz val="11"/>
        <color theme="1"/>
        <rFont val="Verdana"/>
        <family val="2"/>
      </rPr>
      <t>*1</t>
    </r>
  </si>
  <si>
    <t>Totaal kwaliteit</t>
  </si>
  <si>
    <t>Indicatie BPK-score</t>
  </si>
  <si>
    <t>*1</t>
  </si>
  <si>
    <t>Opbouw Score voor kwaliteit</t>
  </si>
  <si>
    <t>Punten</t>
  </si>
  <si>
    <t xml:space="preserve">Eisen </t>
  </si>
  <si>
    <t>Wensen</t>
  </si>
  <si>
    <t>Hulpdata Grafiek Superformule</t>
  </si>
  <si>
    <t>Uw inschrijving</t>
  </si>
  <si>
    <t>LET OP  !!!</t>
  </si>
  <si>
    <r>
      <t xml:space="preserve">Voordat de TAB-bladen </t>
    </r>
    <r>
      <rPr>
        <i/>
        <sz val="12"/>
        <color theme="0" tint="-0.14996795556505021"/>
        <rFont val="Verdana"/>
        <family val="2"/>
      </rPr>
      <t>"TBV PRIJSMODEL (1)"</t>
    </r>
    <r>
      <rPr>
        <sz val="12"/>
        <color theme="0" tint="-0.14996795556505021"/>
        <rFont val="Verdana"/>
        <family val="2"/>
      </rPr>
      <t xml:space="preserve"> EN </t>
    </r>
    <r>
      <rPr>
        <i/>
        <sz val="12"/>
        <color theme="0" tint="-0.14996795556505021"/>
        <rFont val="Verdana"/>
        <family val="2"/>
      </rPr>
      <t>"TBV PRIJSMODEL (2)"</t>
    </r>
    <r>
      <rPr>
        <sz val="12"/>
        <color theme="0" tint="-0.14996795556505021"/>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</si>
  <si>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</si>
  <si>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</si>
  <si>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</si>
  <si>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</si>
  <si>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</si>
  <si>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</si>
  <si>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</si>
  <si>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</si>
  <si>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</si>
  <si>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</si>
  <si>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</si>
  <si>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</si>
  <si>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</si>
  <si>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</si>
  <si>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</si>
  <si>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Q berekend bij P=0 en EMVI=0,7</t>
  </si>
  <si>
    <t>P berekend uit Q en EMVI=0,7</t>
  </si>
  <si>
    <t>Q berekend bij P=0 en EMVI=0,6</t>
  </si>
  <si>
    <t>P berekend uit Q en EMVI=0,6</t>
  </si>
  <si>
    <t>Q berekend bij P=0 en EMVI=1,1</t>
  </si>
  <si>
    <t>P berekend uit Q en EMVI=1,1</t>
  </si>
  <si>
    <t>Hulpvelden t.b.v grafiek</t>
  </si>
  <si>
    <t>Exponent</t>
  </si>
  <si>
    <t>Pref</t>
  </si>
  <si>
    <t>Qref</t>
  </si>
  <si>
    <t>Referentie</t>
  </si>
  <si>
    <t>Referentie (Qmax)</t>
  </si>
  <si>
    <t>Qmax</t>
  </si>
  <si>
    <t>Qmin</t>
  </si>
  <si>
    <t>Qwensen</t>
  </si>
  <si>
    <t>P</t>
  </si>
  <si>
    <t>LAQ</t>
  </si>
  <si>
    <t>genormaliseerd</t>
  </si>
  <si>
    <t>Bonus (extra)</t>
  </si>
  <si>
    <t>LAQ (norm)</t>
  </si>
  <si>
    <t>Qeisen</t>
  </si>
  <si>
    <t>Uw Inschrijving</t>
  </si>
  <si>
    <t>Kenmerk</t>
  </si>
  <si>
    <t>Qbonus</t>
  </si>
  <si>
    <t>Naam</t>
  </si>
  <si>
    <t>In dit Prijzenformulier is een 2-tal mogelijkheden opgenomen voor het offreren van de Oplossing met inbegrip van Onderhoud &amp; Support, te weten:
tabblad 2a - Gebruiksrecht o.b.v. het aantal Eindgebruikers, een vaste Vergoeding per Interne en Externe Eindgebruiker per jaar ongeacht andere parameters, desgewenst met gebruikmaking van een staffelkorting;
tabblad 2b - Gebruiksrecht "Enterprise site licentie", een vaste Vergoeding per jaar ongeacht het aantal Eindgebruikers en andere parameters.
Indien u (mede) het Gebruiksrecht o.b.v. de Enterprise site licentie offreert, vragen wij u het onderstaande licentiemodel in te vullen. Voor de Vergelijkingswaarde in het gunningsmodel wordt de laagste waarde op basis van 6 jaar meegenomen, conform het dimensioneringsscenario (geschatte ontwikkeling) van aantallen Eindgebruikers hierboven. Dit scenario kan afwijken van de praktijk.
*U kunt een korting per jaar aanbieden. In rij 36 dient u de bij de gebruiksjaren (1 tot en met 6) de bijbehorende kortingen op de Vergoeding per jaar op te nemen. Biedt u geen korting dan kunt u in de cellen D36 tot en met I36 de waarde 0 (%) invullen. De jaarlijkse korting geldt op basis van de gespecificeerde dimensionering, met de aantallen van het volgende jaar als bovengrens. Bij overschrijding geldt de korting van het volgende jaar, en bij verdere overschrijding die van het daaropvolgende jaar, enzovoort.</t>
  </si>
  <si>
    <t>Low Code Oplossing</t>
  </si>
  <si>
    <t>Opleiding 'Platformbeheer' in # Gebruikers</t>
  </si>
  <si>
    <t>Opleiding 'Developer' (meerdere niveaus) in # Gebruikers</t>
  </si>
  <si>
    <t xml:space="preserve">Opleiding 'Platformbeheer' </t>
  </si>
  <si>
    <t>Opleiding 'Developer' (meerdere niveaus)</t>
  </si>
  <si>
    <t>Keuze-element 1: Consultancy</t>
  </si>
  <si>
    <t>Keuze-element 2: Opleidingen</t>
  </si>
  <si>
    <t>Benodigde onderdelen</t>
  </si>
  <si>
    <t>In dit Prijzenformulier is een 2-tal mogelijkheden opgenomen voor het offreren van de Oplossing met inbegrip van Onderhoud &amp; Support, te weten:
tabblad 2a - Gebruiksrecht o.b.v. het aantal Eindgebruikers, een vaste Vergoeding per Interne en Externe Eindgebruiker per jaar ongeacht andere parameters, desgewenst met gebruikmaking van een staffelkorting;
tabblad 2b - Gebruiksrecht "Enterprise site licentie", een vaste Vergoeding per jaar ongeacht het aantal Eindgebruikers en andere parameters.
                                                                                                                                                                                                                                                                                                                                                                    Indien u (mede) het Gebruiksrecht o.b.v. het aantal Eindgebruikers offreert, vragen wij u het onderstaande licentiemodel in te vullen. Voor de Vergelijkingswaarde in het gunningsmodel wordt de laagste waarde op basis van 6 jaar meegenomen, conform het dimensioneringsscenario (geschatte ontwikkeling) van aantallen Eindgebruikers hierboven. Dit scenario kan afwijken van de praktijk.
*U kunt een staffelkorting aanbieden. In kolom E kunt u steeds de drempelwaarde van een staffel opnemen, met in kolom H de bijbehorende korting op de Vergoeding per Eindgebruiker per jaar. Biedt u geen staffel dan kunt u in de cellen E40 en E66 het '&gt;' teken en in cellen H40 en H66 de waarde 0 (%) invullen. De hoogste staffeltrede staat steeds automatisch ingevuld, behalve de bijbehorende korting. Op het vastgestelde totaal aantal Interne en Externe Eindgebruikers per gebruiksjaar is één staffeltrede van toepassing. De bijbehorende staffelkorting geldt voor het volledige aantal Eindgebruikers in dat gebruiksjaar. Naast de staffelkorting kunt u ook een korting per jaar aanbieden. In rij 47 en 73 dient u de bij de gebruiksjaren (1 tot en met 6) de bijbehorende kortingen op de Vergoeding per jaar op te nemen. Biedt u geen korting dan kunt u in de cellen D47 tot en met I47 en D73 tot en met I73 de waarde 0 (%) invullen. De jaarlijkse korting geldt op basis van de gespecificeerde dimensionering, met de aantallen van het volgende jaar als bovengrens. Bij overschrijding geldt de korting van het volgende jaar, en bij verdere overschrijding die van het daaropvolgende jaar, enzovoort.</t>
  </si>
  <si>
    <t xml:space="preserve"> T.b.v. Vergelijkingswaarde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</si>
</sst>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 #,##0.00;&quot;€&quot;\ \-#,##0.00"/>
    <numFmt numFmtId="44" formatCode="_ &quot;€&quot;\ * #,##0.00_ ;_ &quot;€&quot;\ * \-#,##0.00_ ;_ &quot;€&quot;\ * &quot;-&quot;??_ ;_ @_ "/>
    <numFmt numFmtId="43" formatCode="_ * #,##0.00_ ;_ * \-#,##0.00_ ;_ * &quot;-&quot;??_ ;_ @_ "/>
    <numFmt numFmtId="164" formatCode="_(* #,##0.00_);_(* \(#,##0.00\);_(* &quot;-&quot;??_);_(@_)"/>
    <numFmt numFmtId="165" formatCode="&quot;€&quot;\ #,##0.00_-"/>
    <numFmt numFmtId="166" formatCode="_-* #,##0.00_-;_-* #,##0.00\-;_-* &quot;-&quot;??_-;_-@_-"/>
    <numFmt numFmtId="167" formatCode="_(&quot;€&quot;* #,##0.00_);_(&quot;€&quot;* \(#,##0.00\);_(&quot;€&quot;* &quot;-&quot;??_);_(@_)"/>
    <numFmt numFmtId="168" formatCode="_-* #,##0_-;_-* #,##0\-;_-* &quot;-&quot;??_-;_-@_-"/>
    <numFmt numFmtId="169" formatCode="0_ ;\-0\ "/>
    <numFmt numFmtId="170" formatCode="_ * #,##0_ ;_ * \-#,##0_ ;_ * &quot;-&quot;??_ ;_ @_ "/>
    <numFmt numFmtId="171" formatCode="#,##0_ ;\-#,##0\ "/>
    <numFmt numFmtId="172" formatCode="0.0%"/>
    <numFmt numFmtId="173" formatCode="&quot;€&quot;\ #,##0.00"/>
    <numFmt numFmtId="174" formatCode="&quot;€&quot;#,##0.00_);\(&quot;€&quot;#,##0.00\)"/>
    <numFmt numFmtId="175" formatCode="0.0"/>
    <numFmt numFmtId="176" formatCode="#,##0.0"/>
    <numFmt numFmtId="177" formatCode="0.000"/>
    <numFmt numFmtId="178" formatCode="_ &quot;€&quot;\ * #,##0_ ;_ &quot;€&quot;\ * \-#,##0_ ;_ &quot;€&quot;\ * &quot;-&quot;??_ ;_ @_ "/>
  </numFmts>
  <fonts count="54">
    <font>
      <sz val="11"/>
      <color theme="1"/>
      <name val="Calibri"/>
      <family val="2"/>
      <scheme val="minor"/>
    </font>
    <font>
      <sz val="11"/>
      <color theme="1"/>
      <name val="Calibri"/>
      <family val="2"/>
      <scheme val="minor"/>
    </font>
    <font>
      <sz val="10"/>
      <name val="Arial"/>
      <family val="2"/>
    </font>
    <font>
      <sz val="8"/>
      <name val="Calibri"/>
      <family val="2"/>
      <scheme val="minor"/>
    </font>
    <font>
      <sz val="10"/>
      <name val="Verdana"/>
      <family val="2"/>
    </font>
    <font>
      <b/>
      <sz val="18"/>
      <color theme="1"/>
      <name val="Verdana"/>
      <family val="2"/>
    </font>
    <font>
      <sz val="10"/>
      <color theme="1"/>
      <name val="Verdana"/>
      <family val="2"/>
    </font>
    <font>
      <b/>
      <sz val="14"/>
      <color theme="1"/>
      <name val="Verdana"/>
      <family val="2"/>
    </font>
    <font>
      <b/>
      <sz val="10"/>
      <color rgb="FFFF0000"/>
      <name val="Verdana"/>
      <family val="2"/>
    </font>
    <font>
      <b/>
      <sz val="16"/>
      <color theme="0"/>
      <name val="Verdana"/>
      <family val="2"/>
    </font>
    <font>
      <b/>
      <sz val="10"/>
      <color theme="1"/>
      <name val="Verdana"/>
      <family val="2"/>
    </font>
    <font>
      <i/>
      <sz val="10"/>
      <color theme="1"/>
      <name val="Verdana"/>
      <family val="2"/>
    </font>
    <font>
      <sz val="10"/>
      <color indexed="8"/>
      <name val="Verdana"/>
      <family val="2"/>
    </font>
    <font>
      <sz val="10"/>
      <color indexed="9"/>
      <name val="Verdana"/>
      <family val="2"/>
    </font>
    <font>
      <b/>
      <sz val="16"/>
      <color theme="1"/>
      <name val="Verdana"/>
      <family val="2"/>
    </font>
    <font>
      <sz val="12"/>
      <color theme="1"/>
      <name val="Verdana"/>
      <family val="2"/>
    </font>
    <font>
      <sz val="11"/>
      <color theme="1"/>
      <name val="Verdana"/>
      <family val="2"/>
    </font>
    <font>
      <b/>
      <sz val="12"/>
      <color indexed="10"/>
      <name val="Verdana"/>
      <family val="2"/>
    </font>
    <font>
      <b/>
      <sz val="18"/>
      <color indexed="10"/>
      <name val="Verdana"/>
      <family val="2"/>
    </font>
    <font>
      <sz val="18"/>
      <color theme="1"/>
      <name val="Verdana"/>
      <family val="2"/>
    </font>
    <font>
      <sz val="18"/>
      <color indexed="8"/>
      <name val="Verdana"/>
      <family val="2"/>
    </font>
    <font>
      <b/>
      <sz val="8"/>
      <color indexed="10"/>
      <name val="Verdana"/>
      <family val="2"/>
    </font>
    <font>
      <b/>
      <sz val="8"/>
      <color theme="1"/>
      <name val="Verdana"/>
      <family val="2"/>
    </font>
    <font>
      <sz val="8"/>
      <color indexed="8"/>
      <name val="Verdana"/>
      <family val="2"/>
    </font>
    <font>
      <sz val="8"/>
      <name val="Verdana"/>
      <family val="2"/>
    </font>
    <font>
      <i/>
      <u/>
      <sz val="12"/>
      <color theme="1"/>
      <name val="Verdana"/>
      <family val="2"/>
    </font>
    <font>
      <b/>
      <sz val="12"/>
      <color theme="1"/>
      <name val="Verdana"/>
      <family val="2"/>
    </font>
    <font>
      <b/>
      <sz val="10"/>
      <color indexed="10"/>
      <name val="Verdana"/>
      <family val="2"/>
    </font>
    <font>
      <b/>
      <sz val="10"/>
      <name val="Verdana"/>
      <family val="2"/>
    </font>
    <font>
      <sz val="12"/>
      <name val="Verdana"/>
      <family val="2"/>
    </font>
    <font>
      <i/>
      <sz val="10"/>
      <name val="Verdana"/>
      <family val="2"/>
    </font>
    <font>
      <sz val="8"/>
      <color theme="1"/>
      <name val="Verdana"/>
      <family val="2"/>
    </font>
    <font>
      <b/>
      <sz val="12"/>
      <name val="Verdana"/>
      <family val="2"/>
    </font>
    <font>
      <b/>
      <vertAlign val="superscript"/>
      <sz val="10"/>
      <color theme="1"/>
      <name val="Verdana"/>
      <family val="2"/>
    </font>
    <font>
      <sz val="6"/>
      <name val="Verdana"/>
      <family val="2"/>
    </font>
    <font>
      <sz val="10"/>
      <color theme="1"/>
      <name val="Verdana "/>
    </font>
    <font>
      <b/>
      <i/>
      <sz val="10"/>
      <color theme="1"/>
      <name val="Verdana "/>
    </font>
    <font>
      <sz val="10"/>
      <color indexed="8"/>
      <name val="Verdana "/>
    </font>
    <font>
      <i/>
      <sz val="10"/>
      <name val="Verdana "/>
    </font>
    <font>
      <sz val="10"/>
      <name val="Verdana "/>
    </font>
    <font>
      <b/>
      <sz val="20"/>
      <color theme="0"/>
      <name val="Verdana"/>
      <family val="2"/>
    </font>
    <font>
      <b/>
      <sz val="11"/>
      <color theme="1"/>
      <name val="Verdana"/>
      <family val="2"/>
    </font>
    <font>
      <sz val="11"/>
      <color theme="1"/>
      <name val="Arial"/>
      <family val="2"/>
    </font>
    <font>
      <i/>
      <sz val="11"/>
      <color theme="1"/>
      <name val="Verdana"/>
      <family val="2"/>
    </font>
    <font>
      <vertAlign val="superscript"/>
      <sz val="11"/>
      <color theme="1"/>
      <name val="Verdana"/>
      <family val="2"/>
    </font>
    <font>
      <b/>
      <i/>
      <sz val="11"/>
      <color theme="1"/>
      <name val="Verdana"/>
      <family val="2"/>
    </font>
    <font>
      <sz val="11"/>
      <color theme="0" tint="-0.14996795556505021"/>
      <name val="Calibri"/>
      <family val="2"/>
      <scheme val="minor"/>
    </font>
    <font>
      <sz val="11"/>
      <color theme="0" tint="-0.14996795556505021"/>
      <name val="Verdana"/>
      <family val="2"/>
    </font>
    <font>
      <sz val="24"/>
      <color theme="0" tint="-0.14996795556505021"/>
      <name val="Verdana"/>
      <family val="2"/>
    </font>
    <font>
      <b/>
      <sz val="11"/>
      <color theme="0" tint="-0.14996795556505021"/>
      <name val="Verdana"/>
      <family val="2"/>
    </font>
    <font>
      <i/>
      <sz val="11"/>
      <color theme="0" tint="-0.14996795556505021"/>
      <name val="Verdana"/>
      <family val="2"/>
    </font>
    <font>
      <b/>
      <sz val="12"/>
      <color theme="0" tint="-0.14996795556505021"/>
      <name val="Verdana"/>
      <family val="2"/>
    </font>
    <font>
      <sz val="12"/>
      <color theme="0" tint="-0.14996795556505021"/>
      <name val="Verdana"/>
      <family val="2"/>
    </font>
    <font>
      <i/>
      <sz val="12"/>
      <color theme="0" tint="-0.14996795556505021"/>
      <name val="Verdana"/>
      <family val="2"/>
    </font>
  </fonts>
  <fills count="10">
    <fill>
      <patternFill patternType="none"/>
    </fill>
    <fill>
      <patternFill patternType="gray125"/>
    </fill>
    <fill>
      <patternFill patternType="solid">
        <fgColor rgb="FF8FCAE7"/>
        <bgColor indexed="64"/>
      </patternFill>
    </fill>
    <fill>
      <patternFill patternType="solid">
        <fgColor theme="0"/>
        <bgColor indexed="64"/>
      </patternFill>
    </fill>
    <fill>
      <patternFill patternType="solid">
        <fgColor indexed="43"/>
        <bgColor indexed="64"/>
      </patternFill>
    </fill>
    <fill>
      <patternFill patternType="solid">
        <fgColor rgb="FF92D050"/>
        <bgColor indexed="64"/>
      </patternFill>
    </fill>
    <fill>
      <patternFill patternType="solid">
        <fgColor indexed="9"/>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s>
  <cellStyleXfs count="13">
    <xf numFmtId="0" fontId="0" fillId="0" borderId="0"/>
    <xf numFmtId="44" fontId="1"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cellStyleXfs>
  <cellXfs count="471">
    <xf numFmtId="0" fontId="0" fillId="0" borderId="0" xfId="0"/>
    <xf numFmtId="1" fontId="4" fillId="0" borderId="0" xfId="0" applyNumberFormat="1" applyFont="1" applyAlignment="1" applyProtection="1">
      <alignment horizontal="center"/>
      <protection hidden="1"/>
    </xf>
    <xf numFmtId="0" fontId="4" fillId="0" borderId="0" xfId="0" applyFont="1" applyProtection="1">
      <protection hidden="1"/>
    </xf>
    <xf numFmtId="1" fontId="5" fillId="2" borderId="0" xfId="0" applyNumberFormat="1" applyFont="1" applyFill="1" applyAlignment="1" applyProtection="1">
      <alignment horizontal="left"/>
      <protection hidden="1"/>
    </xf>
    <xf numFmtId="0" fontId="6" fillId="2" borderId="0" xfId="0" applyFont="1" applyFill="1" applyProtection="1">
      <protection hidden="1"/>
    </xf>
    <xf numFmtId="1" fontId="7" fillId="2" borderId="0" xfId="0" applyNumberFormat="1" applyFont="1" applyFill="1" applyAlignment="1" applyProtection="1">
      <alignment horizontal="left"/>
      <protection hidden="1"/>
    </xf>
    <xf numFmtId="0" fontId="8" fillId="2" borderId="0" xfId="0" applyFont="1" applyFill="1" applyProtection="1">
      <protection hidden="1"/>
    </xf>
    <xf numFmtId="1" fontId="9" fillId="2" borderId="0" xfId="0" applyNumberFormat="1" applyFont="1" applyFill="1" applyAlignment="1" applyProtection="1">
      <alignment horizontal="left"/>
      <protection hidden="1"/>
    </xf>
    <xf numFmtId="1" fontId="10" fillId="2" borderId="0" xfId="0" applyNumberFormat="1" applyFont="1" applyFill="1" applyAlignment="1" applyProtection="1">
      <alignment horizontal="left" vertical="top"/>
      <protection hidden="1"/>
    </xf>
    <xf numFmtId="1" fontId="11" fillId="2" borderId="0" xfId="0" applyNumberFormat="1" applyFont="1" applyFill="1" applyAlignment="1" applyProtection="1">
      <alignment horizontal="left"/>
      <protection hidden="1"/>
    </xf>
    <xf numFmtId="1" fontId="10" fillId="2" borderId="0" xfId="0" applyNumberFormat="1" applyFont="1" applyFill="1" applyAlignment="1" applyProtection="1">
      <alignment horizontal="left"/>
      <protection hidden="1"/>
    </xf>
    <xf numFmtId="1" fontId="4" fillId="2" borderId="0" xfId="0" applyNumberFormat="1" applyFont="1" applyFill="1" applyAlignment="1" applyProtection="1">
      <alignment horizontal="center"/>
      <protection hidden="1"/>
    </xf>
    <xf numFmtId="0" fontId="4" fillId="2" borderId="0" xfId="0" applyFont="1" applyFill="1" applyProtection="1">
      <protection hidden="1"/>
    </xf>
    <xf numFmtId="0" fontId="13" fillId="2" borderId="0" xfId="0" applyFont="1" applyFill="1" applyProtection="1">
      <protection hidden="1"/>
    </xf>
    <xf numFmtId="0" fontId="12" fillId="2" borderId="0" xfId="0" applyFont="1" applyFill="1" applyAlignment="1" applyProtection="1">
      <alignment horizontal="left" vertical="center"/>
      <protection hidden="1"/>
    </xf>
    <xf numFmtId="0" fontId="10" fillId="2" borderId="0" xfId="0" applyFont="1" applyFill="1" applyProtection="1">
      <protection hidden="1"/>
    </xf>
    <xf numFmtId="1" fontId="4" fillId="0" borderId="1" xfId="0" applyNumberFormat="1" applyFont="1" applyBorder="1" applyAlignment="1" applyProtection="1">
      <alignment horizontal="center"/>
      <protection hidden="1"/>
    </xf>
    <xf numFmtId="1" fontId="4" fillId="0" borderId="1" xfId="0" applyNumberFormat="1" applyFont="1" applyBorder="1" applyProtection="1">
      <protection hidden="1"/>
    </xf>
    <xf numFmtId="1" fontId="4" fillId="0" borderId="1" xfId="0" applyNumberFormat="1" applyFont="1" applyBorder="1" applyAlignment="1" applyProtection="1">
      <alignment horizontal="right"/>
      <protection hidden="1"/>
    </xf>
    <xf numFmtId="1" fontId="4" fillId="0" borderId="0" xfId="0" applyNumberFormat="1" applyFont="1" applyProtection="1">
      <protection hidden="1"/>
    </xf>
    <xf numFmtId="1" fontId="4" fillId="0" borderId="0" xfId="0" applyNumberFormat="1" applyFont="1" applyAlignment="1" applyProtection="1">
      <alignment horizontal="right"/>
      <protection hidden="1"/>
    </xf>
    <xf numFmtId="0" fontId="11" fillId="3" borderId="0" xfId="0" applyFont="1" applyFill="1" applyAlignment="1" applyProtection="1">
      <alignment horizontal="center" vertical="top" wrapText="1"/>
      <protection hidden="1"/>
    </xf>
    <xf numFmtId="44" fontId="4" fillId="0" borderId="0" xfId="1" applyFont="1" applyBorder="1" applyAlignment="1" applyProtection="1">
      <alignment vertical="center"/>
      <protection hidden="1"/>
    </xf>
    <xf numFmtId="1" fontId="4" fillId="0" borderId="20" xfId="0" applyNumberFormat="1" applyFont="1" applyBorder="1" applyAlignment="1" applyProtection="1">
      <alignment horizontal="center"/>
      <protection hidden="1"/>
    </xf>
    <xf numFmtId="0" fontId="11" fillId="0" borderId="0" xfId="0" applyFont="1" applyAlignment="1" applyProtection="1">
      <alignment horizontal="center" vertical="top" wrapText="1"/>
      <protection hidden="1"/>
    </xf>
    <xf numFmtId="0" fontId="4" fillId="0" borderId="0" xfId="0" applyFont="1" applyAlignment="1" applyProtection="1">
      <alignment vertical="center"/>
      <protection hidden="1"/>
    </xf>
    <xf numFmtId="0" fontId="16" fillId="0" borderId="0" xfId="0" applyFont="1" applyProtection="1">
      <protection hidden="1"/>
    </xf>
    <xf numFmtId="165" fontId="16" fillId="0" borderId="0" xfId="0" applyNumberFormat="1" applyFont="1" applyProtection="1">
      <protection hidden="1"/>
    </xf>
    <xf numFmtId="165" fontId="16" fillId="0" borderId="0" xfId="0" applyNumberFormat="1" applyFont="1" applyAlignment="1" applyProtection="1">
      <alignment horizontal="right"/>
      <protection hidden="1"/>
    </xf>
    <xf numFmtId="165" fontId="17" fillId="0" borderId="0" xfId="0" applyNumberFormat="1" applyFont="1" applyProtection="1">
      <protection hidden="1"/>
    </xf>
    <xf numFmtId="0" fontId="18" fillId="0" borderId="0" xfId="0" applyFont="1" applyAlignment="1" applyProtection="1">
      <alignment vertical="center"/>
      <protection hidden="1"/>
    </xf>
    <xf numFmtId="165" fontId="5" fillId="2" borderId="0" xfId="0" applyNumberFormat="1" applyFont="1" applyFill="1" applyAlignment="1" applyProtection="1">
      <alignment vertical="center"/>
      <protection hidden="1"/>
    </xf>
    <xf numFmtId="165" fontId="5" fillId="2" borderId="0" xfId="0" applyNumberFormat="1" applyFont="1" applyFill="1" applyAlignment="1" applyProtection="1">
      <alignment horizontal="right" vertical="center"/>
      <protection hidden="1"/>
    </xf>
    <xf numFmtId="0" fontId="5" fillId="2" borderId="0" xfId="0" applyFont="1" applyFill="1" applyAlignment="1" applyProtection="1">
      <alignment vertical="center"/>
      <protection hidden="1"/>
    </xf>
    <xf numFmtId="1" fontId="19" fillId="2" borderId="0" xfId="0" applyNumberFormat="1" applyFont="1" applyFill="1" applyAlignment="1" applyProtection="1">
      <alignment vertical="center"/>
      <protection hidden="1"/>
    </xf>
    <xf numFmtId="165" fontId="18" fillId="0" borderId="0" xfId="0" applyNumberFormat="1"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1" fontId="7" fillId="2" borderId="0" xfId="0" applyNumberFormat="1" applyFont="1" applyFill="1" applyAlignment="1" applyProtection="1">
      <alignment vertical="center"/>
      <protection hidden="1"/>
    </xf>
    <xf numFmtId="165" fontId="22" fillId="2" borderId="0" xfId="0" applyNumberFormat="1" applyFont="1" applyFill="1" applyAlignment="1" applyProtection="1">
      <alignment vertical="center"/>
      <protection hidden="1"/>
    </xf>
    <xf numFmtId="165" fontId="22" fillId="2" borderId="0" xfId="0" applyNumberFormat="1" applyFont="1" applyFill="1" applyAlignment="1" applyProtection="1">
      <alignment horizontal="right" vertical="center"/>
      <protection hidden="1"/>
    </xf>
    <xf numFmtId="165" fontId="17"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0" fontId="9" fillId="2" borderId="0" xfId="0" applyFont="1" applyFill="1" applyAlignment="1" applyProtection="1">
      <alignment vertical="center"/>
      <protection hidden="1"/>
    </xf>
    <xf numFmtId="1" fontId="10" fillId="2" borderId="0" xfId="0" applyNumberFormat="1" applyFont="1" applyFill="1" applyAlignment="1" applyProtection="1">
      <alignment vertical="center"/>
      <protection hidden="1"/>
    </xf>
    <xf numFmtId="0" fontId="11" fillId="2" borderId="0" xfId="0" applyFont="1" applyFill="1" applyAlignment="1" applyProtection="1">
      <alignment vertical="center"/>
      <protection hidden="1"/>
    </xf>
    <xf numFmtId="0" fontId="21" fillId="0" borderId="0" xfId="0" applyFont="1" applyProtection="1">
      <protection hidden="1"/>
    </xf>
    <xf numFmtId="1" fontId="22" fillId="2" borderId="0" xfId="0" applyNumberFormat="1" applyFont="1" applyFill="1" applyAlignment="1" applyProtection="1">
      <alignment horizontal="right"/>
      <protection hidden="1"/>
    </xf>
    <xf numFmtId="165" fontId="22" fillId="2" borderId="0" xfId="0" applyNumberFormat="1" applyFont="1" applyFill="1" applyAlignment="1" applyProtection="1">
      <alignment horizontal="right"/>
      <protection hidden="1"/>
    </xf>
    <xf numFmtId="9" fontId="24" fillId="0" borderId="1" xfId="10" applyFont="1" applyFill="1" applyBorder="1" applyProtection="1">
      <protection hidden="1"/>
    </xf>
    <xf numFmtId="1" fontId="24" fillId="0" borderId="0" xfId="0" applyNumberFormat="1" applyFont="1" applyProtection="1">
      <protection hidden="1"/>
    </xf>
    <xf numFmtId="1" fontId="24" fillId="0" borderId="0" xfId="0" applyNumberFormat="1" applyFont="1" applyAlignment="1" applyProtection="1">
      <alignment horizontal="right"/>
      <protection hidden="1"/>
    </xf>
    <xf numFmtId="0" fontId="6" fillId="0" borderId="0" xfId="0" applyFont="1" applyProtection="1">
      <protection hidden="1"/>
    </xf>
    <xf numFmtId="0" fontId="10" fillId="2" borderId="11" xfId="0" applyFont="1" applyFill="1" applyBorder="1" applyProtection="1">
      <protection hidden="1"/>
    </xf>
    <xf numFmtId="0" fontId="25" fillId="2" borderId="11" xfId="0" applyFont="1" applyFill="1" applyBorder="1" applyAlignment="1" applyProtection="1">
      <alignment horizontal="right" vertical="center"/>
      <protection hidden="1"/>
    </xf>
    <xf numFmtId="0" fontId="10" fillId="0" borderId="0" xfId="0" applyFont="1" applyProtection="1">
      <protection hidden="1"/>
    </xf>
    <xf numFmtId="1" fontId="4" fillId="0" borderId="11" xfId="0" applyNumberFormat="1" applyFont="1" applyBorder="1" applyProtection="1">
      <protection hidden="1"/>
    </xf>
    <xf numFmtId="0" fontId="26" fillId="2" borderId="8" xfId="0" applyFont="1" applyFill="1" applyBorder="1" applyProtection="1">
      <protection hidden="1"/>
    </xf>
    <xf numFmtId="0" fontId="10" fillId="2" borderId="9" xfId="0" applyFont="1" applyFill="1" applyBorder="1" applyAlignment="1" applyProtection="1">
      <alignment horizontal="right"/>
      <protection hidden="1"/>
    </xf>
    <xf numFmtId="0" fontId="10" fillId="2" borderId="0" xfId="0" applyFont="1" applyFill="1" applyAlignment="1" applyProtection="1">
      <alignment horizontal="right"/>
      <protection hidden="1"/>
    </xf>
    <xf numFmtId="0" fontId="6" fillId="2" borderId="18" xfId="0" applyFont="1" applyFill="1" applyBorder="1" applyAlignment="1" applyProtection="1">
      <alignment horizontal="left"/>
      <protection hidden="1"/>
    </xf>
    <xf numFmtId="165" fontId="6" fillId="2" borderId="13" xfId="0" applyNumberFormat="1" applyFont="1" applyFill="1" applyBorder="1" applyProtection="1">
      <protection hidden="1"/>
    </xf>
    <xf numFmtId="165" fontId="6" fillId="2" borderId="13" xfId="0" applyNumberFormat="1" applyFont="1" applyFill="1" applyBorder="1" applyAlignment="1" applyProtection="1">
      <alignment horizontal="right"/>
      <protection hidden="1"/>
    </xf>
    <xf numFmtId="165" fontId="10" fillId="2" borderId="13" xfId="0" applyNumberFormat="1" applyFont="1" applyFill="1" applyBorder="1" applyAlignment="1" applyProtection="1">
      <alignment horizontal="center"/>
      <protection hidden="1"/>
    </xf>
    <xf numFmtId="165" fontId="10" fillId="2" borderId="0" xfId="0" applyNumberFormat="1" applyFont="1" applyFill="1" applyAlignment="1" applyProtection="1">
      <alignment horizontal="center"/>
      <protection hidden="1"/>
    </xf>
    <xf numFmtId="169" fontId="6" fillId="4" borderId="11" xfId="9" applyNumberFormat="1" applyFont="1" applyFill="1" applyBorder="1" applyAlignment="1" applyProtection="1">
      <alignment vertical="top"/>
      <protection hidden="1"/>
    </xf>
    <xf numFmtId="169" fontId="6" fillId="4" borderId="0" xfId="9" applyNumberFormat="1" applyFont="1" applyFill="1" applyBorder="1" applyAlignment="1" applyProtection="1">
      <alignment vertical="top"/>
      <protection hidden="1"/>
    </xf>
    <xf numFmtId="169" fontId="6" fillId="4" borderId="18" xfId="9" applyNumberFormat="1" applyFont="1" applyFill="1" applyBorder="1" applyAlignment="1" applyProtection="1">
      <alignment vertical="top"/>
      <protection hidden="1"/>
    </xf>
    <xf numFmtId="169" fontId="6" fillId="4" borderId="13" xfId="9" applyNumberFormat="1" applyFont="1" applyFill="1" applyBorder="1" applyAlignment="1" applyProtection="1">
      <alignment vertical="top"/>
      <protection hidden="1"/>
    </xf>
    <xf numFmtId="1" fontId="24" fillId="0" borderId="1" xfId="0" applyNumberFormat="1" applyFont="1" applyBorder="1" applyProtection="1">
      <protection hidden="1"/>
    </xf>
    <xf numFmtId="1" fontId="24" fillId="0" borderId="1" xfId="0" applyNumberFormat="1" applyFont="1" applyBorder="1" applyAlignment="1" applyProtection="1">
      <alignment horizontal="right"/>
      <protection hidden="1"/>
    </xf>
    <xf numFmtId="0" fontId="4" fillId="0" borderId="0" xfId="2" applyFont="1" applyProtection="1">
      <protection hidden="1"/>
    </xf>
    <xf numFmtId="0" fontId="28" fillId="0" borderId="1" xfId="2" applyFont="1" applyBorder="1" applyProtection="1">
      <protection hidden="1"/>
    </xf>
    <xf numFmtId="165" fontId="4" fillId="0" borderId="1" xfId="2" applyNumberFormat="1" applyFont="1" applyBorder="1" applyProtection="1">
      <protection hidden="1"/>
    </xf>
    <xf numFmtId="169" fontId="4" fillId="0" borderId="1" xfId="3" applyNumberFormat="1" applyFont="1" applyFill="1" applyBorder="1" applyProtection="1">
      <protection hidden="1"/>
    </xf>
    <xf numFmtId="165" fontId="10" fillId="2" borderId="9" xfId="0" applyNumberFormat="1" applyFont="1" applyFill="1" applyBorder="1" applyProtection="1">
      <protection hidden="1"/>
    </xf>
    <xf numFmtId="165" fontId="4" fillId="0" borderId="0" xfId="2" applyNumberFormat="1" applyFont="1" applyProtection="1">
      <protection hidden="1"/>
    </xf>
    <xf numFmtId="0" fontId="26" fillId="2" borderId="11" xfId="0" applyFont="1" applyFill="1" applyBorder="1" applyProtection="1">
      <protection hidden="1"/>
    </xf>
    <xf numFmtId="0" fontId="21" fillId="0" borderId="0" xfId="2" applyFont="1" applyProtection="1">
      <protection hidden="1"/>
    </xf>
    <xf numFmtId="0" fontId="21" fillId="6" borderId="0" xfId="2" applyFont="1" applyFill="1" applyProtection="1">
      <protection hidden="1"/>
    </xf>
    <xf numFmtId="0" fontId="18" fillId="0" borderId="0" xfId="2" applyFont="1" applyAlignment="1" applyProtection="1">
      <alignment vertical="center"/>
      <protection hidden="1"/>
    </xf>
    <xf numFmtId="1" fontId="5" fillId="2" borderId="0" xfId="0" applyNumberFormat="1" applyFont="1" applyFill="1" applyAlignment="1" applyProtection="1">
      <alignment vertical="center"/>
      <protection hidden="1"/>
    </xf>
    <xf numFmtId="0" fontId="21" fillId="2" borderId="0" xfId="2" applyFont="1" applyFill="1" applyAlignment="1" applyProtection="1">
      <alignment vertical="center"/>
      <protection hidden="1"/>
    </xf>
    <xf numFmtId="0" fontId="18" fillId="6" borderId="0" xfId="2" applyFont="1" applyFill="1" applyAlignment="1" applyProtection="1">
      <alignment vertical="center"/>
      <protection hidden="1"/>
    </xf>
    <xf numFmtId="0" fontId="21" fillId="0" borderId="0" xfId="2" applyFont="1" applyAlignment="1" applyProtection="1">
      <alignment vertical="center"/>
      <protection hidden="1"/>
    </xf>
    <xf numFmtId="0" fontId="7" fillId="2" borderId="0" xfId="0" applyFont="1" applyFill="1" applyAlignment="1" applyProtection="1">
      <alignment vertical="center"/>
      <protection hidden="1"/>
    </xf>
    <xf numFmtId="0" fontId="21" fillId="6" borderId="0" xfId="2" applyFont="1" applyFill="1" applyAlignment="1" applyProtection="1">
      <alignment vertical="center"/>
      <protection hidden="1"/>
    </xf>
    <xf numFmtId="1" fontId="10" fillId="2" borderId="0" xfId="0" applyNumberFormat="1" applyFont="1" applyFill="1" applyAlignment="1" applyProtection="1">
      <alignment horizontal="left" vertical="center"/>
      <protection hidden="1"/>
    </xf>
    <xf numFmtId="0" fontId="10" fillId="2" borderId="0" xfId="0" applyFont="1" applyFill="1" applyAlignment="1" applyProtection="1">
      <alignment vertical="center"/>
      <protection hidden="1"/>
    </xf>
    <xf numFmtId="1" fontId="11" fillId="2" borderId="0" xfId="0" applyNumberFormat="1" applyFont="1" applyFill="1" applyAlignment="1" applyProtection="1">
      <alignment vertical="center"/>
      <protection hidden="1"/>
    </xf>
    <xf numFmtId="0" fontId="10" fillId="2" borderId="0" xfId="0" applyFont="1" applyFill="1" applyAlignment="1" applyProtection="1">
      <alignment horizontal="left" vertical="center"/>
      <protection hidden="1"/>
    </xf>
    <xf numFmtId="0" fontId="21" fillId="2" borderId="0" xfId="2" applyFont="1" applyFill="1" applyProtection="1">
      <protection hidden="1"/>
    </xf>
    <xf numFmtId="0" fontId="4" fillId="0" borderId="0" xfId="2" applyFont="1" applyAlignment="1" applyProtection="1">
      <alignment vertical="center"/>
      <protection hidden="1"/>
    </xf>
    <xf numFmtId="0" fontId="28" fillId="0" borderId="1" xfId="2" applyFont="1" applyBorder="1" applyAlignment="1" applyProtection="1">
      <alignment vertical="center"/>
      <protection hidden="1"/>
    </xf>
    <xf numFmtId="165" fontId="4" fillId="0" borderId="1" xfId="2" applyNumberFormat="1" applyFont="1" applyBorder="1" applyAlignment="1" applyProtection="1">
      <alignment horizontal="right" vertical="center"/>
      <protection hidden="1"/>
    </xf>
    <xf numFmtId="0" fontId="28" fillId="0" borderId="0" xfId="2" applyFont="1" applyAlignment="1" applyProtection="1">
      <alignment vertical="center"/>
      <protection hidden="1"/>
    </xf>
    <xf numFmtId="165" fontId="4" fillId="0" borderId="0" xfId="2" applyNumberFormat="1" applyFont="1" applyAlignment="1" applyProtection="1">
      <alignment horizontal="right" vertical="center"/>
      <protection hidden="1"/>
    </xf>
    <xf numFmtId="0" fontId="4" fillId="0" borderId="0" xfId="2" quotePrefix="1" applyFont="1" applyAlignment="1" applyProtection="1">
      <alignment horizontal="left" vertical="center" wrapText="1"/>
      <protection hidden="1"/>
    </xf>
    <xf numFmtId="165" fontId="7" fillId="2" borderId="9" xfId="0" applyNumberFormat="1" applyFont="1" applyFill="1" applyBorder="1" applyAlignment="1" applyProtection="1">
      <alignment vertical="center"/>
      <protection hidden="1"/>
    </xf>
    <xf numFmtId="0" fontId="24" fillId="0" borderId="0" xfId="2" applyFont="1" applyProtection="1">
      <protection hidden="1"/>
    </xf>
    <xf numFmtId="1" fontId="26" fillId="2" borderId="3" xfId="0" applyNumberFormat="1" applyFont="1" applyFill="1" applyBorder="1" applyAlignment="1" applyProtection="1">
      <alignment horizontal="center" vertical="center"/>
      <protection hidden="1"/>
    </xf>
    <xf numFmtId="165" fontId="26" fillId="2" borderId="3" xfId="0" applyNumberFormat="1" applyFont="1" applyFill="1" applyBorder="1" applyAlignment="1" applyProtection="1">
      <alignment vertical="center"/>
      <protection hidden="1"/>
    </xf>
    <xf numFmtId="44" fontId="32" fillId="5" borderId="2" xfId="1" applyFont="1" applyFill="1" applyBorder="1" applyAlignment="1" applyProtection="1">
      <alignment vertical="center"/>
      <protection hidden="1"/>
    </xf>
    <xf numFmtId="0" fontId="15" fillId="2" borderId="4" xfId="0" applyFont="1" applyFill="1" applyBorder="1" applyAlignment="1" applyProtection="1">
      <alignment horizontal="right" vertical="center"/>
      <protection hidden="1"/>
    </xf>
    <xf numFmtId="0" fontId="26" fillId="3" borderId="0" xfId="0" applyFont="1" applyFill="1" applyAlignment="1" applyProtection="1">
      <alignment horizontal="left"/>
      <protection hidden="1"/>
    </xf>
    <xf numFmtId="0" fontId="26" fillId="2" borderId="4" xfId="0" applyFont="1" applyFill="1" applyBorder="1" applyAlignment="1" applyProtection="1">
      <alignment horizontal="left"/>
      <protection hidden="1"/>
    </xf>
    <xf numFmtId="0" fontId="26" fillId="5" borderId="5" xfId="0" applyFont="1" applyFill="1" applyBorder="1" applyProtection="1">
      <protection hidden="1"/>
    </xf>
    <xf numFmtId="0" fontId="29" fillId="5" borderId="6" xfId="0" applyFont="1" applyFill="1" applyBorder="1" applyProtection="1">
      <protection hidden="1"/>
    </xf>
    <xf numFmtId="44" fontId="32" fillId="5" borderId="7" xfId="0" applyNumberFormat="1" applyFont="1" applyFill="1" applyBorder="1" applyAlignment="1" applyProtection="1">
      <alignment vertical="center"/>
      <protection hidden="1"/>
    </xf>
    <xf numFmtId="1" fontId="30" fillId="0" borderId="2" xfId="0" applyNumberFormat="1" applyFont="1" applyBorder="1" applyAlignment="1" applyProtection="1">
      <alignment horizontal="center"/>
      <protection hidden="1"/>
    </xf>
    <xf numFmtId="1" fontId="30" fillId="0" borderId="2" xfId="0" applyNumberFormat="1" applyFont="1" applyBorder="1" applyProtection="1">
      <protection hidden="1"/>
    </xf>
    <xf numFmtId="0" fontId="26" fillId="2" borderId="8" xfId="0" applyFont="1" applyFill="1" applyBorder="1" applyAlignment="1" applyProtection="1">
      <alignment horizontal="left" vertical="center"/>
      <protection hidden="1"/>
    </xf>
    <xf numFmtId="0" fontId="6" fillId="2" borderId="15" xfId="0" applyFont="1" applyFill="1" applyBorder="1" applyAlignment="1" applyProtection="1">
      <alignment horizontal="right" vertical="center"/>
      <protection hidden="1"/>
    </xf>
    <xf numFmtId="0" fontId="6" fillId="2" borderId="15" xfId="0" applyFont="1" applyFill="1" applyBorder="1" applyAlignment="1" applyProtection="1">
      <alignment horizontal="right"/>
      <protection hidden="1"/>
    </xf>
    <xf numFmtId="168" fontId="6" fillId="3" borderId="2" xfId="9" applyNumberFormat="1" applyFont="1" applyFill="1" applyBorder="1" applyProtection="1">
      <protection hidden="1"/>
    </xf>
    <xf numFmtId="168" fontId="6" fillId="3" borderId="4" xfId="9" applyNumberFormat="1" applyFont="1" applyFill="1" applyBorder="1" applyProtection="1">
      <protection hidden="1"/>
    </xf>
    <xf numFmtId="168" fontId="6" fillId="3" borderId="2" xfId="9" applyNumberFormat="1" applyFont="1" applyFill="1" applyBorder="1" applyAlignment="1" applyProtection="1">
      <alignment horizontal="right"/>
      <protection hidden="1"/>
    </xf>
    <xf numFmtId="168" fontId="6" fillId="3" borderId="3" xfId="9" applyNumberFormat="1" applyFont="1" applyFill="1" applyBorder="1" applyProtection="1">
      <protection hidden="1"/>
    </xf>
    <xf numFmtId="168" fontId="6" fillId="3" borderId="16" xfId="9" applyNumberFormat="1" applyFont="1" applyFill="1" applyBorder="1" applyProtection="1">
      <protection hidden="1"/>
    </xf>
    <xf numFmtId="165" fontId="26" fillId="2" borderId="8" xfId="0" applyNumberFormat="1" applyFont="1" applyFill="1" applyBorder="1" applyProtection="1">
      <protection hidden="1"/>
    </xf>
    <xf numFmtId="165" fontId="26" fillId="5" borderId="19" xfId="0" applyNumberFormat="1" applyFont="1" applyFill="1" applyBorder="1" applyAlignment="1" applyProtection="1">
      <alignment vertical="center"/>
      <protection hidden="1"/>
    </xf>
    <xf numFmtId="0" fontId="10" fillId="2" borderId="15" xfId="0" applyFont="1" applyFill="1" applyBorder="1" applyAlignment="1" applyProtection="1">
      <alignment horizontal="right" vertical="center"/>
      <protection hidden="1"/>
    </xf>
    <xf numFmtId="0" fontId="26" fillId="2" borderId="0" xfId="0" applyFont="1" applyFill="1" applyAlignment="1" applyProtection="1">
      <alignment horizontal="left" vertical="center"/>
      <protection hidden="1"/>
    </xf>
    <xf numFmtId="0" fontId="32" fillId="0" borderId="0" xfId="2" applyFont="1" applyAlignment="1" applyProtection="1">
      <alignment vertical="center"/>
      <protection hidden="1"/>
    </xf>
    <xf numFmtId="165" fontId="6" fillId="0" borderId="3" xfId="0" applyNumberFormat="1" applyFont="1" applyBorder="1" applyProtection="1">
      <protection hidden="1"/>
    </xf>
    <xf numFmtId="165" fontId="6" fillId="0" borderId="16" xfId="0" applyNumberFormat="1" applyFont="1" applyBorder="1" applyProtection="1">
      <protection hidden="1"/>
    </xf>
    <xf numFmtId="165" fontId="6" fillId="0" borderId="13" xfId="0" applyNumberFormat="1" applyFont="1" applyBorder="1" applyProtection="1">
      <protection hidden="1"/>
    </xf>
    <xf numFmtId="165" fontId="32" fillId="5" borderId="19" xfId="2" applyNumberFormat="1" applyFont="1" applyFill="1" applyBorder="1" applyAlignment="1" applyProtection="1">
      <alignment horizontal="right" vertical="center"/>
      <protection hidden="1"/>
    </xf>
    <xf numFmtId="165" fontId="26" fillId="2" borderId="8" xfId="0" applyNumberFormat="1" applyFont="1" applyFill="1" applyBorder="1" applyAlignment="1" applyProtection="1">
      <alignment vertical="center"/>
      <protection hidden="1"/>
    </xf>
    <xf numFmtId="165" fontId="10" fillId="2" borderId="18" xfId="0" applyNumberFormat="1" applyFont="1" applyFill="1" applyBorder="1" applyProtection="1">
      <protection hidden="1"/>
    </xf>
    <xf numFmtId="0" fontId="4" fillId="0" borderId="2" xfId="2" quotePrefix="1" applyFont="1" applyBorder="1" applyAlignment="1" applyProtection="1">
      <alignment horizontal="left" vertical="center" wrapText="1"/>
      <protection hidden="1"/>
    </xf>
    <xf numFmtId="165" fontId="10" fillId="2" borderId="18" xfId="0" applyNumberFormat="1" applyFont="1" applyFill="1" applyBorder="1" applyAlignment="1" applyProtection="1">
      <alignment vertical="center" wrapText="1"/>
      <protection hidden="1"/>
    </xf>
    <xf numFmtId="165" fontId="10" fillId="2" borderId="13" xfId="0" applyNumberFormat="1" applyFont="1" applyFill="1" applyBorder="1" applyAlignment="1" applyProtection="1">
      <alignment horizontal="right" vertical="center" wrapText="1"/>
      <protection hidden="1"/>
    </xf>
    <xf numFmtId="168" fontId="6" fillId="0" borderId="2" xfId="9" applyNumberFormat="1" applyFont="1" applyFill="1" applyBorder="1" applyAlignment="1" applyProtection="1">
      <alignment horizontal="right"/>
      <protection hidden="1"/>
    </xf>
    <xf numFmtId="165" fontId="10" fillId="0" borderId="2" xfId="0" applyNumberFormat="1" applyFont="1" applyBorder="1" applyProtection="1">
      <protection hidden="1"/>
    </xf>
    <xf numFmtId="0" fontId="28" fillId="0" borderId="0" xfId="2" applyFont="1" applyAlignment="1" applyProtection="1">
      <alignment horizontal="right"/>
      <protection hidden="1"/>
    </xf>
    <xf numFmtId="0" fontId="28" fillId="0" borderId="0" xfId="2" applyFont="1" applyProtection="1">
      <protection hidden="1"/>
    </xf>
    <xf numFmtId="168" fontId="6" fillId="3" borderId="0" xfId="9" applyNumberFormat="1" applyFont="1" applyFill="1" applyBorder="1" applyProtection="1">
      <protection hidden="1"/>
    </xf>
    <xf numFmtId="165" fontId="10" fillId="0" borderId="0" xfId="0" applyNumberFormat="1" applyFont="1" applyProtection="1">
      <protection hidden="1"/>
    </xf>
    <xf numFmtId="168" fontId="6" fillId="3" borderId="0" xfId="9" applyNumberFormat="1" applyFont="1" applyFill="1" applyBorder="1" applyAlignment="1" applyProtection="1">
      <alignment horizontal="center"/>
      <protection hidden="1"/>
    </xf>
    <xf numFmtId="168" fontId="6" fillId="0" borderId="0" xfId="9" applyNumberFormat="1" applyFont="1" applyFill="1" applyBorder="1" applyProtection="1">
      <protection hidden="1"/>
    </xf>
    <xf numFmtId="169" fontId="4" fillId="0" borderId="0" xfId="3" applyNumberFormat="1" applyFont="1" applyFill="1" applyBorder="1" applyProtection="1">
      <protection hidden="1"/>
    </xf>
    <xf numFmtId="168" fontId="6" fillId="0" borderId="0" xfId="9" applyNumberFormat="1" applyFont="1" applyFill="1" applyBorder="1" applyAlignment="1" applyProtection="1">
      <alignment horizontal="right"/>
      <protection hidden="1"/>
    </xf>
    <xf numFmtId="44" fontId="4" fillId="0" borderId="17" xfId="2" applyNumberFormat="1" applyFont="1" applyBorder="1" applyAlignment="1" applyProtection="1">
      <alignment horizontal="right" vertical="center"/>
      <protection hidden="1"/>
    </xf>
    <xf numFmtId="0" fontId="4" fillId="0" borderId="1" xfId="2" applyFont="1" applyBorder="1" applyAlignment="1" applyProtection="1">
      <alignment vertical="center"/>
      <protection hidden="1"/>
    </xf>
    <xf numFmtId="0" fontId="27" fillId="0" borderId="0" xfId="2" applyFont="1" applyProtection="1">
      <protection hidden="1"/>
    </xf>
    <xf numFmtId="0" fontId="27" fillId="6" borderId="0" xfId="2" applyFont="1" applyFill="1" applyProtection="1">
      <protection hidden="1"/>
    </xf>
    <xf numFmtId="1" fontId="5" fillId="2" borderId="0" xfId="0" applyNumberFormat="1" applyFont="1" applyFill="1" applyProtection="1">
      <protection hidden="1"/>
    </xf>
    <xf numFmtId="165" fontId="10" fillId="2" borderId="0" xfId="0" applyNumberFormat="1" applyFont="1" applyFill="1" applyProtection="1">
      <protection hidden="1"/>
    </xf>
    <xf numFmtId="1" fontId="7" fillId="2" borderId="0" xfId="0" applyNumberFormat="1" applyFont="1" applyFill="1" applyProtection="1">
      <protection hidden="1"/>
    </xf>
    <xf numFmtId="0" fontId="9" fillId="2" borderId="0" xfId="0" applyFont="1" applyFill="1" applyProtection="1">
      <protection hidden="1"/>
    </xf>
    <xf numFmtId="0" fontId="11" fillId="2" borderId="0" xfId="0" applyFont="1" applyFill="1" applyProtection="1">
      <protection hidden="1"/>
    </xf>
    <xf numFmtId="3" fontId="10" fillId="2" borderId="0" xfId="0" applyNumberFormat="1" applyFont="1" applyFill="1" applyAlignment="1" applyProtection="1">
      <alignment horizontal="right"/>
      <protection hidden="1"/>
    </xf>
    <xf numFmtId="1" fontId="10" fillId="2" borderId="0" xfId="0" applyNumberFormat="1" applyFont="1" applyFill="1" applyAlignment="1" applyProtection="1">
      <alignment horizontal="right"/>
      <protection hidden="1"/>
    </xf>
    <xf numFmtId="165" fontId="10" fillId="2" borderId="0" xfId="0" applyNumberFormat="1" applyFont="1" applyFill="1" applyAlignment="1" applyProtection="1">
      <alignment horizontal="right"/>
      <protection hidden="1"/>
    </xf>
    <xf numFmtId="168" fontId="4" fillId="0" borderId="1" xfId="3" applyNumberFormat="1" applyFont="1" applyFill="1" applyBorder="1" applyAlignment="1" applyProtection="1">
      <alignment horizontal="center"/>
      <protection hidden="1"/>
    </xf>
    <xf numFmtId="165" fontId="4" fillId="0" borderId="0" xfId="2" applyNumberFormat="1" applyFont="1" applyAlignment="1" applyProtection="1">
      <alignment horizontal="right"/>
      <protection hidden="1"/>
    </xf>
    <xf numFmtId="0" fontId="4" fillId="0" borderId="0" xfId="2" applyFont="1" applyAlignment="1" applyProtection="1">
      <alignment horizontal="right"/>
      <protection hidden="1"/>
    </xf>
    <xf numFmtId="165" fontId="10" fillId="2" borderId="10" xfId="0" applyNumberFormat="1" applyFont="1" applyFill="1" applyBorder="1" applyProtection="1">
      <protection hidden="1"/>
    </xf>
    <xf numFmtId="165" fontId="10" fillId="2" borderId="11" xfId="0" applyNumberFormat="1" applyFont="1" applyFill="1" applyBorder="1" applyProtection="1">
      <protection hidden="1"/>
    </xf>
    <xf numFmtId="165" fontId="10" fillId="2" borderId="12" xfId="0" applyNumberFormat="1" applyFont="1" applyFill="1" applyBorder="1" applyProtection="1">
      <protection hidden="1"/>
    </xf>
    <xf numFmtId="165" fontId="10" fillId="2" borderId="0" xfId="0" applyNumberFormat="1" applyFont="1" applyFill="1" applyAlignment="1" applyProtection="1">
      <alignment horizontal="right" wrapText="1"/>
      <protection hidden="1"/>
    </xf>
    <xf numFmtId="0" fontId="10" fillId="2" borderId="12" xfId="0" applyFont="1" applyFill="1" applyBorder="1" applyAlignment="1" applyProtection="1">
      <alignment horizontal="right" wrapText="1"/>
      <protection hidden="1"/>
    </xf>
    <xf numFmtId="165" fontId="26" fillId="2" borderId="0" xfId="0" applyNumberFormat="1" applyFont="1" applyFill="1" applyProtection="1">
      <protection hidden="1"/>
    </xf>
    <xf numFmtId="0" fontId="28" fillId="2" borderId="0" xfId="2" applyFont="1" applyFill="1" applyProtection="1">
      <protection hidden="1"/>
    </xf>
    <xf numFmtId="165" fontId="4" fillId="2" borderId="0" xfId="2" applyNumberFormat="1" applyFont="1" applyFill="1" applyProtection="1">
      <protection hidden="1"/>
    </xf>
    <xf numFmtId="169" fontId="4" fillId="2" borderId="0" xfId="3" applyNumberFormat="1" applyFont="1" applyFill="1" applyBorder="1" applyProtection="1">
      <protection hidden="1"/>
    </xf>
    <xf numFmtId="168" fontId="4" fillId="2" borderId="0" xfId="3" applyNumberFormat="1" applyFont="1" applyFill="1" applyBorder="1" applyAlignment="1" applyProtection="1">
      <alignment horizontal="center"/>
      <protection hidden="1"/>
    </xf>
    <xf numFmtId="0" fontId="4" fillId="0" borderId="17" xfId="2" quotePrefix="1" applyFont="1" applyBorder="1" applyAlignment="1" applyProtection="1">
      <alignment vertical="center" wrapText="1"/>
      <protection hidden="1"/>
    </xf>
    <xf numFmtId="0" fontId="4" fillId="0" borderId="2" xfId="2" quotePrefix="1" applyFont="1" applyBorder="1" applyAlignment="1" applyProtection="1">
      <alignment vertical="center" wrapText="1"/>
      <protection hidden="1"/>
    </xf>
    <xf numFmtId="0" fontId="31" fillId="0" borderId="0" xfId="0" applyFont="1" applyProtection="1">
      <protection hidden="1"/>
    </xf>
    <xf numFmtId="0" fontId="10" fillId="0" borderId="1" xfId="0" applyFont="1" applyBorder="1" applyProtection="1">
      <protection hidden="1"/>
    </xf>
    <xf numFmtId="0" fontId="32" fillId="0" borderId="0" xfId="2" applyFont="1" applyAlignment="1" applyProtection="1">
      <alignment horizontal="center"/>
      <protection hidden="1"/>
    </xf>
    <xf numFmtId="0" fontId="10" fillId="2" borderId="2" xfId="0" applyFont="1" applyFill="1" applyBorder="1" applyAlignment="1" applyProtection="1">
      <alignment horizontal="right"/>
      <protection hidden="1"/>
    </xf>
    <xf numFmtId="0" fontId="6" fillId="0" borderId="1" xfId="0" applyFont="1" applyBorder="1" applyProtection="1">
      <protection hidden="1"/>
    </xf>
    <xf numFmtId="0" fontId="26" fillId="3" borderId="0" xfId="0" applyFont="1" applyFill="1" applyAlignment="1" applyProtection="1">
      <alignment horizontal="right" vertical="center"/>
      <protection hidden="1"/>
    </xf>
    <xf numFmtId="173" fontId="26" fillId="5" borderId="19" xfId="0" applyNumberFormat="1" applyFont="1" applyFill="1" applyBorder="1" applyAlignment="1" applyProtection="1">
      <alignment vertical="center"/>
      <protection hidden="1"/>
    </xf>
    <xf numFmtId="0" fontId="26" fillId="3" borderId="1" xfId="0" applyFont="1" applyFill="1" applyBorder="1" applyAlignment="1" applyProtection="1">
      <alignment horizontal="right" vertical="center"/>
      <protection hidden="1"/>
    </xf>
    <xf numFmtId="0" fontId="32" fillId="0" borderId="2" xfId="2" applyFont="1" applyBorder="1" applyAlignment="1" applyProtection="1">
      <alignment horizontal="right" vertical="center"/>
      <protection hidden="1"/>
    </xf>
    <xf numFmtId="168" fontId="6" fillId="3" borderId="18" xfId="9" applyNumberFormat="1" applyFont="1" applyFill="1" applyBorder="1" applyAlignment="1" applyProtection="1">
      <protection hidden="1"/>
    </xf>
    <xf numFmtId="168" fontId="6" fillId="3" borderId="13" xfId="9" applyNumberFormat="1" applyFont="1" applyFill="1" applyBorder="1" applyAlignment="1" applyProtection="1">
      <protection hidden="1"/>
    </xf>
    <xf numFmtId="165" fontId="10" fillId="2" borderId="14" xfId="0" applyNumberFormat="1" applyFont="1" applyFill="1" applyBorder="1" applyAlignment="1" applyProtection="1">
      <alignment horizontal="right" wrapText="1"/>
      <protection hidden="1"/>
    </xf>
    <xf numFmtId="168" fontId="6" fillId="3" borderId="2" xfId="9" applyNumberFormat="1" applyFont="1" applyFill="1" applyBorder="1" applyAlignment="1" applyProtection="1">
      <alignment horizontal="center"/>
      <protection hidden="1"/>
    </xf>
    <xf numFmtId="0" fontId="26" fillId="2" borderId="22" xfId="0" applyFont="1" applyFill="1" applyBorder="1" applyAlignment="1" applyProtection="1">
      <alignment horizontal="left" vertical="center"/>
      <protection hidden="1"/>
    </xf>
    <xf numFmtId="0" fontId="10" fillId="2" borderId="15" xfId="0" applyFont="1" applyFill="1" applyBorder="1" applyProtection="1">
      <protection hidden="1"/>
    </xf>
    <xf numFmtId="0" fontId="25" fillId="2" borderId="15" xfId="0" applyFont="1" applyFill="1" applyBorder="1" applyAlignment="1" applyProtection="1">
      <alignment horizontal="right" vertical="center"/>
      <protection hidden="1"/>
    </xf>
    <xf numFmtId="0" fontId="6" fillId="2" borderId="17" xfId="0" applyFont="1" applyFill="1" applyBorder="1" applyAlignment="1" applyProtection="1">
      <alignment horizontal="right"/>
      <protection hidden="1"/>
    </xf>
    <xf numFmtId="0" fontId="26" fillId="3" borderId="9" xfId="0" applyFont="1" applyFill="1" applyBorder="1" applyAlignment="1" applyProtection="1">
      <alignment horizontal="right" vertical="center"/>
      <protection hidden="1"/>
    </xf>
    <xf numFmtId="0" fontId="26" fillId="3" borderId="10" xfId="0" applyFont="1" applyFill="1" applyBorder="1" applyAlignment="1" applyProtection="1">
      <alignment horizontal="right" vertical="center"/>
      <protection hidden="1"/>
    </xf>
    <xf numFmtId="0" fontId="26" fillId="3" borderId="8" xfId="0" applyFont="1" applyFill="1" applyBorder="1" applyAlignment="1" applyProtection="1">
      <alignment horizontal="left" vertical="center"/>
      <protection hidden="1"/>
    </xf>
    <xf numFmtId="0" fontId="10" fillId="2" borderId="4" xfId="0" applyFont="1" applyFill="1" applyBorder="1" applyAlignment="1" applyProtection="1">
      <alignment horizontal="right"/>
      <protection hidden="1"/>
    </xf>
    <xf numFmtId="1" fontId="6" fillId="2" borderId="22" xfId="0" applyNumberFormat="1" applyFont="1" applyFill="1" applyBorder="1" applyAlignment="1" applyProtection="1">
      <alignment vertical="center"/>
      <protection hidden="1"/>
    </xf>
    <xf numFmtId="1" fontId="6" fillId="2" borderId="15" xfId="0" applyNumberFormat="1" applyFont="1" applyFill="1" applyBorder="1" applyAlignment="1" applyProtection="1">
      <alignment vertical="center"/>
      <protection hidden="1"/>
    </xf>
    <xf numFmtId="0" fontId="10" fillId="2" borderId="17" xfId="0" applyFont="1" applyFill="1" applyBorder="1" applyAlignment="1" applyProtection="1">
      <alignment horizontal="right"/>
      <protection hidden="1"/>
    </xf>
    <xf numFmtId="0" fontId="6" fillId="2" borderId="22" xfId="0" applyFont="1" applyFill="1" applyBorder="1" applyProtection="1">
      <protection hidden="1"/>
    </xf>
    <xf numFmtId="0" fontId="32" fillId="0" borderId="0" xfId="2" applyFont="1" applyAlignment="1" applyProtection="1">
      <alignment horizontal="right" vertical="center"/>
      <protection hidden="1"/>
    </xf>
    <xf numFmtId="0" fontId="4" fillId="0" borderId="0" xfId="2" applyFont="1" applyAlignment="1" applyProtection="1">
      <alignment horizontal="right" vertical="center"/>
      <protection hidden="1"/>
    </xf>
    <xf numFmtId="0" fontId="24" fillId="0" borderId="0" xfId="0" applyFont="1" applyProtection="1">
      <protection hidden="1"/>
    </xf>
    <xf numFmtId="1" fontId="24" fillId="0" borderId="0" xfId="0" applyNumberFormat="1" applyFont="1" applyAlignment="1" applyProtection="1">
      <alignment horizontal="center"/>
      <protection hidden="1"/>
    </xf>
    <xf numFmtId="0" fontId="24" fillId="0" borderId="0" xfId="0" applyFont="1" applyAlignment="1" applyProtection="1">
      <alignment horizontal="left" vertical="top"/>
      <protection hidden="1"/>
    </xf>
    <xf numFmtId="44" fontId="34" fillId="0" borderId="0" xfId="1" applyFont="1" applyAlignment="1" applyProtection="1">
      <protection hidden="1"/>
    </xf>
    <xf numFmtId="0" fontId="4" fillId="0" borderId="3" xfId="2" quotePrefix="1" applyFont="1" applyBorder="1" applyAlignment="1" applyProtection="1">
      <alignment vertical="top" wrapText="1"/>
      <protection hidden="1"/>
    </xf>
    <xf numFmtId="165" fontId="35" fillId="2" borderId="9" xfId="0" applyNumberFormat="1" applyFont="1" applyFill="1" applyBorder="1" applyProtection="1">
      <protection hidden="1"/>
    </xf>
    <xf numFmtId="0" fontId="36" fillId="2" borderId="18" xfId="0" applyFont="1" applyFill="1" applyBorder="1" applyProtection="1">
      <protection hidden="1"/>
    </xf>
    <xf numFmtId="1" fontId="38" fillId="0" borderId="1" xfId="0" applyNumberFormat="1" applyFont="1" applyBorder="1" applyProtection="1">
      <protection hidden="1"/>
    </xf>
    <xf numFmtId="1" fontId="39" fillId="0" borderId="1" xfId="0" applyNumberFormat="1" applyFont="1" applyBorder="1" applyProtection="1">
      <protection hidden="1"/>
    </xf>
    <xf numFmtId="1" fontId="38" fillId="0" borderId="0" xfId="0" applyNumberFormat="1" applyFont="1" applyProtection="1">
      <protection hidden="1"/>
    </xf>
    <xf numFmtId="1" fontId="39" fillId="0" borderId="0" xfId="0" applyNumberFormat="1" applyFont="1" applyProtection="1">
      <protection hidden="1"/>
    </xf>
    <xf numFmtId="165" fontId="36" fillId="2" borderId="2" xfId="0" applyNumberFormat="1" applyFont="1" applyFill="1" applyBorder="1" applyAlignment="1" applyProtection="1">
      <alignment horizontal="left"/>
      <protection hidden="1"/>
    </xf>
    <xf numFmtId="0" fontId="5" fillId="2" borderId="0" xfId="0" applyFont="1" applyFill="1" applyProtection="1">
      <protection hidden="1"/>
    </xf>
    <xf numFmtId="0" fontId="16" fillId="2" borderId="0" xfId="0" applyFont="1" applyFill="1" applyProtection="1">
      <protection hidden="1"/>
    </xf>
    <xf numFmtId="0" fontId="40" fillId="2" borderId="0" xfId="0" applyFont="1" applyFill="1" applyProtection="1">
      <protection hidden="1"/>
    </xf>
    <xf numFmtId="0" fontId="41" fillId="2" borderId="0" xfId="0" applyFont="1" applyFill="1" applyAlignment="1" applyProtection="1">
      <alignment vertical="center"/>
      <protection hidden="1"/>
    </xf>
    <xf numFmtId="1" fontId="42" fillId="0" borderId="1" xfId="0" applyNumberFormat="1" applyFont="1" applyBorder="1" applyProtection="1">
      <protection hidden="1"/>
    </xf>
    <xf numFmtId="167" fontId="24" fillId="0" borderId="0" xfId="7" applyFont="1" applyAlignment="1" applyProtection="1">
      <alignment horizontal="left"/>
      <protection hidden="1"/>
    </xf>
    <xf numFmtId="0" fontId="16" fillId="0" borderId="0" xfId="0" applyFont="1" applyAlignment="1" applyProtection="1">
      <alignment wrapText="1"/>
      <protection hidden="1"/>
    </xf>
    <xf numFmtId="174" fontId="43" fillId="5" borderId="2" xfId="7" quotePrefix="1" applyNumberFormat="1" applyFont="1" applyFill="1" applyBorder="1" applyAlignment="1" applyProtection="1">
      <alignment horizontal="right" vertical="center" wrapText="1"/>
      <protection hidden="1"/>
    </xf>
    <xf numFmtId="3" fontId="43" fillId="3" borderId="2" xfId="0" quotePrefix="1" applyNumberFormat="1" applyFont="1" applyFill="1" applyBorder="1" applyAlignment="1" applyProtection="1">
      <alignment horizontal="right" vertical="center" wrapText="1"/>
      <protection hidden="1"/>
    </xf>
    <xf numFmtId="175" fontId="43" fillId="0" borderId="3" xfId="0" applyNumberFormat="1" applyFont="1" applyBorder="1" applyAlignment="1" applyProtection="1">
      <alignment horizontal="right" vertical="center"/>
      <protection hidden="1"/>
    </xf>
    <xf numFmtId="175" fontId="43" fillId="0" borderId="4" xfId="0" applyNumberFormat="1" applyFont="1" applyBorder="1" applyAlignment="1" applyProtection="1">
      <alignment horizontal="left" vertical="center"/>
      <protection hidden="1"/>
    </xf>
    <xf numFmtId="0" fontId="16" fillId="0" borderId="3" xfId="0" applyFont="1" applyBorder="1" applyAlignment="1" applyProtection="1">
      <alignment horizontal="center" vertical="center"/>
      <protection hidden="1"/>
    </xf>
    <xf numFmtId="3" fontId="16" fillId="0" borderId="2" xfId="0" applyNumberFormat="1" applyFont="1" applyBorder="1" applyAlignment="1" applyProtection="1">
      <alignment horizontal="right" vertical="center"/>
      <protection hidden="1"/>
    </xf>
    <xf numFmtId="177" fontId="45" fillId="0" borderId="2" xfId="0" applyNumberFormat="1" applyFont="1" applyBorder="1" applyAlignment="1" applyProtection="1">
      <alignment horizontal="right" vertical="center"/>
      <protection hidden="1"/>
    </xf>
    <xf numFmtId="0" fontId="44" fillId="0" borderId="3" xfId="0" applyFont="1" applyBorder="1" applyAlignment="1" applyProtection="1">
      <alignment horizontal="right" vertical="center"/>
      <protection hidden="1"/>
    </xf>
    <xf numFmtId="0" fontId="11" fillId="0" borderId="16" xfId="6" applyFont="1" applyBorder="1" applyAlignment="1" applyProtection="1">
      <alignment vertical="center"/>
      <protection hidden="1"/>
    </xf>
    <xf numFmtId="0" fontId="43" fillId="0" borderId="4" xfId="6" applyFont="1" applyBorder="1" applyAlignment="1" applyProtection="1">
      <alignment vertical="center"/>
      <protection hidden="1"/>
    </xf>
    <xf numFmtId="0" fontId="43" fillId="0" borderId="11" xfId="6" applyFont="1" applyBorder="1" applyAlignment="1" applyProtection="1">
      <alignment vertical="center"/>
      <protection hidden="1"/>
    </xf>
    <xf numFmtId="0" fontId="43" fillId="0" borderId="0" xfId="6" applyFont="1" applyAlignment="1" applyProtection="1">
      <alignment horizontal="left" vertical="center"/>
      <protection hidden="1"/>
    </xf>
    <xf numFmtId="0" fontId="44" fillId="0" borderId="0" xfId="0" applyFont="1" applyAlignment="1" applyProtection="1">
      <alignment horizontal="right" vertical="center"/>
      <protection hidden="1"/>
    </xf>
    <xf numFmtId="0" fontId="41" fillId="2" borderId="9" xfId="0" applyFont="1" applyFill="1" applyBorder="1" applyAlignment="1" applyProtection="1">
      <alignment horizontal="right" vertical="center" wrapText="1"/>
      <protection hidden="1"/>
    </xf>
    <xf numFmtId="0" fontId="43" fillId="0" borderId="0" xfId="0" applyFont="1" applyProtection="1">
      <protection hidden="1"/>
    </xf>
    <xf numFmtId="3" fontId="16" fillId="0" borderId="9" xfId="0" applyNumberFormat="1" applyFont="1" applyBorder="1" applyAlignment="1" applyProtection="1">
      <alignment horizontal="right" vertical="center"/>
      <protection hidden="1"/>
    </xf>
    <xf numFmtId="175" fontId="43" fillId="0" borderId="9" xfId="0" applyNumberFormat="1" applyFont="1" applyBorder="1" applyAlignment="1" applyProtection="1">
      <alignment horizontal="right" vertical="center"/>
      <protection hidden="1"/>
    </xf>
    <xf numFmtId="175" fontId="43" fillId="0" borderId="9" xfId="0" applyNumberFormat="1" applyFont="1" applyBorder="1" applyAlignment="1" applyProtection="1">
      <alignment horizontal="left" vertical="center"/>
      <protection hidden="1"/>
    </xf>
    <xf numFmtId="0" fontId="0" fillId="0" borderId="0" xfId="0" applyProtection="1">
      <protection hidden="1"/>
    </xf>
    <xf numFmtId="0" fontId="41" fillId="2" borderId="11" xfId="0" applyFont="1" applyFill="1" applyBorder="1" applyAlignment="1" applyProtection="1">
      <alignment horizontal="center" vertical="center"/>
      <protection hidden="1"/>
    </xf>
    <xf numFmtId="0" fontId="41" fillId="2" borderId="0" xfId="0" applyFont="1" applyFill="1" applyAlignment="1" applyProtection="1">
      <alignment horizontal="center" vertical="center"/>
      <protection hidden="1"/>
    </xf>
    <xf numFmtId="0" fontId="16" fillId="0" borderId="2" xfId="0" applyFont="1" applyBorder="1" applyAlignment="1" applyProtection="1">
      <alignment horizontal="right" vertical="center"/>
      <protection hidden="1"/>
    </xf>
    <xf numFmtId="0" fontId="43" fillId="0" borderId="3" xfId="10" applyNumberFormat="1" applyFont="1" applyBorder="1" applyAlignment="1" applyProtection="1">
      <alignment vertical="center"/>
      <protection hidden="1"/>
    </xf>
    <xf numFmtId="0" fontId="46" fillId="3" borderId="0" xfId="0" applyFont="1" applyFill="1" applyProtection="1">
      <protection hidden="1"/>
    </xf>
    <xf numFmtId="0" fontId="47" fillId="3" borderId="0" xfId="0" applyFont="1" applyFill="1" applyProtection="1">
      <protection hidden="1"/>
    </xf>
    <xf numFmtId="0" fontId="47" fillId="3" borderId="0" xfId="0" applyFont="1" applyFill="1" applyAlignment="1" applyProtection="1">
      <alignment wrapText="1"/>
      <protection hidden="1"/>
    </xf>
    <xf numFmtId="0" fontId="49" fillId="3" borderId="0" xfId="0" applyFont="1" applyFill="1" applyAlignment="1" applyProtection="1">
      <alignment horizontal="left" vertical="center"/>
      <protection hidden="1"/>
    </xf>
    <xf numFmtId="0" fontId="47" fillId="3" borderId="0" xfId="0" applyFont="1" applyFill="1" applyAlignment="1" applyProtection="1">
      <alignment horizontal="center" vertical="center"/>
      <protection hidden="1"/>
    </xf>
    <xf numFmtId="167" fontId="47" fillId="3" borderId="0" xfId="7" applyFont="1" applyFill="1" applyBorder="1" applyAlignment="1" applyProtection="1">
      <alignment horizontal="right" vertical="center" wrapText="1"/>
      <protection hidden="1"/>
    </xf>
    <xf numFmtId="175" fontId="47" fillId="3" borderId="0" xfId="0" applyNumberFormat="1" applyFont="1" applyFill="1" applyAlignment="1" applyProtection="1">
      <alignment horizontal="right" vertical="center" wrapText="1"/>
      <protection hidden="1"/>
    </xf>
    <xf numFmtId="177" fontId="50" fillId="3" borderId="0" xfId="0" applyNumberFormat="1" applyFont="1" applyFill="1" applyAlignment="1" applyProtection="1">
      <alignment horizontal="right" vertical="center"/>
      <protection hidden="1"/>
    </xf>
    <xf numFmtId="1" fontId="50" fillId="3" borderId="0" xfId="0" applyNumberFormat="1" applyFont="1" applyFill="1" applyAlignment="1" applyProtection="1">
      <alignment horizontal="right" vertical="center"/>
      <protection hidden="1"/>
    </xf>
    <xf numFmtId="0" fontId="51" fillId="3" borderId="0" xfId="0" applyFont="1" applyFill="1" applyAlignment="1" applyProtection="1">
      <alignment vertical="center"/>
      <protection hidden="1"/>
    </xf>
    <xf numFmtId="0" fontId="52" fillId="3" borderId="0" xfId="0" applyFont="1" applyFill="1" applyAlignment="1" applyProtection="1">
      <alignment vertical="center"/>
      <protection hidden="1"/>
    </xf>
    <xf numFmtId="0" fontId="47" fillId="3" borderId="0" xfId="0" applyFont="1" applyFill="1" applyAlignment="1" applyProtection="1">
      <alignment vertical="center"/>
      <protection hidden="1"/>
    </xf>
    <xf numFmtId="0" fontId="49" fillId="3" borderId="0" xfId="0" applyFont="1" applyFill="1" applyAlignment="1" applyProtection="1">
      <alignment horizontal="left" vertical="center"/>
      <protection locked="0"/>
    </xf>
    <xf numFmtId="0" fontId="49" fillId="3" borderId="0" xfId="0" applyFont="1" applyFill="1" applyAlignment="1" applyProtection="1">
      <alignment horizontal="right" vertical="center"/>
      <protection locked="0"/>
    </xf>
    <xf numFmtId="0" fontId="47" fillId="3" borderId="0" xfId="0" applyFont="1" applyFill="1" applyProtection="1">
      <protection locked="0"/>
    </xf>
    <xf numFmtId="0" fontId="50" fillId="3" borderId="0" xfId="0" applyFont="1" applyFill="1" applyAlignment="1" applyProtection="1">
      <alignment horizontal="center" vertical="center"/>
      <protection locked="0"/>
    </xf>
    <xf numFmtId="174" fontId="50" fillId="3" borderId="0" xfId="7" applyNumberFormat="1" applyFont="1" applyFill="1" applyBorder="1" applyAlignment="1" applyProtection="1">
      <alignment horizontal="right" vertical="center"/>
      <protection locked="0"/>
    </xf>
    <xf numFmtId="175" fontId="50" fillId="3" borderId="0" xfId="0" applyNumberFormat="1" applyFont="1" applyFill="1" applyAlignment="1" applyProtection="1">
      <alignment horizontal="right" vertical="center"/>
      <protection locked="0"/>
    </xf>
    <xf numFmtId="177" fontId="50" fillId="3" borderId="0" xfId="0" applyNumberFormat="1" applyFont="1" applyFill="1" applyAlignment="1" applyProtection="1">
      <alignment horizontal="right" vertical="center"/>
      <protection locked="0"/>
    </xf>
    <xf numFmtId="0" fontId="49" fillId="3" borderId="0" xfId="0" applyFont="1" applyFill="1" applyAlignment="1" applyProtection="1">
      <alignment vertical="center"/>
      <protection locked="0"/>
    </xf>
    <xf numFmtId="164" fontId="47" fillId="3" borderId="0" xfId="8" applyFont="1" applyFill="1" applyBorder="1" applyAlignment="1" applyProtection="1">
      <alignment vertical="center"/>
      <protection locked="0"/>
    </xf>
    <xf numFmtId="164" fontId="49" fillId="3" borderId="0" xfId="8" applyFont="1" applyFill="1" applyBorder="1" applyAlignment="1" applyProtection="1">
      <alignment vertical="center"/>
      <protection locked="0"/>
    </xf>
    <xf numFmtId="0" fontId="47" fillId="3" borderId="0" xfId="0" applyFont="1" applyFill="1" applyAlignment="1" applyProtection="1">
      <alignment vertical="center" wrapText="1"/>
      <protection locked="0"/>
    </xf>
    <xf numFmtId="0" fontId="47" fillId="3" borderId="0" xfId="0" applyFont="1" applyFill="1" applyAlignment="1" applyProtection="1">
      <alignment vertical="center"/>
      <protection locked="0"/>
    </xf>
    <xf numFmtId="0" fontId="47" fillId="3" borderId="0" xfId="0" applyFont="1" applyFill="1" applyAlignment="1" applyProtection="1">
      <alignment wrapText="1"/>
      <protection locked="0"/>
    </xf>
    <xf numFmtId="2" fontId="47" fillId="3" borderId="0" xfId="0" applyNumberFormat="1" applyFont="1" applyFill="1" applyProtection="1">
      <protection locked="0"/>
    </xf>
    <xf numFmtId="164" fontId="47" fillId="3" borderId="0" xfId="8" applyFont="1" applyFill="1" applyBorder="1" applyAlignment="1" applyProtection="1">
      <alignment horizontal="right"/>
      <protection locked="0"/>
    </xf>
    <xf numFmtId="0" fontId="46" fillId="3" borderId="0" xfId="0" applyFont="1" applyFill="1" applyProtection="1">
      <protection locked="0"/>
    </xf>
    <xf numFmtId="0" fontId="47" fillId="3" borderId="0" xfId="0" applyFont="1" applyFill="1" applyAlignment="1" applyProtection="1">
      <alignment horizontal="center" vertical="center"/>
      <protection locked="0"/>
    </xf>
    <xf numFmtId="178" fontId="47" fillId="3" borderId="0" xfId="7" applyNumberFormat="1" applyFont="1" applyFill="1" applyBorder="1" applyAlignment="1" applyProtection="1">
      <alignment horizontal="right" vertical="center"/>
      <protection locked="0"/>
    </xf>
    <xf numFmtId="1" fontId="47" fillId="3" borderId="0" xfId="0" applyNumberFormat="1" applyFont="1" applyFill="1" applyAlignment="1" applyProtection="1">
      <alignment horizontal="right" vertical="center"/>
      <protection locked="0"/>
    </xf>
    <xf numFmtId="167" fontId="47" fillId="3" borderId="0" xfId="7" applyFont="1" applyFill="1" applyBorder="1" applyAlignment="1" applyProtection="1">
      <alignment horizontal="center" vertical="center"/>
      <protection locked="0"/>
    </xf>
    <xf numFmtId="0" fontId="47" fillId="3" borderId="0" xfId="0" applyFont="1" applyFill="1" applyAlignment="1" applyProtection="1">
      <alignment horizontal="right" vertical="center"/>
      <protection locked="0"/>
    </xf>
    <xf numFmtId="1" fontId="47" fillId="3" borderId="0" xfId="8" applyNumberFormat="1" applyFont="1" applyFill="1" applyBorder="1" applyAlignment="1" applyProtection="1">
      <alignment horizontal="center" vertical="center"/>
      <protection locked="0"/>
    </xf>
    <xf numFmtId="1" fontId="47" fillId="3" borderId="0" xfId="0" applyNumberFormat="1" applyFont="1" applyFill="1" applyAlignment="1" applyProtection="1">
      <alignment horizontal="center" vertical="center"/>
      <protection locked="0"/>
    </xf>
    <xf numFmtId="167" fontId="47" fillId="3" borderId="0" xfId="7" applyFont="1" applyFill="1" applyBorder="1" applyAlignment="1" applyProtection="1">
      <alignment horizontal="right" vertical="center"/>
      <protection locked="0"/>
    </xf>
    <xf numFmtId="0" fontId="46" fillId="3" borderId="0" xfId="0" applyFont="1" applyFill="1" applyAlignment="1" applyProtection="1">
      <alignment horizontal="center" vertical="center"/>
      <protection locked="0"/>
    </xf>
    <xf numFmtId="0" fontId="47" fillId="3" borderId="0" xfId="0" quotePrefix="1" applyFont="1" applyFill="1" applyAlignment="1" applyProtection="1">
      <alignment vertical="center"/>
      <protection locked="0"/>
    </xf>
    <xf numFmtId="0" fontId="10" fillId="0" borderId="0" xfId="0" applyFont="1" applyAlignment="1" applyProtection="1">
      <alignment horizontal="right"/>
      <protection hidden="1"/>
    </xf>
    <xf numFmtId="0" fontId="10" fillId="0" borderId="12" xfId="0" applyFont="1" applyBorder="1" applyAlignment="1" applyProtection="1">
      <alignment horizontal="right"/>
      <protection hidden="1"/>
    </xf>
    <xf numFmtId="165" fontId="36" fillId="2" borderId="13" xfId="0" applyNumberFormat="1" applyFont="1" applyFill="1" applyBorder="1" applyAlignment="1" applyProtection="1">
      <alignment horizontal="left"/>
      <protection hidden="1"/>
    </xf>
    <xf numFmtId="0" fontId="41" fillId="2" borderId="4" xfId="0" applyFont="1" applyFill="1" applyBorder="1" applyAlignment="1" applyProtection="1">
      <alignment horizontal="right" vertical="center" wrapText="1"/>
      <protection hidden="1"/>
    </xf>
    <xf numFmtId="0" fontId="16" fillId="0" borderId="4" xfId="0" applyFont="1" applyBorder="1" applyAlignment="1" applyProtection="1">
      <alignment horizontal="right" vertical="center"/>
      <protection hidden="1"/>
    </xf>
    <xf numFmtId="0" fontId="4" fillId="0" borderId="0" xfId="0" applyFont="1" applyAlignment="1" applyProtection="1">
      <alignment horizontal="left" vertical="top" wrapText="1"/>
      <protection hidden="1"/>
    </xf>
    <xf numFmtId="165" fontId="15" fillId="0" borderId="18" xfId="0" applyNumberFormat="1" applyFont="1" applyBorder="1" applyAlignment="1" applyProtection="1">
      <alignment horizontal="center"/>
      <protection hidden="1"/>
    </xf>
    <xf numFmtId="165" fontId="15" fillId="0" borderId="13" xfId="0" applyNumberFormat="1" applyFont="1" applyBorder="1" applyAlignment="1" applyProtection="1">
      <alignment horizontal="center"/>
      <protection hidden="1"/>
    </xf>
    <xf numFmtId="168" fontId="6" fillId="3" borderId="3" xfId="9" applyNumberFormat="1" applyFont="1" applyFill="1" applyBorder="1" applyAlignment="1" applyProtection="1">
      <alignment horizontal="center"/>
      <protection hidden="1"/>
    </xf>
    <xf numFmtId="168" fontId="6" fillId="3" borderId="16" xfId="9" applyNumberFormat="1" applyFont="1" applyFill="1" applyBorder="1" applyAlignment="1" applyProtection="1">
      <alignment horizontal="center"/>
      <protection hidden="1"/>
    </xf>
    <xf numFmtId="1" fontId="6" fillId="2" borderId="8" xfId="0" applyNumberFormat="1" applyFont="1" applyFill="1" applyBorder="1" applyAlignment="1" applyProtection="1">
      <alignment horizontal="center" vertical="center"/>
      <protection hidden="1"/>
    </xf>
    <xf numFmtId="1" fontId="6" fillId="2" borderId="9" xfId="0" applyNumberFormat="1" applyFont="1" applyFill="1" applyBorder="1" applyAlignment="1" applyProtection="1">
      <alignment horizontal="center" vertical="center"/>
      <protection hidden="1"/>
    </xf>
    <xf numFmtId="1" fontId="6" fillId="2" borderId="10" xfId="0" applyNumberFormat="1" applyFont="1" applyFill="1" applyBorder="1" applyAlignment="1" applyProtection="1">
      <alignment horizontal="center" vertical="center"/>
      <protection hidden="1"/>
    </xf>
    <xf numFmtId="1" fontId="6" fillId="2" borderId="18" xfId="0" applyNumberFormat="1" applyFont="1" applyFill="1" applyBorder="1" applyAlignment="1" applyProtection="1">
      <alignment horizontal="center" vertical="center"/>
      <protection hidden="1"/>
    </xf>
    <xf numFmtId="1" fontId="6" fillId="2" borderId="13" xfId="0" applyNumberFormat="1" applyFont="1" applyFill="1" applyBorder="1" applyAlignment="1" applyProtection="1">
      <alignment horizontal="center" vertical="center"/>
      <protection hidden="1"/>
    </xf>
    <xf numFmtId="1" fontId="6" fillId="2" borderId="14" xfId="0" applyNumberFormat="1" applyFont="1" applyFill="1" applyBorder="1" applyAlignment="1" applyProtection="1">
      <alignment horizontal="center" vertical="center"/>
      <protection hidden="1"/>
    </xf>
    <xf numFmtId="165" fontId="6" fillId="2" borderId="2" xfId="0" applyNumberFormat="1" applyFont="1" applyFill="1" applyBorder="1" applyAlignment="1" applyProtection="1">
      <alignment horizontal="center" vertical="center"/>
      <protection hidden="1"/>
    </xf>
    <xf numFmtId="1" fontId="4" fillId="0" borderId="3" xfId="0" applyNumberFormat="1" applyFont="1" applyBorder="1" applyAlignment="1" applyProtection="1">
      <alignment horizontal="left" vertical="top" wrapText="1"/>
      <protection hidden="1"/>
    </xf>
    <xf numFmtId="1" fontId="4" fillId="0" borderId="16" xfId="0" applyNumberFormat="1" applyFont="1" applyBorder="1" applyAlignment="1" applyProtection="1">
      <alignment horizontal="left" vertical="top" wrapText="1"/>
      <protection hidden="1"/>
    </xf>
    <xf numFmtId="1" fontId="4" fillId="0" borderId="4" xfId="0" applyNumberFormat="1" applyFont="1" applyBorder="1" applyAlignment="1" applyProtection="1">
      <alignment horizontal="left" vertical="top" wrapText="1"/>
      <protection hidden="1"/>
    </xf>
    <xf numFmtId="165" fontId="36" fillId="2" borderId="9" xfId="0" applyNumberFormat="1" applyFont="1" applyFill="1" applyBorder="1" applyAlignment="1" applyProtection="1">
      <alignment horizontal="left"/>
      <protection hidden="1"/>
    </xf>
    <xf numFmtId="165" fontId="36" fillId="2" borderId="10" xfId="0" applyNumberFormat="1" applyFont="1" applyFill="1" applyBorder="1" applyAlignment="1" applyProtection="1">
      <alignment horizontal="left"/>
      <protection hidden="1"/>
    </xf>
    <xf numFmtId="165" fontId="36" fillId="2" borderId="13" xfId="0" applyNumberFormat="1" applyFont="1" applyFill="1" applyBorder="1" applyAlignment="1" applyProtection="1">
      <alignment horizontal="left"/>
      <protection hidden="1"/>
    </xf>
    <xf numFmtId="165" fontId="36" fillId="2" borderId="14" xfId="0" applyNumberFormat="1" applyFont="1" applyFill="1" applyBorder="1" applyAlignment="1" applyProtection="1">
      <alignment horizontal="left"/>
      <protection hidden="1"/>
    </xf>
    <xf numFmtId="0" fontId="6" fillId="2" borderId="3" xfId="0" applyFont="1" applyFill="1" applyBorder="1" applyAlignment="1" applyProtection="1">
      <alignment horizontal="center"/>
      <protection hidden="1"/>
    </xf>
    <xf numFmtId="0" fontId="6" fillId="2" borderId="16"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28" fillId="0" borderId="3" xfId="2" applyFont="1" applyBorder="1" applyAlignment="1" applyProtection="1">
      <alignment horizontal="right" vertical="center"/>
      <protection hidden="1"/>
    </xf>
    <xf numFmtId="0" fontId="28" fillId="0" borderId="16" xfId="2" applyFont="1" applyBorder="1" applyAlignment="1" applyProtection="1">
      <alignment horizontal="right" vertical="center"/>
      <protection hidden="1"/>
    </xf>
    <xf numFmtId="0" fontId="28" fillId="0" borderId="4" xfId="2" applyFont="1" applyBorder="1" applyAlignment="1" applyProtection="1">
      <alignment horizontal="right" vertical="center"/>
      <protection hidden="1"/>
    </xf>
    <xf numFmtId="0" fontId="32" fillId="0" borderId="3" xfId="2" applyFont="1" applyBorder="1" applyAlignment="1" applyProtection="1">
      <alignment horizontal="right" vertical="center"/>
      <protection hidden="1"/>
    </xf>
    <xf numFmtId="0" fontId="32" fillId="0" borderId="16" xfId="2" applyFont="1" applyBorder="1" applyAlignment="1" applyProtection="1">
      <alignment horizontal="right" vertical="center"/>
      <protection hidden="1"/>
    </xf>
    <xf numFmtId="0" fontId="32" fillId="0" borderId="4" xfId="2" applyFont="1" applyBorder="1" applyAlignment="1" applyProtection="1">
      <alignment horizontal="right" vertical="center"/>
      <protection hidden="1"/>
    </xf>
    <xf numFmtId="165" fontId="28" fillId="0" borderId="8" xfId="2" applyNumberFormat="1" applyFont="1" applyBorder="1" applyAlignment="1" applyProtection="1">
      <alignment horizontal="center" vertical="center"/>
      <protection hidden="1"/>
    </xf>
    <xf numFmtId="165" fontId="28" fillId="0" borderId="9" xfId="2" applyNumberFormat="1" applyFont="1" applyBorder="1" applyAlignment="1" applyProtection="1">
      <alignment horizontal="center" vertical="center"/>
      <protection hidden="1"/>
    </xf>
    <xf numFmtId="165" fontId="28" fillId="0" borderId="10" xfId="2" applyNumberFormat="1" applyFont="1" applyBorder="1" applyAlignment="1" applyProtection="1">
      <alignment horizontal="center" vertical="center"/>
      <protection hidden="1"/>
    </xf>
    <xf numFmtId="165" fontId="28" fillId="0" borderId="11" xfId="2" applyNumberFormat="1" applyFont="1" applyBorder="1" applyAlignment="1" applyProtection="1">
      <alignment horizontal="center" vertical="center"/>
      <protection hidden="1"/>
    </xf>
    <xf numFmtId="165" fontId="28" fillId="0" borderId="0" xfId="2" applyNumberFormat="1" applyFont="1" applyAlignment="1" applyProtection="1">
      <alignment horizontal="center" vertical="center"/>
      <protection hidden="1"/>
    </xf>
    <xf numFmtId="165" fontId="28" fillId="0" borderId="12" xfId="2" applyNumberFormat="1" applyFont="1" applyBorder="1" applyAlignment="1" applyProtection="1">
      <alignment horizontal="center" vertical="center"/>
      <protection hidden="1"/>
    </xf>
    <xf numFmtId="165" fontId="28" fillId="0" borderId="18" xfId="2" applyNumberFormat="1" applyFont="1" applyBorder="1" applyAlignment="1" applyProtection="1">
      <alignment horizontal="center" vertical="center"/>
      <protection hidden="1"/>
    </xf>
    <xf numFmtId="165" fontId="28" fillId="0" borderId="13" xfId="2" applyNumberFormat="1" applyFont="1" applyBorder="1" applyAlignment="1" applyProtection="1">
      <alignment horizontal="center" vertical="center"/>
      <protection hidden="1"/>
    </xf>
    <xf numFmtId="165" fontId="28" fillId="0" borderId="14" xfId="2" applyNumberFormat="1" applyFont="1" applyBorder="1" applyAlignment="1" applyProtection="1">
      <alignment horizontal="center" vertical="center"/>
      <protection hidden="1"/>
    </xf>
    <xf numFmtId="44" fontId="4" fillId="0" borderId="15" xfId="2" applyNumberFormat="1" applyFont="1" applyBorder="1" applyAlignment="1" applyProtection="1">
      <alignment horizontal="center" vertical="center" wrapText="1"/>
      <protection hidden="1"/>
    </xf>
    <xf numFmtId="0" fontId="41" fillId="0" borderId="9" xfId="0" applyFont="1" applyBorder="1" applyAlignment="1" applyProtection="1">
      <alignment horizontal="right" vertical="center"/>
      <protection hidden="1"/>
    </xf>
    <xf numFmtId="0" fontId="41" fillId="0" borderId="2" xfId="0" applyFont="1" applyBorder="1" applyAlignment="1" applyProtection="1">
      <alignment horizontal="right" vertical="center"/>
      <protection hidden="1"/>
    </xf>
    <xf numFmtId="0" fontId="41" fillId="2" borderId="3" xfId="0" applyFont="1" applyFill="1" applyBorder="1" applyAlignment="1" applyProtection="1">
      <alignment horizontal="left" vertical="center" wrapText="1"/>
      <protection hidden="1"/>
    </xf>
    <xf numFmtId="0" fontId="41" fillId="2" borderId="4" xfId="0" applyFont="1" applyFill="1" applyBorder="1" applyAlignment="1" applyProtection="1">
      <alignment horizontal="left" vertical="center" wrapText="1"/>
      <protection hidden="1"/>
    </xf>
    <xf numFmtId="0" fontId="41" fillId="2" borderId="3" xfId="0" applyFont="1" applyFill="1" applyBorder="1" applyAlignment="1" applyProtection="1">
      <alignment horizontal="right" vertical="center" wrapText="1"/>
      <protection hidden="1"/>
    </xf>
    <xf numFmtId="0" fontId="41" fillId="2" borderId="4" xfId="0" applyFont="1" applyFill="1" applyBorder="1" applyAlignment="1" applyProtection="1">
      <alignment horizontal="right" vertical="center" wrapText="1"/>
      <protection hidden="1"/>
    </xf>
    <xf numFmtId="0" fontId="16" fillId="0" borderId="3" xfId="0" applyFont="1" applyBorder="1" applyAlignment="1" applyProtection="1">
      <alignment horizontal="right" vertical="center"/>
      <protection hidden="1"/>
    </xf>
    <xf numFmtId="0" fontId="16" fillId="0" borderId="4" xfId="0" applyFont="1" applyBorder="1" applyAlignment="1" applyProtection="1">
      <alignment horizontal="right" vertical="center"/>
      <protection hidden="1"/>
    </xf>
    <xf numFmtId="0" fontId="41" fillId="0" borderId="3" xfId="0" applyFont="1" applyBorder="1" applyAlignment="1" applyProtection="1">
      <alignment horizontal="right" vertical="center"/>
      <protection hidden="1"/>
    </xf>
    <xf numFmtId="0" fontId="41" fillId="0" borderId="4" xfId="0" applyFont="1" applyBorder="1" applyAlignment="1" applyProtection="1">
      <alignment horizontal="right" vertical="center"/>
      <protection hidden="1"/>
    </xf>
    <xf numFmtId="0" fontId="48" fillId="3" borderId="0" xfId="0" applyFont="1" applyFill="1" applyAlignment="1" applyProtection="1">
      <alignment vertical="center"/>
      <protection hidden="1"/>
    </xf>
    <xf numFmtId="0" fontId="52" fillId="3" borderId="0" xfId="0" applyFont="1" applyFill="1" applyAlignment="1" applyProtection="1">
      <alignment horizontal="left" vertical="top" wrapText="1"/>
      <protection hidden="1"/>
    </xf>
    <xf numFmtId="0" fontId="10" fillId="3" borderId="11"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10" fillId="3" borderId="12" xfId="0" applyFont="1" applyFill="1" applyBorder="1" applyAlignment="1" applyProtection="1">
      <alignment horizontal="center" vertical="center"/>
      <protection hidden="1"/>
    </xf>
    <xf numFmtId="0" fontId="10" fillId="0" borderId="0" xfId="0" applyFont="1" applyAlignment="1" applyProtection="1">
      <protection hidden="1"/>
    </xf>
    <xf numFmtId="0" fontId="10" fillId="3" borderId="2" xfId="0" applyFont="1" applyFill="1" applyBorder="1" applyAlignment="1" applyProtection="1">
      <alignment horizontal="center" vertical="center"/>
      <protection hidden="1"/>
    </xf>
    <xf numFmtId="165" fontId="10" fillId="2" borderId="18" xfId="0" applyNumberFormat="1" applyFont="1" applyFill="1" applyBorder="1" applyAlignment="1" applyProtection="1">
      <alignment horizontal="right" vertical="center"/>
      <protection hidden="1"/>
    </xf>
    <xf numFmtId="165" fontId="10" fillId="2" borderId="13" xfId="0" applyNumberFormat="1" applyFont="1" applyFill="1" applyBorder="1" applyAlignment="1" applyProtection="1">
      <alignment horizontal="right" vertical="center"/>
      <protection hidden="1"/>
    </xf>
    <xf numFmtId="165" fontId="10" fillId="2" borderId="14" xfId="0" applyNumberFormat="1" applyFont="1" applyFill="1" applyBorder="1" applyAlignment="1" applyProtection="1">
      <alignment horizontal="right" vertical="center"/>
      <protection hidden="1"/>
    </xf>
    <xf numFmtId="165" fontId="11" fillId="8" borderId="19" xfId="0" applyNumberFormat="1" applyFont="1" applyFill="1" applyBorder="1" applyProtection="1">
      <protection hidden="1"/>
    </xf>
    <xf numFmtId="0" fontId="12" fillId="4" borderId="2" xfId="0" applyFont="1" applyFill="1" applyBorder="1" applyAlignment="1" applyProtection="1">
      <alignment vertical="center"/>
      <protection locked="0" hidden="1"/>
    </xf>
    <xf numFmtId="165" fontId="4" fillId="4" borderId="2" xfId="2" applyNumberFormat="1" applyFont="1" applyFill="1" applyBorder="1" applyAlignment="1" applyProtection="1">
      <alignment horizontal="right" vertical="center"/>
      <protection locked="0" hidden="1"/>
    </xf>
    <xf numFmtId="49" fontId="4" fillId="4" borderId="8" xfId="2" applyNumberFormat="1" applyFont="1" applyFill="1" applyBorder="1" applyAlignment="1" applyProtection="1">
      <alignment horizontal="left" vertical="top"/>
      <protection locked="0" hidden="1"/>
    </xf>
    <xf numFmtId="49" fontId="4" fillId="4" borderId="9" xfId="2" applyNumberFormat="1" applyFont="1" applyFill="1" applyBorder="1" applyAlignment="1" applyProtection="1">
      <alignment horizontal="left" vertical="top"/>
      <protection locked="0" hidden="1"/>
    </xf>
    <xf numFmtId="49" fontId="4" fillId="4" borderId="10" xfId="2" applyNumberFormat="1" applyFont="1" applyFill="1" applyBorder="1" applyAlignment="1" applyProtection="1">
      <alignment horizontal="left" vertical="top"/>
      <protection locked="0" hidden="1"/>
    </xf>
    <xf numFmtId="49" fontId="4" fillId="4" borderId="11" xfId="2" applyNumberFormat="1" applyFont="1" applyFill="1" applyBorder="1" applyAlignment="1" applyProtection="1">
      <alignment horizontal="left" vertical="top"/>
      <protection locked="0" hidden="1"/>
    </xf>
    <xf numFmtId="49" fontId="4" fillId="4" borderId="0" xfId="2" applyNumberFormat="1" applyFont="1" applyFill="1" applyAlignment="1" applyProtection="1">
      <alignment horizontal="left" vertical="top"/>
      <protection locked="0" hidden="1"/>
    </xf>
    <xf numFmtId="49" fontId="4" fillId="4" borderId="12" xfId="2" applyNumberFormat="1" applyFont="1" applyFill="1" applyBorder="1" applyAlignment="1" applyProtection="1">
      <alignment horizontal="left" vertical="top"/>
      <protection locked="0" hidden="1"/>
    </xf>
    <xf numFmtId="49" fontId="4" fillId="4" borderId="18" xfId="2" applyNumberFormat="1" applyFont="1" applyFill="1" applyBorder="1" applyAlignment="1" applyProtection="1">
      <alignment horizontal="left" vertical="top"/>
      <protection locked="0" hidden="1"/>
    </xf>
    <xf numFmtId="49" fontId="4" fillId="4" borderId="13" xfId="2" applyNumberFormat="1" applyFont="1" applyFill="1" applyBorder="1" applyAlignment="1" applyProtection="1">
      <alignment horizontal="left" vertical="top"/>
      <protection locked="0" hidden="1"/>
    </xf>
    <xf numFmtId="49" fontId="4" fillId="4" borderId="14" xfId="2" applyNumberFormat="1" applyFont="1" applyFill="1" applyBorder="1" applyAlignment="1" applyProtection="1">
      <alignment horizontal="left" vertical="top"/>
      <protection locked="0" hidden="1"/>
    </xf>
    <xf numFmtId="0" fontId="18" fillId="0" borderId="0" xfId="0" applyFont="1" applyProtection="1">
      <protection hidden="1"/>
    </xf>
    <xf numFmtId="165" fontId="5" fillId="2" borderId="0" xfId="0" applyNumberFormat="1" applyFont="1" applyFill="1" applyProtection="1">
      <protection hidden="1"/>
    </xf>
    <xf numFmtId="0" fontId="19" fillId="0" borderId="0" xfId="0" applyFont="1" applyProtection="1">
      <protection hidden="1"/>
    </xf>
    <xf numFmtId="165" fontId="22" fillId="2" borderId="0" xfId="0" applyNumberFormat="1" applyFont="1" applyFill="1" applyProtection="1">
      <protection hidden="1"/>
    </xf>
    <xf numFmtId="1" fontId="10" fillId="2" borderId="0" xfId="0" applyNumberFormat="1" applyFont="1" applyFill="1" applyProtection="1">
      <protection hidden="1"/>
    </xf>
    <xf numFmtId="1" fontId="6" fillId="2" borderId="0" xfId="0" applyNumberFormat="1" applyFont="1" applyFill="1" applyProtection="1">
      <protection hidden="1"/>
    </xf>
    <xf numFmtId="3" fontId="22" fillId="2" borderId="0" xfId="0" applyNumberFormat="1" applyFont="1" applyFill="1" applyAlignment="1" applyProtection="1">
      <alignment horizontal="right"/>
      <protection hidden="1"/>
    </xf>
    <xf numFmtId="1" fontId="29" fillId="0" borderId="0" xfId="0" applyNumberFormat="1" applyFont="1" applyProtection="1">
      <protection hidden="1"/>
    </xf>
    <xf numFmtId="0" fontId="37" fillId="4" borderId="17" xfId="9" applyNumberFormat="1" applyFont="1" applyFill="1" applyBorder="1" applyAlignment="1" applyProtection="1">
      <alignment horizontal="left" vertical="center"/>
      <protection hidden="1"/>
    </xf>
    <xf numFmtId="0" fontId="37" fillId="4" borderId="2" xfId="9" applyNumberFormat="1" applyFont="1" applyFill="1" applyBorder="1" applyAlignment="1" applyProtection="1">
      <alignment horizontal="left" vertical="center"/>
      <protection hidden="1"/>
    </xf>
    <xf numFmtId="0" fontId="26" fillId="2" borderId="11" xfId="0" applyFont="1" applyFill="1" applyBorder="1" applyAlignment="1" applyProtection="1">
      <alignment horizontal="left" vertical="center"/>
      <protection hidden="1"/>
    </xf>
    <xf numFmtId="0" fontId="26" fillId="2" borderId="0" xfId="0" applyFont="1" applyFill="1" applyAlignment="1" applyProtection="1">
      <alignment horizontal="left" vertical="center"/>
      <protection hidden="1"/>
    </xf>
    <xf numFmtId="0" fontId="10" fillId="2" borderId="8" xfId="0" applyFont="1" applyFill="1" applyBorder="1" applyAlignment="1" applyProtection="1">
      <alignment horizontal="left"/>
      <protection hidden="1"/>
    </xf>
    <xf numFmtId="165" fontId="10" fillId="2" borderId="9" xfId="0" applyNumberFormat="1" applyFont="1" applyFill="1" applyBorder="1" applyAlignment="1" applyProtection="1">
      <alignment horizontal="center"/>
      <protection hidden="1"/>
    </xf>
    <xf numFmtId="165" fontId="10" fillId="2" borderId="10" xfId="0" applyNumberFormat="1" applyFont="1" applyFill="1" applyBorder="1" applyAlignment="1" applyProtection="1">
      <alignment horizontal="center"/>
      <protection hidden="1"/>
    </xf>
    <xf numFmtId="0" fontId="10" fillId="2" borderId="11" xfId="0" applyFont="1" applyFill="1" applyBorder="1" applyAlignment="1" applyProtection="1">
      <alignment horizontal="center"/>
      <protection hidden="1"/>
    </xf>
    <xf numFmtId="165" fontId="10" fillId="2" borderId="12" xfId="0" applyNumberFormat="1" applyFont="1" applyFill="1" applyBorder="1" applyAlignment="1" applyProtection="1">
      <alignment horizontal="center"/>
      <protection hidden="1"/>
    </xf>
    <xf numFmtId="0" fontId="10" fillId="2" borderId="11" xfId="0" applyFont="1" applyFill="1" applyBorder="1" applyAlignment="1" applyProtection="1">
      <alignment horizontal="left"/>
      <protection hidden="1"/>
    </xf>
    <xf numFmtId="0" fontId="10" fillId="2" borderId="13" xfId="0" applyFont="1" applyFill="1" applyBorder="1" applyAlignment="1" applyProtection="1">
      <alignment horizontal="right"/>
      <protection hidden="1"/>
    </xf>
    <xf numFmtId="0" fontId="12" fillId="3" borderId="2" xfId="0" applyFont="1" applyFill="1" applyBorder="1" applyAlignment="1" applyProtection="1">
      <alignment horizontal="left"/>
      <protection hidden="1"/>
    </xf>
    <xf numFmtId="165" fontId="10" fillId="2" borderId="12" xfId="0" applyNumberFormat="1" applyFont="1" applyFill="1" applyBorder="1" applyAlignment="1" applyProtection="1">
      <alignment horizontal="right" wrapText="1"/>
      <protection hidden="1"/>
    </xf>
    <xf numFmtId="165" fontId="10" fillId="2" borderId="11" xfId="0" applyNumberFormat="1" applyFont="1" applyFill="1" applyBorder="1" applyAlignment="1" applyProtection="1">
      <alignment horizontal="center"/>
      <protection hidden="1"/>
    </xf>
    <xf numFmtId="0" fontId="6" fillId="2" borderId="11" xfId="0" applyFont="1" applyFill="1" applyBorder="1" applyAlignment="1" applyProtection="1">
      <alignment horizontal="left"/>
      <protection hidden="1"/>
    </xf>
    <xf numFmtId="165" fontId="28" fillId="2" borderId="0" xfId="0" applyNumberFormat="1" applyFont="1" applyFill="1" applyAlignment="1" applyProtection="1">
      <alignment horizontal="center"/>
      <protection hidden="1"/>
    </xf>
    <xf numFmtId="165" fontId="28" fillId="2" borderId="0" xfId="0" applyNumberFormat="1" applyFont="1" applyFill="1" applyAlignment="1" applyProtection="1">
      <alignment horizontal="right" wrapText="1"/>
      <protection hidden="1"/>
    </xf>
    <xf numFmtId="165" fontId="28" fillId="2" borderId="0" xfId="0" applyNumberFormat="1" applyFont="1" applyFill="1" applyAlignment="1" applyProtection="1">
      <alignment horizontal="right"/>
      <protection hidden="1"/>
    </xf>
    <xf numFmtId="0" fontId="10" fillId="2" borderId="11" xfId="0" applyFont="1" applyFill="1" applyBorder="1" applyAlignment="1" applyProtection="1">
      <alignment horizontal="right"/>
      <protection hidden="1"/>
    </xf>
    <xf numFmtId="165" fontId="28" fillId="2" borderId="11" xfId="0" applyNumberFormat="1" applyFont="1" applyFill="1" applyBorder="1" applyAlignment="1" applyProtection="1">
      <alignment horizontal="center"/>
      <protection hidden="1"/>
    </xf>
    <xf numFmtId="165" fontId="28" fillId="2" borderId="12" xfId="0" applyNumberFormat="1" applyFont="1" applyFill="1" applyBorder="1" applyAlignment="1" applyProtection="1">
      <alignment horizontal="center"/>
      <protection hidden="1"/>
    </xf>
    <xf numFmtId="165" fontId="28" fillId="2" borderId="15" xfId="0" applyNumberFormat="1" applyFont="1" applyFill="1" applyBorder="1" applyAlignment="1" applyProtection="1">
      <alignment horizontal="right" wrapText="1"/>
      <protection hidden="1"/>
    </xf>
    <xf numFmtId="0" fontId="10" fillId="2" borderId="18" xfId="0" applyFont="1" applyFill="1" applyBorder="1" applyAlignment="1" applyProtection="1">
      <alignment horizontal="right"/>
      <protection hidden="1"/>
    </xf>
    <xf numFmtId="165" fontId="28" fillId="2" borderId="18" xfId="0" applyNumberFormat="1" applyFont="1" applyFill="1" applyBorder="1" applyAlignment="1" applyProtection="1">
      <alignment horizontal="center"/>
      <protection hidden="1"/>
    </xf>
    <xf numFmtId="165" fontId="28" fillId="2" borderId="14" xfId="0" applyNumberFormat="1" applyFont="1" applyFill="1" applyBorder="1" applyAlignment="1" applyProtection="1">
      <alignment horizontal="center"/>
      <protection hidden="1"/>
    </xf>
    <xf numFmtId="165" fontId="28" fillId="2" borderId="17" xfId="0" applyNumberFormat="1" applyFont="1" applyFill="1" applyBorder="1" applyAlignment="1" applyProtection="1">
      <alignment horizontal="right" wrapText="1"/>
      <protection hidden="1"/>
    </xf>
    <xf numFmtId="165" fontId="10" fillId="2" borderId="14" xfId="0" applyNumberFormat="1" applyFont="1" applyFill="1" applyBorder="1" applyAlignment="1" applyProtection="1">
      <alignment horizontal="right" wrapText="1"/>
      <protection hidden="1"/>
    </xf>
    <xf numFmtId="0" fontId="6" fillId="0" borderId="17" xfId="0" applyFont="1" applyBorder="1" applyAlignment="1" applyProtection="1">
      <alignment horizontal="right"/>
      <protection hidden="1"/>
    </xf>
    <xf numFmtId="3" fontId="6" fillId="0" borderId="2" xfId="9" applyNumberFormat="1" applyFont="1" applyFill="1" applyBorder="1" applyAlignment="1" applyProtection="1">
      <protection hidden="1"/>
    </xf>
    <xf numFmtId="171" fontId="6" fillId="0" borderId="17" xfId="9" applyNumberFormat="1" applyFont="1" applyFill="1" applyBorder="1" applyAlignment="1" applyProtection="1">
      <alignment horizontal="right"/>
      <protection hidden="1"/>
    </xf>
    <xf numFmtId="44" fontId="6" fillId="0" borderId="17" xfId="12" applyNumberFormat="1" applyFont="1" applyFill="1" applyBorder="1" applyAlignment="1" applyProtection="1">
      <alignment horizontal="right"/>
      <protection hidden="1"/>
    </xf>
    <xf numFmtId="44" fontId="6" fillId="8" borderId="2" xfId="11" applyFont="1" applyFill="1" applyBorder="1" applyAlignment="1" applyProtection="1">
      <alignment horizontal="center"/>
      <protection hidden="1"/>
    </xf>
    <xf numFmtId="0" fontId="6" fillId="3" borderId="0" xfId="0" applyFont="1" applyFill="1" applyAlignment="1" applyProtection="1">
      <alignment horizontal="center"/>
      <protection hidden="1"/>
    </xf>
    <xf numFmtId="0" fontId="31" fillId="0" borderId="2" xfId="0" applyFont="1" applyBorder="1" applyAlignment="1" applyProtection="1">
      <alignment horizontal="right"/>
      <protection hidden="1"/>
    </xf>
    <xf numFmtId="0" fontId="6" fillId="0" borderId="2" xfId="0" applyFont="1" applyBorder="1" applyAlignment="1" applyProtection="1">
      <alignment horizontal="right"/>
      <protection hidden="1"/>
    </xf>
    <xf numFmtId="0" fontId="4" fillId="0" borderId="2" xfId="0" applyFont="1" applyBorder="1" applyAlignment="1" applyProtection="1">
      <alignment horizontal="right"/>
      <protection hidden="1"/>
    </xf>
    <xf numFmtId="168" fontId="12" fillId="3" borderId="2" xfId="9" applyNumberFormat="1" applyFont="1" applyFill="1" applyBorder="1" applyAlignment="1" applyProtection="1">
      <alignment horizontal="right"/>
      <protection hidden="1"/>
    </xf>
    <xf numFmtId="0" fontId="31" fillId="0" borderId="8" xfId="0" applyFont="1" applyBorder="1" applyAlignment="1" applyProtection="1">
      <alignment horizontal="left" vertical="top" wrapText="1"/>
      <protection hidden="1"/>
    </xf>
    <xf numFmtId="0" fontId="31" fillId="0" borderId="9" xfId="0" applyFont="1" applyBorder="1" applyAlignment="1" applyProtection="1">
      <alignment horizontal="left" vertical="top" wrapText="1"/>
      <protection hidden="1"/>
    </xf>
    <xf numFmtId="0" fontId="31" fillId="0" borderId="10" xfId="0" applyFont="1" applyBorder="1" applyAlignment="1" applyProtection="1">
      <alignment horizontal="left" vertical="top" wrapText="1"/>
      <protection hidden="1"/>
    </xf>
    <xf numFmtId="0" fontId="27" fillId="0" borderId="0" xfId="0" applyFont="1" applyProtection="1">
      <protection hidden="1"/>
    </xf>
    <xf numFmtId="0" fontId="10" fillId="5" borderId="2" xfId="0" applyFont="1" applyFill="1" applyBorder="1" applyAlignment="1" applyProtection="1">
      <alignment horizontal="right"/>
      <protection hidden="1"/>
    </xf>
    <xf numFmtId="44" fontId="31" fillId="0" borderId="0" xfId="0" applyNumberFormat="1" applyFont="1" applyProtection="1">
      <protection hidden="1"/>
    </xf>
    <xf numFmtId="165" fontId="15" fillId="0" borderId="0" xfId="0" applyNumberFormat="1" applyFont="1" applyProtection="1">
      <protection hidden="1"/>
    </xf>
    <xf numFmtId="0" fontId="31" fillId="0" borderId="18" xfId="0" applyFont="1" applyBorder="1" applyAlignment="1" applyProtection="1">
      <alignment horizontal="left" vertical="top" wrapText="1"/>
      <protection hidden="1"/>
    </xf>
    <xf numFmtId="0" fontId="31" fillId="0" borderId="13" xfId="0" applyFont="1" applyBorder="1" applyAlignment="1" applyProtection="1">
      <alignment horizontal="left" vertical="top" wrapText="1"/>
      <protection hidden="1"/>
    </xf>
    <xf numFmtId="0" fontId="31" fillId="0" borderId="14" xfId="0" applyFont="1" applyBorder="1" applyAlignment="1" applyProtection="1">
      <alignment horizontal="left" vertical="top" wrapText="1"/>
      <protection hidden="1"/>
    </xf>
    <xf numFmtId="0" fontId="15" fillId="0" borderId="0" xfId="0" applyFont="1" applyProtection="1">
      <protection hidden="1"/>
    </xf>
    <xf numFmtId="0" fontId="26" fillId="0" borderId="0" xfId="0" applyFont="1" applyProtection="1">
      <protection hidden="1"/>
    </xf>
    <xf numFmtId="0" fontId="17" fillId="0" borderId="0" xfId="0" applyFont="1" applyProtection="1">
      <protection hidden="1"/>
    </xf>
    <xf numFmtId="0" fontId="10" fillId="2" borderId="3" xfId="0" applyFont="1" applyFill="1" applyBorder="1" applyProtection="1">
      <protection hidden="1"/>
    </xf>
    <xf numFmtId="0" fontId="6" fillId="3" borderId="2" xfId="0" applyFont="1" applyFill="1" applyBorder="1" applyAlignment="1" applyProtection="1">
      <alignment horizontal="right"/>
      <protection hidden="1"/>
    </xf>
    <xf numFmtId="170" fontId="6" fillId="3" borderId="2" xfId="9" applyNumberFormat="1" applyFont="1" applyFill="1" applyBorder="1" applyAlignment="1" applyProtection="1">
      <alignment horizontal="right"/>
      <protection hidden="1"/>
    </xf>
    <xf numFmtId="170" fontId="6" fillId="0" borderId="2" xfId="9" applyNumberFormat="1" applyFont="1" applyFill="1" applyBorder="1" applyAlignment="1" applyProtection="1">
      <alignment horizontal="right"/>
      <protection hidden="1"/>
    </xf>
    <xf numFmtId="7" fontId="6" fillId="0" borderId="2" xfId="11" applyNumberFormat="1" applyFont="1" applyFill="1" applyBorder="1" applyAlignment="1" applyProtection="1">
      <protection hidden="1"/>
    </xf>
    <xf numFmtId="0" fontId="10" fillId="3" borderId="2" xfId="0" applyFont="1" applyFill="1" applyBorder="1" applyAlignment="1" applyProtection="1">
      <alignment horizontal="right"/>
      <protection hidden="1"/>
    </xf>
    <xf numFmtId="165" fontId="10" fillId="9" borderId="19" xfId="0" applyNumberFormat="1" applyFont="1" applyFill="1" applyBorder="1" applyProtection="1">
      <protection hidden="1"/>
    </xf>
    <xf numFmtId="0" fontId="10" fillId="2" borderId="11" xfId="0" applyFont="1" applyFill="1" applyBorder="1" applyAlignment="1" applyProtection="1">
      <alignment horizontal="center" vertical="top"/>
      <protection hidden="1"/>
    </xf>
    <xf numFmtId="0" fontId="10" fillId="2" borderId="0" xfId="0" applyFont="1" applyFill="1" applyBorder="1" applyAlignment="1" applyProtection="1">
      <alignment horizontal="center" vertical="top"/>
      <protection hidden="1"/>
    </xf>
    <xf numFmtId="1" fontId="10" fillId="2" borderId="2" xfId="0" applyNumberFormat="1" applyFont="1" applyFill="1" applyBorder="1" applyAlignment="1" applyProtection="1">
      <alignment horizontal="right"/>
      <protection hidden="1"/>
    </xf>
    <xf numFmtId="0" fontId="37" fillId="4" borderId="17" xfId="0" applyFont="1" applyFill="1" applyBorder="1" applyAlignment="1" applyProtection="1">
      <alignment horizontal="left" vertical="center"/>
      <protection locked="0" hidden="1"/>
    </xf>
    <xf numFmtId="0" fontId="37" fillId="4" borderId="17" xfId="9" applyNumberFormat="1" applyFont="1" applyFill="1" applyBorder="1" applyAlignment="1" applyProtection="1">
      <alignment horizontal="left" vertical="center"/>
      <protection locked="0" hidden="1"/>
    </xf>
    <xf numFmtId="0" fontId="37" fillId="4" borderId="3" xfId="9" applyNumberFormat="1" applyFont="1" applyFill="1" applyBorder="1" applyAlignment="1" applyProtection="1">
      <alignment horizontal="left" vertical="center"/>
      <protection locked="0" hidden="1"/>
    </xf>
    <xf numFmtId="0" fontId="37" fillId="4" borderId="16" xfId="9" applyNumberFormat="1" applyFont="1" applyFill="1" applyBorder="1" applyAlignment="1" applyProtection="1">
      <alignment horizontal="left" vertical="center"/>
      <protection locked="0" hidden="1"/>
    </xf>
    <xf numFmtId="0" fontId="37" fillId="4" borderId="4" xfId="9" applyNumberFormat="1" applyFont="1" applyFill="1" applyBorder="1" applyAlignment="1" applyProtection="1">
      <alignment horizontal="left" vertical="center"/>
      <protection locked="0" hidden="1"/>
    </xf>
    <xf numFmtId="0" fontId="37" fillId="4" borderId="2" xfId="0" applyFont="1" applyFill="1" applyBorder="1" applyAlignment="1" applyProtection="1">
      <alignment horizontal="left" vertical="center"/>
      <protection locked="0" hidden="1"/>
    </xf>
    <xf numFmtId="0" fontId="37" fillId="4" borderId="2" xfId="9" applyNumberFormat="1" applyFont="1" applyFill="1" applyBorder="1" applyAlignment="1" applyProtection="1">
      <alignment horizontal="left" vertical="center"/>
      <protection locked="0" hidden="1"/>
    </xf>
    <xf numFmtId="44" fontId="6" fillId="4" borderId="2" xfId="11" applyFont="1" applyFill="1" applyBorder="1" applyAlignment="1" applyProtection="1">
      <protection locked="0" hidden="1"/>
    </xf>
    <xf numFmtId="3" fontId="6" fillId="4" borderId="2" xfId="10" applyNumberFormat="1" applyFont="1" applyFill="1" applyBorder="1" applyAlignment="1" applyProtection="1">
      <alignment horizontal="right"/>
      <protection locked="0" hidden="1"/>
    </xf>
    <xf numFmtId="9" fontId="6" fillId="7" borderId="22" xfId="10" applyFont="1" applyFill="1" applyBorder="1" applyAlignment="1" applyProtection="1">
      <protection locked="0" hidden="1"/>
    </xf>
    <xf numFmtId="172" fontId="6" fillId="4" borderId="2" xfId="10" applyNumberFormat="1" applyFont="1" applyFill="1" applyBorder="1" applyAlignment="1" applyProtection="1">
      <alignment horizontal="right"/>
      <protection locked="0" hidden="1"/>
    </xf>
    <xf numFmtId="0" fontId="22" fillId="0" borderId="0" xfId="0" applyFont="1" applyProtection="1">
      <protection hidden="1"/>
    </xf>
    <xf numFmtId="165" fontId="26" fillId="2" borderId="11" xfId="0" applyNumberFormat="1" applyFont="1" applyFill="1" applyBorder="1" applyAlignment="1" applyProtection="1">
      <alignment vertical="center"/>
      <protection hidden="1"/>
    </xf>
    <xf numFmtId="165" fontId="14" fillId="2" borderId="0" xfId="0" applyNumberFormat="1" applyFont="1" applyFill="1" applyAlignment="1" applyProtection="1">
      <alignment vertical="center"/>
      <protection hidden="1"/>
    </xf>
    <xf numFmtId="1" fontId="31" fillId="0" borderId="0" xfId="0" applyNumberFormat="1" applyFont="1" applyProtection="1">
      <protection hidden="1"/>
    </xf>
    <xf numFmtId="0" fontId="6" fillId="0" borderId="0" xfId="2" applyFont="1" applyProtection="1">
      <protection hidden="1"/>
    </xf>
    <xf numFmtId="165" fontId="10" fillId="2" borderId="3" xfId="0" applyNumberFormat="1" applyFont="1" applyFill="1" applyBorder="1" applyProtection="1">
      <protection hidden="1"/>
    </xf>
    <xf numFmtId="0" fontId="10" fillId="2" borderId="4" xfId="2" applyFont="1" applyFill="1" applyBorder="1" applyAlignment="1" applyProtection="1">
      <alignment horizontal="right"/>
      <protection hidden="1"/>
    </xf>
    <xf numFmtId="173" fontId="6" fillId="0" borderId="0" xfId="2" applyNumberFormat="1" applyFont="1" applyProtection="1">
      <protection hidden="1"/>
    </xf>
    <xf numFmtId="0" fontId="6" fillId="0" borderId="3" xfId="2" quotePrefix="1" applyFont="1" applyBorder="1" applyProtection="1">
      <protection hidden="1"/>
    </xf>
    <xf numFmtId="43" fontId="31" fillId="0" borderId="0" xfId="0" applyNumberFormat="1" applyFont="1" applyProtection="1">
      <protection hidden="1"/>
    </xf>
    <xf numFmtId="0" fontId="10" fillId="0" borderId="0" xfId="0" applyFont="1" applyAlignment="1" applyProtection="1">
      <alignment horizontal="left"/>
      <protection hidden="1"/>
    </xf>
    <xf numFmtId="43" fontId="31" fillId="0" borderId="0" xfId="9" applyFont="1" applyBorder="1" applyProtection="1">
      <protection hidden="1"/>
    </xf>
    <xf numFmtId="0" fontId="6" fillId="0" borderId="3" xfId="0" applyFont="1" applyBorder="1" applyAlignment="1" applyProtection="1">
      <alignment horizontal="right"/>
      <protection hidden="1"/>
    </xf>
    <xf numFmtId="0" fontId="10" fillId="2" borderId="18" xfId="0" applyFont="1" applyFill="1" applyBorder="1" applyAlignment="1" applyProtection="1">
      <alignment horizontal="center"/>
      <protection hidden="1"/>
    </xf>
    <xf numFmtId="0" fontId="10" fillId="2" borderId="13" xfId="0" applyFont="1" applyFill="1" applyBorder="1" applyAlignment="1" applyProtection="1">
      <alignment horizontal="center"/>
      <protection hidden="1"/>
    </xf>
    <xf numFmtId="165" fontId="6" fillId="0" borderId="0" xfId="2" applyNumberFormat="1" applyFont="1" applyAlignment="1" applyProtection="1">
      <alignment horizontal="right"/>
      <protection hidden="1"/>
    </xf>
    <xf numFmtId="0" fontId="10" fillId="0" borderId="1" xfId="2" applyFont="1" applyBorder="1" applyProtection="1">
      <protection hidden="1"/>
    </xf>
    <xf numFmtId="165" fontId="6" fillId="0" borderId="1" xfId="2" applyNumberFormat="1" applyFont="1" applyBorder="1" applyProtection="1">
      <protection hidden="1"/>
    </xf>
    <xf numFmtId="165" fontId="6" fillId="0" borderId="0" xfId="2" applyNumberFormat="1" applyFont="1" applyProtection="1">
      <protection hidden="1"/>
    </xf>
    <xf numFmtId="165" fontId="6" fillId="7" borderId="19" xfId="0" applyNumberFormat="1" applyFont="1" applyFill="1" applyBorder="1" applyProtection="1">
      <protection locked="0" hidden="1"/>
    </xf>
    <xf numFmtId="9" fontId="6" fillId="7" borderId="2" xfId="10" applyFont="1" applyFill="1" applyBorder="1" applyAlignment="1" applyProtection="1">
      <alignment horizontal="right"/>
      <protection locked="0" hidden="1"/>
    </xf>
    <xf numFmtId="0" fontId="26" fillId="7" borderId="8" xfId="0" applyFont="1" applyFill="1" applyBorder="1" applyAlignment="1" applyProtection="1">
      <alignment horizontal="center" vertical="center" wrapText="1"/>
      <protection locked="0" hidden="1"/>
    </xf>
    <xf numFmtId="0" fontId="26" fillId="7" borderId="9" xfId="0" applyFont="1" applyFill="1" applyBorder="1" applyAlignment="1" applyProtection="1">
      <alignment horizontal="center" vertical="center" wrapText="1"/>
      <protection locked="0" hidden="1"/>
    </xf>
    <xf numFmtId="0" fontId="26" fillId="7" borderId="10" xfId="0" applyFont="1" applyFill="1" applyBorder="1" applyAlignment="1" applyProtection="1">
      <alignment horizontal="center" vertical="center" wrapText="1"/>
      <protection locked="0" hidden="1"/>
    </xf>
    <xf numFmtId="0" fontId="26" fillId="7" borderId="11" xfId="0" applyFont="1" applyFill="1" applyBorder="1" applyAlignment="1" applyProtection="1">
      <alignment horizontal="center" vertical="center" wrapText="1"/>
      <protection locked="0" hidden="1"/>
    </xf>
    <xf numFmtId="0" fontId="26" fillId="7" borderId="0" xfId="0" applyFont="1" applyFill="1" applyAlignment="1" applyProtection="1">
      <alignment horizontal="center" vertical="center" wrapText="1"/>
      <protection locked="0" hidden="1"/>
    </xf>
    <xf numFmtId="0" fontId="26" fillId="7" borderId="12" xfId="0" applyFont="1" applyFill="1" applyBorder="1" applyAlignment="1" applyProtection="1">
      <alignment horizontal="center" vertical="center" wrapText="1"/>
      <protection locked="0" hidden="1"/>
    </xf>
    <xf numFmtId="0" fontId="26" fillId="7" borderId="18" xfId="0" applyFont="1" applyFill="1" applyBorder="1" applyAlignment="1" applyProtection="1">
      <alignment horizontal="center" vertical="center" wrapText="1"/>
      <protection locked="0" hidden="1"/>
    </xf>
    <xf numFmtId="0" fontId="26" fillId="7" borderId="13" xfId="0" applyFont="1" applyFill="1" applyBorder="1" applyAlignment="1" applyProtection="1">
      <alignment horizontal="center" vertical="center" wrapText="1"/>
      <protection locked="0" hidden="1"/>
    </xf>
    <xf numFmtId="0" fontId="26" fillId="7" borderId="14" xfId="0" applyFont="1" applyFill="1" applyBorder="1" applyAlignment="1" applyProtection="1">
      <alignment horizontal="center" vertical="center" wrapText="1"/>
      <protection locked="0" hidden="1"/>
    </xf>
    <xf numFmtId="165" fontId="6" fillId="0" borderId="21" xfId="0" applyNumberFormat="1" applyFont="1" applyBorder="1" applyAlignment="1" applyProtection="1">
      <alignment horizontal="center" vertical="center" wrapText="1"/>
      <protection hidden="1"/>
    </xf>
    <xf numFmtId="165" fontId="10" fillId="9" borderId="21" xfId="0" applyNumberFormat="1" applyFont="1" applyFill="1" applyBorder="1" applyProtection="1">
      <protection hidden="1"/>
    </xf>
    <xf numFmtId="0" fontId="10" fillId="2" borderId="3" xfId="0" applyFont="1" applyFill="1" applyBorder="1" applyAlignment="1" applyProtection="1">
      <alignment horizontal="right"/>
      <protection hidden="1"/>
    </xf>
    <xf numFmtId="0" fontId="10" fillId="2" borderId="16" xfId="0" applyFont="1" applyFill="1" applyBorder="1" applyAlignment="1" applyProtection="1">
      <alignment horizontal="right"/>
      <protection hidden="1"/>
    </xf>
    <xf numFmtId="0" fontId="10" fillId="2" borderId="4" xfId="0" applyFont="1" applyFill="1" applyBorder="1" applyAlignment="1" applyProtection="1">
      <alignment horizontal="right"/>
      <protection hidden="1"/>
    </xf>
    <xf numFmtId="44" fontId="4" fillId="4" borderId="17" xfId="2" applyNumberFormat="1" applyFont="1" applyFill="1" applyBorder="1" applyAlignment="1" applyProtection="1">
      <alignment horizontal="right" vertical="center"/>
      <protection locked="0" hidden="1"/>
    </xf>
    <xf numFmtId="44" fontId="4" fillId="4" borderId="17" xfId="2" applyNumberFormat="1" applyFont="1" applyFill="1" applyBorder="1" applyAlignment="1" applyProtection="1">
      <alignment vertical="center"/>
      <protection locked="0" hidden="1"/>
    </xf>
    <xf numFmtId="0" fontId="4" fillId="7" borderId="2" xfId="2" quotePrefix="1" applyFont="1" applyFill="1" applyBorder="1" applyAlignment="1" applyProtection="1">
      <alignment vertical="center" wrapText="1"/>
      <protection locked="0" hidden="1"/>
    </xf>
    <xf numFmtId="44" fontId="4" fillId="4" borderId="2" xfId="2" applyNumberFormat="1" applyFont="1" applyFill="1" applyBorder="1" applyAlignment="1" applyProtection="1">
      <alignment vertical="center"/>
      <protection locked="0" hidden="1"/>
    </xf>
    <xf numFmtId="176" fontId="16" fillId="7" borderId="2" xfId="8" applyNumberFormat="1" applyFont="1" applyFill="1" applyBorder="1" applyAlignment="1" applyProtection="1">
      <alignment horizontal="right" vertical="center" wrapText="1"/>
      <protection locked="0" hidden="1"/>
    </xf>
  </cellXfs>
  <cellStyles count="13">
    <cellStyle name="Komma" xfId="9" builtinId="3"/>
    <cellStyle name="Komma 2" xfId="3" xr:uid="{00000000-0005-0000-0000-000000000000}"/>
    <cellStyle name="Komma 2 2" xfId="5" xr:uid="{00000000-0005-0000-0000-000001000000}"/>
    <cellStyle name="Komma 3" xfId="8" xr:uid="{00000000-0005-0000-0000-000002000000}"/>
    <cellStyle name="Procent" xfId="10" builtinId="5"/>
    <cellStyle name="Procent 2" xfId="4" xr:uid="{00000000-0005-0000-0000-000003000000}"/>
    <cellStyle name="Standaard" xfId="0" builtinId="0"/>
    <cellStyle name="Standaard 3" xfId="6" xr:uid="{00000000-0005-0000-0000-000005000000}"/>
    <cellStyle name="Standaard 4" xfId="2" xr:uid="{00000000-0005-0000-0000-000006000000}"/>
    <cellStyle name="Valuta" xfId="1" builtinId="4"/>
    <cellStyle name="Valuta 2" xfId="7" xr:uid="{00000000-0005-0000-0000-000008000000}"/>
    <cellStyle name="Valuta 2 4" xfId="12" xr:uid="{26C0664B-C5AC-4FD7-9DE0-58A485B6566D}"/>
    <cellStyle name="Valuta 3" xfId="11" xr:uid="{868EF7BF-C470-4D19-88C4-3A2C67B6B910}"/>
  </cellStyles>
  <dxfs count="22">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8000000000000001E-2"/>
          <c:y val="2.8406040868911714E-2"/>
          <c:w val="0.96"/>
          <c:h val="0.94"/>
        </c:manualLayout>
      </c:layout>
      <c:scatterChart>
        <c:scatterStyle val="lineMarker"/>
        <c:varyColors val="0"/>
        <c:ser>
          <c:idx val="26"/>
          <c:order val="0"/>
          <c:tx>
            <c:v>BPK = 1</c:v>
          </c:tx>
          <c:spPr>
            <a:ln w="44450" cap="rnd" cmpd="sng" algn="ctr">
              <a:solidFill>
                <a:srgbClr val="DCA848"/>
              </a:solidFill>
              <a:prstDash val="solid"/>
              <a:round/>
              <a:headEnd type="none" w="med" len="med"/>
              <a:tailEnd type="none" w="med" len="med"/>
            </a:ln>
          </c:spPr>
          <c:marker>
            <c:symbol val="none"/>
          </c:marker>
          <c:xVal>
            <c:numRef>
              <c:f>DATA!$D$20:$Z$20</c:f>
              <c:numCache>
                <c:formatCode>_(* #,##0.00_);_(* \(#,##0.00\);_(* "-"??_);_(@_)</c:formatCode>
                <c:ptCount val="23"/>
                <c:pt idx="0">
                  <c:v>60.844332282704762</c:v>
                </c:pt>
                <c:pt idx="1">
                  <c:v>61.333778129170945</c:v>
                </c:pt>
                <c:pt idx="2">
                  <c:v>61.823223975637141</c:v>
                </c:pt>
                <c:pt idx="3">
                  <c:v>62.802115668569527</c:v>
                </c:pt>
                <c:pt idx="4">
                  <c:v>64.759899054434285</c:v>
                </c:pt>
                <c:pt idx="5">
                  <c:v>66.717682440299043</c:v>
                </c:pt>
                <c:pt idx="6">
                  <c:v>68.675465826163801</c:v>
                </c:pt>
                <c:pt idx="7">
                  <c:v>70.633249212028574</c:v>
                </c:pt>
                <c:pt idx="8">
                  <c:v>72.591032597893332</c:v>
                </c:pt>
                <c:pt idx="9">
                  <c:v>74.548815983758104</c:v>
                </c:pt>
                <c:pt idx="10">
                  <c:v>76.506599369622862</c:v>
                </c:pt>
                <c:pt idx="11">
                  <c:v>78.464382755487634</c:v>
                </c:pt>
                <c:pt idx="12">
                  <c:v>80.422166141352392</c:v>
                </c:pt>
                <c:pt idx="13">
                  <c:v>82.37994952721715</c:v>
                </c:pt>
                <c:pt idx="14">
                  <c:v>84.337732913081894</c:v>
                </c:pt>
                <c:pt idx="15">
                  <c:v>86.295516298946666</c:v>
                </c:pt>
                <c:pt idx="16">
                  <c:v>88.25329968481141</c:v>
                </c:pt>
                <c:pt idx="17">
                  <c:v>90.211083070676196</c:v>
                </c:pt>
                <c:pt idx="18">
                  <c:v>92.168866456540954</c:v>
                </c:pt>
                <c:pt idx="19">
                  <c:v>94.126649842405712</c:v>
                </c:pt>
                <c:pt idx="20">
                  <c:v>96.08443322827047</c:v>
                </c:pt>
                <c:pt idx="21">
                  <c:v>98.042216614135242</c:v>
                </c:pt>
                <c:pt idx="22">
                  <c:v>100</c:v>
                </c:pt>
              </c:numCache>
            </c:numRef>
          </c:xVal>
          <c:yVal>
            <c:numRef>
              <c:f>DATA!$D$19:$Z$19</c:f>
              <c:numCache>
                <c:formatCode>_(* #,##0.00_);_(* \(#,##0.00\);_(* "-"??_);_(@_)</c:formatCode>
                <c:ptCount val="23"/>
                <c:pt idx="0">
                  <c:v>0</c:v>
                </c:pt>
                <c:pt idx="1">
                  <c:v>2216956.5877798479</c:v>
                </c:pt>
                <c:pt idx="2">
                  <c:v>2823891.4860652583</c:v>
                </c:pt>
                <c:pt idx="3">
                  <c:v>3591621.8308613324</c:v>
                </c:pt>
                <c:pt idx="4">
                  <c:v>4554358.6742801722</c:v>
                </c:pt>
                <c:pt idx="5">
                  <c:v>5219904.0594846178</c:v>
                </c:pt>
                <c:pt idx="6">
                  <c:v>5740022.7118211323</c:v>
                </c:pt>
                <c:pt idx="7">
                  <c:v>6170248.1084454348</c:v>
                </c:pt>
                <c:pt idx="8">
                  <c:v>6538036.9989673831</c:v>
                </c:pt>
                <c:pt idx="9">
                  <c:v>6859266.7973766429</c:v>
                </c:pt>
                <c:pt idx="10">
                  <c:v>7144067.4184007589</c:v>
                </c:pt>
                <c:pt idx="11">
                  <c:v>7399356.7315392839</c:v>
                </c:pt>
                <c:pt idx="12">
                  <c:v>7630101.6386804171</c:v>
                </c:pt>
                <c:pt idx="13">
                  <c:v>7840008.2741468437</c:v>
                </c:pt>
                <c:pt idx="14">
                  <c:v>8031927.9357147887</c:v>
                </c:pt>
                <c:pt idx="15">
                  <c:v>8208109.6442841478</c:v>
                </c:pt>
                <c:pt idx="16">
                  <c:v>8370364.5623335168</c:v>
                </c:pt>
                <c:pt idx="17">
                  <c:v>8520177.1015063412</c:v>
                </c:pt>
                <c:pt idx="18">
                  <c:v>8658782.3926058318</c:v>
                </c:pt>
                <c:pt idx="19">
                  <c:v>8787221.761556359</c:v>
                </c:pt>
                <c:pt idx="20">
                  <c:v>8906383.3801781163</c:v>
                </c:pt>
                <c:pt idx="21">
                  <c:v>9017032.6576139499</c:v>
                </c:pt>
                <c:pt idx="22">
                  <c:v>9119835.3670877479</c:v>
                </c:pt>
              </c:numCache>
            </c:numRef>
          </c:yVal>
          <c:smooth val="0"/>
          <c:extLst>
            <c:ext xmlns:c16="http://schemas.microsoft.com/office/drawing/2014/chart" uri="{C3380CC4-5D6E-409C-BE32-E72D297353CC}">
              <c16:uniqueId val="{00000000-B103-429F-AB27-F957463AE9BA}"/>
            </c:ext>
          </c:extLst>
        </c:ser>
        <c:ser>
          <c:idx val="27"/>
          <c:order val="1"/>
          <c:tx>
            <c:v>BPK = 0,9</c:v>
          </c:tx>
          <c:spPr>
            <a:ln w="44450" cap="rnd" cmpd="sng" algn="ctr">
              <a:solidFill>
                <a:srgbClr val="FFCC99"/>
              </a:solidFill>
              <a:prstDash val="solid"/>
              <a:round/>
              <a:headEnd type="none" w="med" len="med"/>
              <a:tailEnd type="none" w="med" len="med"/>
            </a:ln>
          </c:spPr>
          <c:marker>
            <c:symbol val="none"/>
          </c:marker>
          <c:xVal>
            <c:numRef>
              <c:f>DATA!$D$23:$Z$23</c:f>
              <c:numCache>
                <c:formatCode>_(* #,##0.00_);_(* \(#,##0.00\);_(* "-"??_);_(@_)</c:formatCode>
                <c:ptCount val="23"/>
                <c:pt idx="0">
                  <c:v>71.559899054434268</c:v>
                </c:pt>
                <c:pt idx="1">
                  <c:v>71.915400316253837</c:v>
                </c:pt>
                <c:pt idx="2">
                  <c:v>72.270901578073392</c:v>
                </c:pt>
                <c:pt idx="3">
                  <c:v>72.981904101712558</c:v>
                </c:pt>
                <c:pt idx="4">
                  <c:v>74.403909148990849</c:v>
                </c:pt>
                <c:pt idx="5">
                  <c:v>75.825914196269125</c:v>
                </c:pt>
                <c:pt idx="6">
                  <c:v>77.247919243547415</c:v>
                </c:pt>
                <c:pt idx="7">
                  <c:v>78.669924290825705</c:v>
                </c:pt>
                <c:pt idx="8">
                  <c:v>80.091929338103981</c:v>
                </c:pt>
                <c:pt idx="9">
                  <c:v>81.513934385382285</c:v>
                </c:pt>
                <c:pt idx="10">
                  <c:v>82.935939432660561</c:v>
                </c:pt>
                <c:pt idx="11">
                  <c:v>84.357944479938851</c:v>
                </c:pt>
                <c:pt idx="12">
                  <c:v>85.779949527217127</c:v>
                </c:pt>
                <c:pt idx="13">
                  <c:v>87.201954574495417</c:v>
                </c:pt>
                <c:pt idx="14">
                  <c:v>88.623959621773707</c:v>
                </c:pt>
                <c:pt idx="15">
                  <c:v>90.045964669051997</c:v>
                </c:pt>
                <c:pt idx="16">
                  <c:v>91.467969716330273</c:v>
                </c:pt>
                <c:pt idx="17">
                  <c:v>92.889974763608564</c:v>
                </c:pt>
                <c:pt idx="18">
                  <c:v>94.311979810886854</c:v>
                </c:pt>
                <c:pt idx="19">
                  <c:v>95.73398485816513</c:v>
                </c:pt>
                <c:pt idx="20">
                  <c:v>97.155989905443434</c:v>
                </c:pt>
                <c:pt idx="21">
                  <c:v>98.57799495272171</c:v>
                </c:pt>
                <c:pt idx="22">
                  <c:v>100</c:v>
                </c:pt>
              </c:numCache>
            </c:numRef>
          </c:xVal>
          <c:yVal>
            <c:numRef>
              <c:f>DATA!$D$22:$Z$22</c:f>
              <c:numCache>
                <c:formatCode>_(* #,##0.00_);_(* \(#,##0.00\);_(* "-"??_);_(@_)</c:formatCode>
                <c:ptCount val="23"/>
                <c:pt idx="0">
                  <c:v>0</c:v>
                </c:pt>
                <c:pt idx="1">
                  <c:v>1851061.4917815158</c:v>
                </c:pt>
                <c:pt idx="2">
                  <c:v>2358502.6972852401</c:v>
                </c:pt>
                <c:pt idx="3">
                  <c:v>3001438.9514544667</c:v>
                </c:pt>
                <c:pt idx="4">
                  <c:v>3810409.5452646315</c:v>
                </c:pt>
                <c:pt idx="5">
                  <c:v>4372385.0292078266</c:v>
                </c:pt>
                <c:pt idx="6">
                  <c:v>4813787.2898224005</c:v>
                </c:pt>
                <c:pt idx="7">
                  <c:v>5180829.3727891911</c:v>
                </c:pt>
                <c:pt idx="8">
                  <c:v>5496337.4552299492</c:v>
                </c:pt>
                <c:pt idx="9">
                  <c:v>5773498.2815789571</c:v>
                </c:pt>
                <c:pt idx="10">
                  <c:v>6020716.6721056346</c:v>
                </c:pt>
                <c:pt idx="11">
                  <c:v>6243726.4471829804</c:v>
                </c:pt>
                <c:pt idx="12">
                  <c:v>6446639.8983171303</c:v>
                </c:pt>
                <c:pt idx="13">
                  <c:v>6632521.9259196036</c:v>
                </c:pt>
                <c:pt idx="14">
                  <c:v>6803727.5633282671</c:v>
                </c:pt>
                <c:pt idx="15">
                  <c:v>6962111.882628357</c:v>
                </c:pt>
                <c:pt idx="16">
                  <c:v>7109166.5828979351</c:v>
                </c:pt>
                <c:pt idx="17">
                  <c:v>7246112.2473422354</c:v>
                </c:pt>
                <c:pt idx="18">
                  <c:v>7373962.6373256538</c:v>
                </c:pt>
                <c:pt idx="19">
                  <c:v>7493570.708017773</c:v>
                </c:pt>
                <c:pt idx="20">
                  <c:v>7605662.3068379611</c:v>
                </c:pt>
                <c:pt idx="21">
                  <c:v>7710861.3503418667</c:v>
                </c:pt>
                <c:pt idx="22">
                  <c:v>7809708.9683814067</c:v>
                </c:pt>
              </c:numCache>
            </c:numRef>
          </c:yVal>
          <c:smooth val="0"/>
          <c:extLst>
            <c:ext xmlns:c16="http://schemas.microsoft.com/office/drawing/2014/chart" uri="{C3380CC4-5D6E-409C-BE32-E72D297353CC}">
              <c16:uniqueId val="{00000001-B103-429F-AB27-F957463AE9BA}"/>
            </c:ext>
          </c:extLst>
        </c:ser>
        <c:ser>
          <c:idx val="28"/>
          <c:order val="2"/>
          <c:tx>
            <c:v>BPK = 0,8</c:v>
          </c:tx>
          <c:spPr>
            <a:ln w="44450" cap="rnd" cmpd="sng" algn="ctr">
              <a:solidFill>
                <a:srgbClr val="FFCC99"/>
              </a:solidFill>
              <a:prstDash val="solid"/>
              <a:round/>
              <a:headEnd type="none" w="med" len="med"/>
              <a:tailEnd type="none" w="med" len="med"/>
            </a:ln>
          </c:spPr>
          <c:marker>
            <c:symbol val="none"/>
          </c:marker>
          <c:xVal>
            <c:numRef>
              <c:f>DATA!$D$26:$Z$26</c:f>
              <c:numCache>
                <c:formatCode>_(* #,##0.00_);_(* \(#,##0.00\);_(* "-"??_);_(@_)</c:formatCode>
                <c:ptCount val="23"/>
                <c:pt idx="0">
                  <c:v>82.27546582616381</c:v>
                </c:pt>
                <c:pt idx="1">
                  <c:v>82.497022503336765</c:v>
                </c:pt>
                <c:pt idx="2">
                  <c:v>82.718579180509707</c:v>
                </c:pt>
                <c:pt idx="3">
                  <c:v>83.161692534855618</c:v>
                </c:pt>
                <c:pt idx="4">
                  <c:v>84.047919243547426</c:v>
                </c:pt>
                <c:pt idx="5">
                  <c:v>84.934145952239234</c:v>
                </c:pt>
                <c:pt idx="6">
                  <c:v>85.820372660931042</c:v>
                </c:pt>
                <c:pt idx="7">
                  <c:v>86.706599369622865</c:v>
                </c:pt>
                <c:pt idx="8">
                  <c:v>87.592826078314658</c:v>
                </c:pt>
                <c:pt idx="9">
                  <c:v>88.479052787006481</c:v>
                </c:pt>
                <c:pt idx="10">
                  <c:v>89.365279495698275</c:v>
                </c:pt>
                <c:pt idx="11">
                  <c:v>90.251506204390083</c:v>
                </c:pt>
                <c:pt idx="12">
                  <c:v>91.137732913081905</c:v>
                </c:pt>
                <c:pt idx="13">
                  <c:v>92.023959621773713</c:v>
                </c:pt>
                <c:pt idx="14">
                  <c:v>92.910186330465521</c:v>
                </c:pt>
                <c:pt idx="15">
                  <c:v>93.796413039157329</c:v>
                </c:pt>
                <c:pt idx="16">
                  <c:v>94.682639747849137</c:v>
                </c:pt>
                <c:pt idx="17">
                  <c:v>95.568866456540945</c:v>
                </c:pt>
                <c:pt idx="18">
                  <c:v>96.455093165232753</c:v>
                </c:pt>
                <c:pt idx="19">
                  <c:v>97.341319873924576</c:v>
                </c:pt>
                <c:pt idx="20">
                  <c:v>98.22754658261637</c:v>
                </c:pt>
                <c:pt idx="21">
                  <c:v>99.113773291308192</c:v>
                </c:pt>
                <c:pt idx="22">
                  <c:v>100</c:v>
                </c:pt>
              </c:numCache>
            </c:numRef>
          </c:xVal>
          <c:yVal>
            <c:numRef>
              <c:f>DATA!$D$25:$Z$25</c:f>
              <c:numCache>
                <c:formatCode>_(* #,##0.00_);_(* \(#,##0.00\);_(* "-"??_);_(@_)</c:formatCode>
                <c:ptCount val="23"/>
                <c:pt idx="0">
                  <c:v>0</c:v>
                </c:pt>
                <c:pt idx="1">
                  <c:v>1452981.5477939087</c:v>
                </c:pt>
                <c:pt idx="2">
                  <c:v>1851958.963305003</c:v>
                </c:pt>
                <c:pt idx="3">
                  <c:v>2358506.1026944811</c:v>
                </c:pt>
                <c:pt idx="4">
                  <c:v>2998529.8185014259</c:v>
                </c:pt>
                <c:pt idx="5">
                  <c:v>3445799.2136994288</c:v>
                </c:pt>
                <c:pt idx="6">
                  <c:v>3799259.5353079299</c:v>
                </c:pt>
                <c:pt idx="7">
                  <c:v>4095033.980942138</c:v>
                </c:pt>
                <c:pt idx="8">
                  <c:v>4350943.3722244045</c:v>
                </c:pt>
                <c:pt idx="9">
                  <c:v>4577270.4934180202</c:v>
                </c:pt>
                <c:pt idx="10">
                  <c:v>4780561.3778549619</c:v>
                </c:pt>
                <c:pt idx="11">
                  <c:v>4965276.3190362165</c:v>
                </c:pt>
                <c:pt idx="12">
                  <c:v>5134610.2464328343</c:v>
                </c:pt>
                <c:pt idx="13">
                  <c:v>5290941.2913105637</c:v>
                </c:pt>
                <c:pt idx="14">
                  <c:v>5436094.3492584014</c:v>
                </c:pt>
                <c:pt idx="15">
                  <c:v>5571504.9022774259</c:v>
                </c:pt>
                <c:pt idx="16">
                  <c:v>5698325.5628384119</c:v>
                </c:pt>
                <c:pt idx="17">
                  <c:v>5817497.9991458077</c:v>
                </c:pt>
                <c:pt idx="18">
                  <c:v>5929803.0323971976</c:v>
                </c:pt>
                <c:pt idx="19">
                  <c:v>6035896.4715928733</c:v>
                </c:pt>
                <c:pt idx="20">
                  <c:v>6136335.3411081359</c:v>
                </c:pt>
                <c:pt idx="21">
                  <c:v>6231597.46412584</c:v>
                </c:pt>
                <c:pt idx="22">
                  <c:v>6322096.3442008123</c:v>
                </c:pt>
              </c:numCache>
            </c:numRef>
          </c:yVal>
          <c:smooth val="0"/>
          <c:extLst>
            <c:ext xmlns:c16="http://schemas.microsoft.com/office/drawing/2014/chart" uri="{C3380CC4-5D6E-409C-BE32-E72D297353CC}">
              <c16:uniqueId val="{00000002-B103-429F-AB27-F957463AE9BA}"/>
            </c:ext>
          </c:extLst>
        </c:ser>
        <c:ser>
          <c:idx val="29"/>
          <c:order val="3"/>
          <c:tx>
            <c:v>BPK = 0,7</c:v>
          </c:tx>
          <c:spPr>
            <a:ln w="44450" cap="rnd" cmpd="sng" algn="ctr">
              <a:solidFill>
                <a:srgbClr val="FFCC99"/>
              </a:solidFill>
              <a:prstDash val="solid"/>
              <a:round/>
              <a:headEnd type="none" w="med" len="med"/>
              <a:tailEnd type="none" w="med" len="med"/>
            </a:ln>
          </c:spPr>
          <c:marker>
            <c:symbol val="none"/>
          </c:marker>
          <c:xVal>
            <c:numRef>
              <c:f>DATA!$D$29:$Z$29</c:f>
              <c:numCache>
                <c:formatCode>_(* #,##0.00_);_(* \(#,##0.00\);_(* "-"??_);_(@_)</c:formatCode>
                <c:ptCount val="23"/>
                <c:pt idx="0">
                  <c:v>92.991032597893337</c:v>
                </c:pt>
                <c:pt idx="1">
                  <c:v>93.078644690419665</c:v>
                </c:pt>
                <c:pt idx="2">
                  <c:v>93.166256782945993</c:v>
                </c:pt>
                <c:pt idx="3">
                  <c:v>93.341480967998663</c:v>
                </c:pt>
                <c:pt idx="4">
                  <c:v>93.691929338103989</c:v>
                </c:pt>
                <c:pt idx="5">
                  <c:v>94.04237770820933</c:v>
                </c:pt>
                <c:pt idx="6">
                  <c:v>94.39282607831467</c:v>
                </c:pt>
                <c:pt idx="7">
                  <c:v>94.743274448419996</c:v>
                </c:pt>
                <c:pt idx="8">
                  <c:v>95.093722818525322</c:v>
                </c:pt>
                <c:pt idx="9">
                  <c:v>95.444171188630662</c:v>
                </c:pt>
                <c:pt idx="10">
                  <c:v>95.794619558735988</c:v>
                </c:pt>
                <c:pt idx="11">
                  <c:v>96.145067928841328</c:v>
                </c:pt>
                <c:pt idx="12">
                  <c:v>96.495516298946669</c:v>
                </c:pt>
                <c:pt idx="13">
                  <c:v>96.845964669051995</c:v>
                </c:pt>
                <c:pt idx="14">
                  <c:v>97.196413039157335</c:v>
                </c:pt>
                <c:pt idx="15">
                  <c:v>97.546861409262661</c:v>
                </c:pt>
                <c:pt idx="16">
                  <c:v>97.897309779368001</c:v>
                </c:pt>
                <c:pt idx="17">
                  <c:v>98.247758149473341</c:v>
                </c:pt>
                <c:pt idx="18">
                  <c:v>98.598206519578653</c:v>
                </c:pt>
                <c:pt idx="19">
                  <c:v>98.948654889683993</c:v>
                </c:pt>
                <c:pt idx="20">
                  <c:v>99.299103259789334</c:v>
                </c:pt>
                <c:pt idx="21">
                  <c:v>99.64955162989466</c:v>
                </c:pt>
                <c:pt idx="22">
                  <c:v>100</c:v>
                </c:pt>
              </c:numCache>
            </c:numRef>
          </c:xVal>
          <c:yVal>
            <c:numRef>
              <c:f>DATA!$D$28:$Z$28</c:f>
              <c:numCache>
                <c:formatCode>_(* #,##0.00_);_(* \(#,##0.00\);_(* "-"??_);_(@_)</c:formatCode>
                <c:ptCount val="23"/>
                <c:pt idx="0">
                  <c:v>0</c:v>
                </c:pt>
                <c:pt idx="1">
                  <c:v>962304.77184257633</c:v>
                </c:pt>
                <c:pt idx="2">
                  <c:v>1227111.007093882</c:v>
                </c:pt>
                <c:pt idx="3">
                  <c:v>1564192.5339118033</c:v>
                </c:pt>
                <c:pt idx="4">
                  <c:v>1992352.7477502048</c:v>
                </c:pt>
                <c:pt idx="5">
                  <c:v>2293806.6357576093</c:v>
                </c:pt>
                <c:pt idx="6">
                  <c:v>2533839.5086892159</c:v>
                </c:pt>
                <c:pt idx="7">
                  <c:v>2736246.9580254457</c:v>
                </c:pt>
                <c:pt idx="8">
                  <c:v>2912749.9033562806</c:v>
                </c:pt>
                <c:pt idx="9">
                  <c:v>3070101.0956154102</c:v>
                </c:pt>
                <c:pt idx="10">
                  <c:v>3212592.8279178184</c:v>
                </c:pt>
                <c:pt idx="11">
                  <c:v>3343145.3304632492</c:v>
                </c:pt>
                <c:pt idx="12">
                  <c:v>3463847.2077298705</c:v>
                </c:pt>
                <c:pt idx="13">
                  <c:v>3576250.7350242035</c:v>
                </c:pt>
                <c:pt idx="14">
                  <c:v>3681545.2461938295</c:v>
                </c:pt>
                <c:pt idx="15">
                  <c:v>3780664.8325710148</c:v>
                </c:pt>
                <c:pt idx="16">
                  <c:v>3874358.3390748845</c:v>
                </c:pt>
                <c:pt idx="17">
                  <c:v>3963236.5849291603</c:v>
                </c:pt>
                <c:pt idx="18">
                  <c:v>4047805.231567848</c:v>
                </c:pt>
                <c:pt idx="19">
                  <c:v>4128488.2773493184</c:v>
                </c:pt>
                <c:pt idx="20">
                  <c:v>4205645.2417751541</c:v>
                </c:pt>
                <c:pt idx="21">
                  <c:v>4279583.9878026461</c:v>
                </c:pt>
                <c:pt idx="22">
                  <c:v>4350570.4589681318</c:v>
                </c:pt>
              </c:numCache>
            </c:numRef>
          </c:yVal>
          <c:smooth val="0"/>
          <c:extLst>
            <c:ext xmlns:c16="http://schemas.microsoft.com/office/drawing/2014/chart" uri="{C3380CC4-5D6E-409C-BE32-E72D297353CC}">
              <c16:uniqueId val="{00000003-B103-429F-AB27-F957463AE9BA}"/>
            </c:ext>
          </c:extLst>
        </c:ser>
        <c:ser>
          <c:idx val="13"/>
          <c:order val="4"/>
          <c:tx>
            <c:v>min</c:v>
          </c:tx>
          <c:spPr>
            <a:ln w="44450" cap="rnd" cmpd="sng" algn="ctr">
              <a:solidFill>
                <a:srgbClr val="4F81BD"/>
              </a:solidFill>
              <a:prstDash val="solid"/>
              <a:round/>
              <a:headEnd type="none" w="med" len="med"/>
              <a:tailEnd type="none" w="med" len="med"/>
            </a:ln>
          </c:spPr>
          <c:marker>
            <c:symbol val="none"/>
          </c:marker>
          <c:xVal>
            <c:numRef>
              <c:f>DATA!$C$41:$D$41</c:f>
              <c:numCache>
                <c:formatCode>General</c:formatCode>
                <c:ptCount val="2"/>
                <c:pt idx="0">
                  <c:v>60</c:v>
                </c:pt>
                <c:pt idx="1">
                  <c:v>60</c:v>
                </c:pt>
              </c:numCache>
            </c:numRef>
          </c:xVal>
          <c:yVal>
            <c:numRef>
              <c:f>DATA!$C$43:$D$43</c:f>
              <c:numCache>
                <c:formatCode>_ "€"\ * #,##0_ ;_ "€"\ * \-#,##0_ ;_ "€"\ * "-"??_ ;_ @_ </c:formatCode>
                <c:ptCount val="2"/>
                <c:pt idx="0" formatCode="_(&quot;€&quot;* #,##0.00_);_(&quot;€&quot;* \(#,##0.00\);_(&quot;€&quot;* &quot;-&quot;??_);_(@_)">
                  <c:v>0</c:v>
                </c:pt>
                <c:pt idx="1">
                  <c:v>16000000.000000004</c:v>
                </c:pt>
              </c:numCache>
            </c:numRef>
          </c:yVal>
          <c:smooth val="0"/>
          <c:extLst>
            <c:ext xmlns:c16="http://schemas.microsoft.com/office/drawing/2014/chart" uri="{C3380CC4-5D6E-409C-BE32-E72D297353CC}">
              <c16:uniqueId val="{00000004-B103-429F-AB27-F957463AE9BA}"/>
            </c:ext>
          </c:extLst>
        </c:ser>
        <c:ser>
          <c:idx val="14"/>
          <c:order val="5"/>
          <c:tx>
            <c:v>max</c:v>
          </c:tx>
          <c:spPr>
            <a:ln w="44450" cap="rnd" cmpd="sng" algn="ctr">
              <a:solidFill>
                <a:srgbClr val="1F497D"/>
              </a:solidFill>
              <a:prstDash val="solid"/>
              <a:round/>
              <a:headEnd type="none" w="med" len="med"/>
              <a:tailEnd type="none" w="med" len="med"/>
            </a:ln>
          </c:spPr>
          <c:marker>
            <c:symbol val="none"/>
          </c:marker>
          <c:xVal>
            <c:numRef>
              <c:f>DATA!$C$40:$D$40</c:f>
              <c:numCache>
                <c:formatCode>General</c:formatCode>
                <c:ptCount val="2"/>
                <c:pt idx="0">
                  <c:v>100</c:v>
                </c:pt>
                <c:pt idx="1">
                  <c:v>100</c:v>
                </c:pt>
              </c:numCache>
            </c:numRef>
          </c:xVal>
          <c:yVal>
            <c:numRef>
              <c:f>DATA!$C$43:$D$43</c:f>
              <c:numCache>
                <c:formatCode>_ "€"\ * #,##0_ ;_ "€"\ * \-#,##0_ ;_ "€"\ * "-"??_ ;_ @_ </c:formatCode>
                <c:ptCount val="2"/>
                <c:pt idx="0" formatCode="_(&quot;€&quot;* #,##0.00_);_(&quot;€&quot;* \(#,##0.00\);_(&quot;€&quot;* &quot;-&quot;??_);_(@_)">
                  <c:v>0</c:v>
                </c:pt>
                <c:pt idx="1">
                  <c:v>16000000.000000004</c:v>
                </c:pt>
              </c:numCache>
            </c:numRef>
          </c:yVal>
          <c:smooth val="0"/>
          <c:extLst>
            <c:ext xmlns:c16="http://schemas.microsoft.com/office/drawing/2014/chart" uri="{C3380CC4-5D6E-409C-BE32-E72D297353CC}">
              <c16:uniqueId val="{00000005-B103-429F-AB27-F957463AE9BA}"/>
            </c:ext>
          </c:extLst>
        </c:ser>
        <c:ser>
          <c:idx val="15"/>
          <c:order val="6"/>
          <c:tx>
            <c:strRef>
              <c:f>DATA!$B$38</c:f>
              <c:strCache>
                <c:ptCount val="1"/>
                <c:pt idx="0">
                  <c:v>Referentie</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0183826159556043"/>
                  <c:y val="-3.482775522620027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03-429F-AB27-F957463AE9BA}"/>
                </c:ext>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DATA!$D$38</c:f>
              <c:numCache>
                <c:formatCode>0</c:formatCode>
                <c:ptCount val="1"/>
                <c:pt idx="0">
                  <c:v>84</c:v>
                </c:pt>
              </c:numCache>
            </c:numRef>
          </c:xVal>
          <c:yVal>
            <c:numRef>
              <c:f>DATA!$C$38</c:f>
              <c:numCache>
                <c:formatCode>_ "€"\ * #,##0_ ;_ "€"\ * \-#,##0_ ;_ "€"\ * "-"??_ ;_ @_ </c:formatCode>
                <c:ptCount val="1"/>
                <c:pt idx="0">
                  <c:v>8000000</c:v>
                </c:pt>
              </c:numCache>
            </c:numRef>
          </c:yVal>
          <c:smooth val="0"/>
          <c:extLst>
            <c:ext xmlns:c16="http://schemas.microsoft.com/office/drawing/2014/chart" uri="{C3380CC4-5D6E-409C-BE32-E72D297353CC}">
              <c16:uniqueId val="{00000007-B103-429F-AB27-F957463AE9BA}"/>
            </c:ext>
          </c:extLst>
        </c:ser>
        <c:ser>
          <c:idx val="16"/>
          <c:order val="7"/>
          <c:tx>
            <c:strRef>
              <c:f>DATA!$B$39</c:f>
              <c:strCache>
                <c:ptCount val="1"/>
                <c:pt idx="0">
                  <c:v>Referentie (Qmax)</c:v>
                </c:pt>
              </c:strCache>
            </c:strRef>
          </c:tx>
          <c:spPr>
            <a:ln>
              <a:noFill/>
            </a:ln>
            <a:effectLst>
              <a:outerShdw blurRad="40000" dist="23000" dir="5400000" rotWithShape="0">
                <a:srgbClr val="000000">
                  <a:alpha val="35000"/>
                </a:srgbClr>
              </a:outerShdw>
            </a:effectLst>
          </c:spPr>
          <c:marker>
            <c:symbol val="circle"/>
            <c:size val="12"/>
            <c:spPr>
              <a:solidFill>
                <a:srgbClr val="DCA84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1.53887880429271E-2"/>
                  <c:y val="-1.5207296997459114E-2"/>
                </c:manualLayout>
              </c:layout>
              <c:spPr>
                <a:noFill/>
                <a:ln>
                  <a:noFill/>
                </a:ln>
                <a:effectLst/>
              </c:spPr>
              <c:txPr>
                <a:bodyPr wrap="square" lIns="38100" tIns="19050" rIns="38100" bIns="19050" anchor="ctr">
                  <a:noAutofit/>
                </a:bodyPr>
                <a:lstStyle/>
                <a:p>
                  <a:pPr>
                    <a:defRPr b="1" i="1"/>
                  </a:pPr>
                  <a:endParaRPr lang="nl-NL"/>
                </a:p>
              </c:txPr>
              <c:showLegendKey val="0"/>
              <c:showVal val="0"/>
              <c:showCatName val="0"/>
              <c:showSerName val="1"/>
              <c:showPercent val="0"/>
              <c:showBubbleSize val="0"/>
              <c:extLst>
                <c:ext xmlns:c15="http://schemas.microsoft.com/office/drawing/2012/chart" uri="{CE6537A1-D6FC-4f65-9D91-7224C49458BB}">
                  <c15:layout>
                    <c:manualLayout>
                      <c:w val="0.11246139006003851"/>
                      <c:h val="8.3605145167969491E-2"/>
                    </c:manualLayout>
                  </c15:layout>
                </c:ext>
                <c:ext xmlns:c16="http://schemas.microsoft.com/office/drawing/2014/chart" uri="{C3380CC4-5D6E-409C-BE32-E72D297353CC}">
                  <c16:uniqueId val="{00000008-B103-429F-AB27-F957463AE9BA}"/>
                </c:ext>
              </c:extLst>
            </c:dLbl>
            <c:spPr>
              <a:noFill/>
              <a:ln>
                <a:noFill/>
              </a:ln>
              <a:effectLst/>
            </c:spPr>
            <c:txPr>
              <a:bodyPr wrap="square" lIns="38100" tIns="19050" rIns="38100" bIns="19050" anchor="ctr">
                <a:spAutoFit/>
              </a:bodyPr>
              <a:lstStyle/>
              <a:p>
                <a:pPr>
                  <a:defRPr b="1" i="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DATA!$D$39</c:f>
              <c:numCache>
                <c:formatCode>0</c:formatCode>
                <c:ptCount val="1"/>
                <c:pt idx="0">
                  <c:v>100</c:v>
                </c:pt>
              </c:numCache>
            </c:numRef>
          </c:xVal>
          <c:yVal>
            <c:numRef>
              <c:f>DATA!$C$39</c:f>
              <c:numCache>
                <c:formatCode>_ "€"\ * #,##0_ ;_ "€"\ * \-#,##0_ ;_ "€"\ * "-"??_ ;_ @_ </c:formatCode>
                <c:ptCount val="1"/>
                <c:pt idx="0">
                  <c:v>9120000.0000000019</c:v>
                </c:pt>
              </c:numCache>
            </c:numRef>
          </c:yVal>
          <c:smooth val="0"/>
          <c:extLst>
            <c:ext xmlns:c16="http://schemas.microsoft.com/office/drawing/2014/chart" uri="{C3380CC4-5D6E-409C-BE32-E72D297353CC}">
              <c16:uniqueId val="{00000009-B103-429F-AB27-F957463AE9BA}"/>
            </c:ext>
          </c:extLst>
        </c:ser>
        <c:ser>
          <c:idx val="1"/>
          <c:order val="8"/>
          <c:tx>
            <c:strRef>
              <c:f>DATA!$B$7</c:f>
              <c:strCache>
                <c:ptCount val="1"/>
                <c:pt idx="0">
                  <c:v>Uw inschrijving</c:v>
                </c:pt>
              </c:strCache>
            </c:strRef>
          </c:tx>
          <c:spPr>
            <a:ln>
              <a:noFill/>
            </a:ln>
            <a:effectLst>
              <a:outerShdw blurRad="40000" dist="23000" dir="5400000" rotWithShape="0">
                <a:srgbClr val="000000">
                  <a:alpha val="35000"/>
                </a:srgbClr>
              </a:outerShdw>
            </a:effectLst>
          </c:spPr>
          <c:marker>
            <c:symbol val="circle"/>
            <c:size val="12"/>
            <c:spPr>
              <a:solidFill>
                <a:srgbClr val="76E17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dLbl>
              <c:idx val="0"/>
              <c:layout>
                <c:manualLayout>
                  <c:x val="-0.17"/>
                  <c:y val="-0.0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103-429F-AB27-F957463AE9BA}"/>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DATA!$F$7</c:f>
              <c:numCache>
                <c:formatCode>0</c:formatCode>
                <c:ptCount val="1"/>
                <c:pt idx="0">
                  <c:v>60</c:v>
                </c:pt>
              </c:numCache>
            </c:numRef>
          </c:xVal>
          <c:yVal>
            <c:numRef>
              <c:f>DATA!$C$7</c:f>
              <c:numCache>
                <c:formatCode>_("€"* #,##0.00_);_("€"* \(#,##0.00\);_("€"* "-"??_);_(@_)</c:formatCode>
                <c:ptCount val="1"/>
                <c:pt idx="0">
                  <c:v>0</c:v>
                </c:pt>
              </c:numCache>
            </c:numRef>
          </c:yVal>
          <c:smooth val="0"/>
          <c:extLst>
            <c:ext xmlns:c16="http://schemas.microsoft.com/office/drawing/2014/chart" uri="{C3380CC4-5D6E-409C-BE32-E72D297353CC}">
              <c16:uniqueId val="{0000000B-B103-429F-AB27-F957463AE9BA}"/>
            </c:ext>
          </c:extLst>
        </c:ser>
        <c:ser>
          <c:idx val="3"/>
          <c:order val="9"/>
          <c:tx>
            <c:strRef>
              <c:f>DATA!$G$41</c:f>
              <c:strCache>
                <c:ptCount val="1"/>
                <c:pt idx="0">
                  <c:v>150</c:v>
                </c:pt>
              </c:strCache>
            </c:strRef>
          </c:tx>
          <c:marker>
            <c:symbol val="none"/>
          </c:marker>
          <c:dLbls>
            <c:dLbl>
              <c:idx val="0"/>
              <c:layout>
                <c:manualLayout>
                  <c:x val="-3.5936535433070869E-2"/>
                  <c:y val="5.533795275590536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103-429F-AB27-F957463AE9BA}"/>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DATA!$C$41</c:f>
              <c:numCache>
                <c:formatCode>General</c:formatCode>
                <c:ptCount val="1"/>
                <c:pt idx="0">
                  <c:v>60</c:v>
                </c:pt>
              </c:numCache>
            </c:numRef>
          </c:xVal>
          <c:yVal>
            <c:numRef>
              <c:f>DATA!$C$43</c:f>
              <c:numCache>
                <c:formatCode>_("€"* #,##0.00_);_("€"* \(#,##0.00\);_("€"* "-"??_);_(@_)</c:formatCode>
                <c:ptCount val="1"/>
                <c:pt idx="0">
                  <c:v>0</c:v>
                </c:pt>
              </c:numCache>
            </c:numRef>
          </c:yVal>
          <c:smooth val="0"/>
          <c:extLst>
            <c:ext xmlns:c16="http://schemas.microsoft.com/office/drawing/2014/chart" uri="{C3380CC4-5D6E-409C-BE32-E72D297353CC}">
              <c16:uniqueId val="{0000000D-B103-429F-AB27-F957463AE9BA}"/>
            </c:ext>
          </c:extLst>
        </c:ser>
        <c:ser>
          <c:idx val="5"/>
          <c:order val="10"/>
          <c:tx>
            <c:strRef>
              <c:f>DATA!$G$40</c:f>
              <c:strCache>
                <c:ptCount val="1"/>
                <c:pt idx="0">
                  <c:v>250</c:v>
                </c:pt>
              </c:strCache>
            </c:strRef>
          </c:tx>
          <c:marker>
            <c:symbol val="none"/>
          </c:marker>
          <c:dLbls>
            <c:dLbl>
              <c:idx val="0"/>
              <c:layout>
                <c:manualLayout>
                  <c:x val="-3.4000000000000002E-2"/>
                  <c:y val="5.27540758994074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B103-429F-AB27-F957463AE9BA}"/>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DATA!$C$40</c:f>
              <c:numCache>
                <c:formatCode>General</c:formatCode>
                <c:ptCount val="1"/>
                <c:pt idx="0">
                  <c:v>100</c:v>
                </c:pt>
              </c:numCache>
            </c:numRef>
          </c:xVal>
          <c:yVal>
            <c:numRef>
              <c:f>DATA!$C$43</c:f>
              <c:numCache>
                <c:formatCode>_("€"* #,##0.00_);_("€"* \(#,##0.00\);_("€"* "-"??_);_(@_)</c:formatCode>
                <c:ptCount val="1"/>
                <c:pt idx="0">
                  <c:v>0</c:v>
                </c:pt>
              </c:numCache>
            </c:numRef>
          </c:yVal>
          <c:smooth val="0"/>
          <c:extLst>
            <c:ext xmlns:c16="http://schemas.microsoft.com/office/drawing/2014/chart" uri="{C3380CC4-5D6E-409C-BE32-E72D297353CC}">
              <c16:uniqueId val="{0000000F-B103-429F-AB27-F957463AE9BA}"/>
            </c:ext>
          </c:extLst>
        </c:ser>
        <c:ser>
          <c:idx val="4"/>
          <c:order val="11"/>
          <c:tx>
            <c:v>Vergelijkingswaarde x1000</c:v>
          </c:tx>
          <c:marker>
            <c:symbol val="none"/>
          </c:marker>
          <c:dLbls>
            <c:spPr>
              <a:noFill/>
              <a:ln>
                <a:noFill/>
              </a:ln>
              <a:effectLst/>
            </c:spPr>
            <c:txPr>
              <a:bodyPr wrap="square" lIns="38100" tIns="19050" rIns="38100" bIns="19050" anchor="ctr" anchorCtr="0">
                <a:spAutoFit/>
              </a:bodyPr>
              <a:lstStyle/>
              <a:p>
                <a:pPr algn="l">
                  <a:defRPr sz="1100" b="1"/>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Ref>
              <c:f>DATA!$D$43</c:f>
              <c:numCache>
                <c:formatCode>_ "€"\ * #,##0_ ;_ "€"\ * \-#,##0_ ;_ "€"\ * "-"??_ ;_ @_ </c:formatCode>
                <c:ptCount val="1"/>
                <c:pt idx="0">
                  <c:v>16000000.000000004</c:v>
                </c:pt>
              </c:numCache>
            </c:numRef>
          </c:yVal>
          <c:smooth val="0"/>
          <c:extLst>
            <c:ext xmlns:c16="http://schemas.microsoft.com/office/drawing/2014/chart" uri="{C3380CC4-5D6E-409C-BE32-E72D297353CC}">
              <c16:uniqueId val="{00000010-B103-429F-AB27-F957463AE9BA}"/>
            </c:ext>
          </c:extLst>
        </c:ser>
        <c:ser>
          <c:idx val="0"/>
          <c:order val="12"/>
          <c:tx>
            <c:v>QKnockOut</c:v>
          </c:tx>
          <c:spPr>
            <a:ln w="44450" cap="rnd" cmpd="sng" algn="ctr">
              <a:solidFill>
                <a:srgbClr val="C0504D"/>
              </a:solidFill>
              <a:prstDash val="sysDash"/>
              <a:round/>
              <a:headEnd type="none" w="med" len="med"/>
              <a:tailEnd type="none" w="med" len="med"/>
            </a:ln>
          </c:spPr>
          <c:marker>
            <c:symbol val="none"/>
          </c:marker>
          <c:xVal>
            <c:numRef>
              <c:f>DATA!$G$44:$H$44</c:f>
              <c:numCache>
                <c:formatCode>0</c:formatCode>
                <c:ptCount val="2"/>
                <c:pt idx="0">
                  <c:v>-4</c:v>
                </c:pt>
                <c:pt idx="1">
                  <c:v>-4</c:v>
                </c:pt>
              </c:numCache>
            </c:numRef>
          </c:xVal>
          <c:yVal>
            <c:numRef>
              <c:f>DATA!$C$43:$D$43</c:f>
              <c:numCache>
                <c:formatCode>_ "€"\ * #,##0_ ;_ "€"\ * \-#,##0_ ;_ "€"\ * "-"??_ ;_ @_ </c:formatCode>
                <c:ptCount val="2"/>
                <c:pt idx="0" formatCode="_(&quot;€&quot;* #,##0.00_);_(&quot;€&quot;* \(#,##0.00\);_(&quot;€&quot;* &quot;-&quot;??_);_(@_)">
                  <c:v>0</c:v>
                </c:pt>
                <c:pt idx="1">
                  <c:v>16000000.000000004</c:v>
                </c:pt>
              </c:numCache>
            </c:numRef>
          </c:yVal>
          <c:smooth val="0"/>
          <c:extLst>
            <c:ext xmlns:c16="http://schemas.microsoft.com/office/drawing/2014/chart" uri="{C3380CC4-5D6E-409C-BE32-E72D297353CC}">
              <c16:uniqueId val="{00000011-B103-429F-AB27-F957463AE9BA}"/>
            </c:ext>
          </c:extLst>
        </c:ser>
        <c:ser>
          <c:idx val="2"/>
          <c:order val="13"/>
          <c:tx>
            <c:v>Alternatieve propositie</c:v>
          </c:tx>
          <c:spPr>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symbol val="circle"/>
            <c:size val="12"/>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Pt>
            <c:idx val="0"/>
            <c:marker>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bubble3D val="0"/>
            <c:spPr>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B103-429F-AB27-F957463AE9BA}"/>
              </c:ext>
            </c:extLst>
          </c:dPt>
          <c:dLbls>
            <c:dLbl>
              <c:idx val="0"/>
              <c:tx>
                <c:rich>
                  <a:bodyPr/>
                  <a:lstStyle/>
                  <a:p>
                    <a:fld id="{E66C4F72-F922-4A02-B3FD-71A8C051CCCC}"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B103-429F-AB27-F957463AE9BA}"/>
                </c:ext>
              </c:extLst>
            </c:dLbl>
            <c:spPr>
              <a:noFill/>
              <a:ln>
                <a:noFill/>
              </a:ln>
              <a:effectLst/>
            </c:spPr>
            <c:txPr>
              <a:bodyPr wrap="square" lIns="38100" tIns="19050" rIns="38100" bIns="19050" anchor="ctr">
                <a:spAutoFit/>
              </a:bodyPr>
              <a:lstStyle/>
              <a:p>
                <a:pPr>
                  <a:defRPr b="1"/>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DATA!$F$8</c:f>
              <c:numCache>
                <c:formatCode>General</c:formatCode>
                <c:ptCount val="1"/>
              </c:numCache>
            </c:numRef>
          </c:xVal>
          <c:yVal>
            <c:numRef>
              <c:f>DATA!$C$8</c:f>
              <c:numCache>
                <c:formatCode>General</c:formatCode>
                <c:ptCount val="1"/>
              </c:numCache>
            </c:numRef>
          </c:yVal>
          <c:smooth val="0"/>
          <c:extLst>
            <c:ext xmlns:c15="http://schemas.microsoft.com/office/drawing/2012/chart" uri="{02D57815-91ED-43cb-92C2-25804820EDAC}">
              <c15:datalabelsRange>
                <c15:f>DATA!$B$8</c15:f>
                <c15:dlblRangeCache>
                  <c:ptCount val="1"/>
                </c15:dlblRangeCache>
              </c15:datalabelsRange>
            </c:ext>
            <c:ext xmlns:c16="http://schemas.microsoft.com/office/drawing/2014/chart" uri="{C3380CC4-5D6E-409C-BE32-E72D297353CC}">
              <c16:uniqueId val="{00000014-B103-429F-AB27-F957463AE9BA}"/>
            </c:ext>
          </c:extLst>
        </c:ser>
        <c:dLbls>
          <c:showLegendKey val="0"/>
          <c:showVal val="0"/>
          <c:showCatName val="0"/>
          <c:showSerName val="0"/>
          <c:showPercent val="0"/>
          <c:showBubbleSize val="0"/>
        </c:dLbls>
        <c:axId val="543016416"/>
        <c:axId val="543016808"/>
        <c:extLst/>
      </c:scatterChart>
      <c:valAx>
        <c:axId val="543016416"/>
        <c:scaling>
          <c:orientation val="minMax"/>
          <c:max val="120"/>
          <c:min val="0"/>
        </c:scaling>
        <c:delete val="0"/>
        <c:axPos val="b"/>
        <c:numFmt formatCode="#,##0" sourceLinked="0"/>
        <c:majorTickMark val="in"/>
        <c:minorTickMark val="none"/>
        <c:tickLblPos val="nextTo"/>
        <c:spPr>
          <a:ln>
            <a:solidFill>
              <a:schemeClr val="tx1"/>
            </a:solidFill>
          </a:ln>
        </c:spPr>
        <c:txPr>
          <a:bodyPr/>
          <a:lstStyle/>
          <a:p>
            <a:pPr>
              <a:defRPr sz="1000"/>
            </a:pPr>
            <a:endParaRPr lang="nl-NL"/>
          </a:p>
        </c:txPr>
        <c:crossAx val="543016808"/>
        <c:crosses val="autoZero"/>
        <c:crossBetween val="midCat"/>
        <c:majorUnit val="10"/>
      </c:valAx>
      <c:valAx>
        <c:axId val="543016808"/>
        <c:scaling>
          <c:orientation val="minMax"/>
          <c:max val="16000000.000000004"/>
          <c:min val="0"/>
        </c:scaling>
        <c:delete val="0"/>
        <c:axPos val="l"/>
        <c:numFmt formatCode="&quot;€&quot;\ #,##0" sourceLinked="0"/>
        <c:majorTickMark val="in"/>
        <c:minorTickMark val="none"/>
        <c:tickLblPos val="nextTo"/>
        <c:spPr>
          <a:ln>
            <a:solidFill>
              <a:schemeClr val="tx1"/>
            </a:solidFill>
          </a:ln>
        </c:spPr>
        <c:txPr>
          <a:bodyPr/>
          <a:lstStyle/>
          <a:p>
            <a:pPr>
              <a:defRPr sz="1000"/>
            </a:pPr>
            <a:endParaRPr lang="nl-NL"/>
          </a:p>
        </c:txPr>
        <c:crossAx val="543016416"/>
        <c:crosses val="autoZero"/>
        <c:crossBetween val="midCat"/>
        <c:majorUnit val="800000"/>
        <c:dispUnits>
          <c:builtInUnit val="thousands"/>
          <c:dispUnitsLbl/>
        </c:dispUnits>
      </c:valAx>
      <c:spPr>
        <a:solidFill>
          <a:srgbClr val="8FCAE7"/>
        </a:solidFill>
        <a:ln w="9525">
          <a:noFill/>
        </a:ln>
      </c:spPr>
    </c:plotArea>
    <c:plotVisOnly val="1"/>
    <c:dispBlanksAs val="gap"/>
    <c:showDLblsOverMax val="0"/>
  </c:chart>
  <c:spPr>
    <a:solidFill>
      <a:srgbClr val="8FCAE7"/>
    </a:solidFill>
    <a:ln>
      <a:solidFill>
        <a:schemeClr val="tx1"/>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245745</xdr:colOff>
      <xdr:row>4</xdr:row>
      <xdr:rowOff>95250</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6715125" y="1009650"/>
          <a:ext cx="1076325" cy="801902"/>
        </a:xfrm>
        <a:prstGeom prst="rect">
          <a:avLst/>
        </a:prstGeom>
      </xdr:spPr>
    </xdr:pic>
    <xdr:clientData/>
  </xdr:oneCellAnchor>
  <xdr:oneCellAnchor>
    <xdr:from>
      <xdr:col>2</xdr:col>
      <xdr:colOff>2849880</xdr:colOff>
      <xdr:row>6</xdr:row>
      <xdr:rowOff>63812</xdr:rowOff>
    </xdr:from>
    <xdr:ext cx="1600200" cy="231463"/>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19675" b="22940"/>
        <a:stretch/>
      </xdr:blipFill>
      <xdr:spPr>
        <a:xfrm>
          <a:off x="3550920" y="1305872"/>
          <a:ext cx="1600200" cy="2314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5187044</xdr:colOff>
      <xdr:row>1</xdr:row>
      <xdr:rowOff>237973</xdr:rowOff>
    </xdr:from>
    <xdr:ext cx="1076325" cy="801902"/>
    <xdr:pic>
      <xdr:nvPicPr>
        <xdr:cNvPr id="2" name="Afbeelding 1">
          <a:extLst>
            <a:ext uri="{FF2B5EF4-FFF2-40B4-BE49-F238E27FC236}">
              <a16:creationId xmlns:a16="http://schemas.microsoft.com/office/drawing/2014/main" id="{9F002368-B52E-47BB-9A4C-DA4C089072EB}"/>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5363937" y="387652"/>
          <a:ext cx="1076325" cy="8019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127635</xdr:colOff>
      <xdr:row>4</xdr:row>
      <xdr:rowOff>6596</xdr:rowOff>
    </xdr:from>
    <xdr:to>
      <xdr:col>4</xdr:col>
      <xdr:colOff>360469</xdr:colOff>
      <xdr:row>6</xdr:row>
      <xdr:rowOff>97082</xdr:rowOff>
    </xdr:to>
    <xdr:pic>
      <xdr:nvPicPr>
        <xdr:cNvPr id="2" name="Afbeelding 1">
          <a:extLst>
            <a:ext uri="{FF2B5EF4-FFF2-40B4-BE49-F238E27FC236}">
              <a16:creationId xmlns:a16="http://schemas.microsoft.com/office/drawing/2014/main" id="{B121B4C5-9E9C-466C-9234-214D9192B99A}"/>
            </a:ext>
          </a:extLst>
        </xdr:cNvPr>
        <xdr:cNvPicPr>
          <a:picLocks noChangeAspect="1"/>
        </xdr:cNvPicPr>
      </xdr:nvPicPr>
      <xdr:blipFill>
        <a:blip xmlns:r="http://schemas.openxmlformats.org/officeDocument/2006/relationships" r:embed="rId1"/>
        <a:stretch>
          <a:fillRect/>
        </a:stretch>
      </xdr:blipFill>
      <xdr:spPr>
        <a:xfrm>
          <a:off x="2966085" y="901946"/>
          <a:ext cx="1642534" cy="404811"/>
        </a:xfrm>
        <a:prstGeom prst="rect">
          <a:avLst/>
        </a:prstGeom>
      </xdr:spPr>
    </xdr:pic>
    <xdr:clientData/>
  </xdr:twoCellAnchor>
  <xdr:twoCellAnchor editAs="oneCell">
    <xdr:from>
      <xdr:col>6</xdr:col>
      <xdr:colOff>716280</xdr:colOff>
      <xdr:row>1</xdr:row>
      <xdr:rowOff>226695</xdr:rowOff>
    </xdr:from>
    <xdr:to>
      <xdr:col>7</xdr:col>
      <xdr:colOff>655320</xdr:colOff>
      <xdr:row>5</xdr:row>
      <xdr:rowOff>113139</xdr:rowOff>
    </xdr:to>
    <xdr:pic>
      <xdr:nvPicPr>
        <xdr:cNvPr id="3" name="Afbeelding 2">
          <a:extLst>
            <a:ext uri="{FF2B5EF4-FFF2-40B4-BE49-F238E27FC236}">
              <a16:creationId xmlns:a16="http://schemas.microsoft.com/office/drawing/2014/main" id="{CE930B4B-1109-4B28-9C77-07D30FAC0B4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907"/>
        <a:stretch/>
      </xdr:blipFill>
      <xdr:spPr>
        <a:xfrm>
          <a:off x="7021830" y="379095"/>
          <a:ext cx="1043940" cy="7817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481666</xdr:colOff>
      <xdr:row>1</xdr:row>
      <xdr:rowOff>232833</xdr:rowOff>
    </xdr:from>
    <xdr:ext cx="1076325" cy="801902"/>
    <xdr:pic>
      <xdr:nvPicPr>
        <xdr:cNvPr id="2" name="Afbeelding 1">
          <a:extLst>
            <a:ext uri="{FF2B5EF4-FFF2-40B4-BE49-F238E27FC236}">
              <a16:creationId xmlns:a16="http://schemas.microsoft.com/office/drawing/2014/main" id="{EE068E78-C8B9-4CB3-889E-67122CEDAE13}"/>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3416616" y="190500"/>
          <a:ext cx="1076325" cy="801902"/>
        </a:xfrm>
        <a:prstGeom prst="rect">
          <a:avLst/>
        </a:prstGeom>
      </xdr:spPr>
    </xdr:pic>
    <xdr:clientData/>
  </xdr:oneCellAnchor>
  <xdr:oneCellAnchor>
    <xdr:from>
      <xdr:col>4</xdr:col>
      <xdr:colOff>770352</xdr:colOff>
      <xdr:row>3</xdr:row>
      <xdr:rowOff>52370</xdr:rowOff>
    </xdr:from>
    <xdr:ext cx="1743075" cy="520125"/>
    <xdr:pic>
      <xdr:nvPicPr>
        <xdr:cNvPr id="3" name="Afbeelding 2">
          <a:extLst>
            <a:ext uri="{FF2B5EF4-FFF2-40B4-BE49-F238E27FC236}">
              <a16:creationId xmlns:a16="http://schemas.microsoft.com/office/drawing/2014/main" id="{7EC682CE-D69E-4BEC-9AAE-5368F23EDF7E}"/>
            </a:ext>
          </a:extLst>
        </xdr:cNvPr>
        <xdr:cNvPicPr>
          <a:picLocks noChangeAspect="1"/>
        </xdr:cNvPicPr>
      </xdr:nvPicPr>
      <xdr:blipFill>
        <a:blip xmlns:r="http://schemas.openxmlformats.org/officeDocument/2006/relationships" r:embed="rId2"/>
        <a:stretch>
          <a:fillRect/>
        </a:stretch>
      </xdr:blipFill>
      <xdr:spPr>
        <a:xfrm>
          <a:off x="6973508" y="528620"/>
          <a:ext cx="1743075" cy="5201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481666</xdr:colOff>
      <xdr:row>1</xdr:row>
      <xdr:rowOff>232833</xdr:rowOff>
    </xdr:from>
    <xdr:ext cx="1076325" cy="801902"/>
    <xdr:pic>
      <xdr:nvPicPr>
        <xdr:cNvPr id="2" name="Afbeelding 1">
          <a:extLst>
            <a:ext uri="{FF2B5EF4-FFF2-40B4-BE49-F238E27FC236}">
              <a16:creationId xmlns:a16="http://schemas.microsoft.com/office/drawing/2014/main" id="{6B831666-0149-4D7C-B99D-8E1616E26311}"/>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3416616" y="432858"/>
          <a:ext cx="1076325" cy="801902"/>
        </a:xfrm>
        <a:prstGeom prst="rect">
          <a:avLst/>
        </a:prstGeom>
      </xdr:spPr>
    </xdr:pic>
    <xdr:clientData/>
  </xdr:oneCellAnchor>
  <xdr:oneCellAnchor>
    <xdr:from>
      <xdr:col>3</xdr:col>
      <xdr:colOff>484601</xdr:colOff>
      <xdr:row>4</xdr:row>
      <xdr:rowOff>28557</xdr:rowOff>
    </xdr:from>
    <xdr:ext cx="1743075" cy="520125"/>
    <xdr:pic>
      <xdr:nvPicPr>
        <xdr:cNvPr id="3" name="Afbeelding 2">
          <a:extLst>
            <a:ext uri="{FF2B5EF4-FFF2-40B4-BE49-F238E27FC236}">
              <a16:creationId xmlns:a16="http://schemas.microsoft.com/office/drawing/2014/main" id="{A71C3A4F-86A2-454C-B343-F44B84CD269D}"/>
            </a:ext>
          </a:extLst>
        </xdr:cNvPr>
        <xdr:cNvPicPr>
          <a:picLocks noChangeAspect="1"/>
        </xdr:cNvPicPr>
      </xdr:nvPicPr>
      <xdr:blipFill>
        <a:blip xmlns:r="http://schemas.openxmlformats.org/officeDocument/2006/relationships" r:embed="rId2"/>
        <a:stretch>
          <a:fillRect/>
        </a:stretch>
      </xdr:blipFill>
      <xdr:spPr>
        <a:xfrm>
          <a:off x="6104351" y="981057"/>
          <a:ext cx="1743075" cy="5201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1289858</xdr:colOff>
      <xdr:row>2</xdr:row>
      <xdr:rowOff>51515</xdr:rowOff>
    </xdr:from>
    <xdr:to>
      <xdr:col>10</xdr:col>
      <xdr:colOff>984576</xdr:colOff>
      <xdr:row>5</xdr:row>
      <xdr:rowOff>148906</xdr:rowOff>
    </xdr:to>
    <xdr:pic>
      <xdr:nvPicPr>
        <xdr:cNvPr id="2" name="Afbeelding 1">
          <a:extLst>
            <a:ext uri="{FF2B5EF4-FFF2-40B4-BE49-F238E27FC236}">
              <a16:creationId xmlns:a16="http://schemas.microsoft.com/office/drawing/2014/main" id="{6BBA8C8A-AF6E-4BF1-A30C-9F7AC492655C}"/>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4577233" y="480140"/>
          <a:ext cx="1075843" cy="799860"/>
        </a:xfrm>
        <a:prstGeom prst="rect">
          <a:avLst/>
        </a:prstGeom>
      </xdr:spPr>
    </xdr:pic>
    <xdr:clientData/>
  </xdr:twoCellAnchor>
  <xdr:oneCellAnchor>
    <xdr:from>
      <xdr:col>3</xdr:col>
      <xdr:colOff>581363</xdr:colOff>
      <xdr:row>4</xdr:row>
      <xdr:rowOff>59266</xdr:rowOff>
    </xdr:from>
    <xdr:ext cx="1192162" cy="352011"/>
    <xdr:pic>
      <xdr:nvPicPr>
        <xdr:cNvPr id="3" name="Afbeelding 2">
          <a:extLst>
            <a:ext uri="{FF2B5EF4-FFF2-40B4-BE49-F238E27FC236}">
              <a16:creationId xmlns:a16="http://schemas.microsoft.com/office/drawing/2014/main" id="{DD144405-AC6D-4D4C-BA41-C408BF1029A3}"/>
            </a:ext>
          </a:extLst>
        </xdr:cNvPr>
        <xdr:cNvPicPr>
          <a:picLocks noChangeAspect="1"/>
        </xdr:cNvPicPr>
      </xdr:nvPicPr>
      <xdr:blipFill>
        <a:blip xmlns:r="http://schemas.openxmlformats.org/officeDocument/2006/relationships" r:embed="rId2"/>
        <a:stretch>
          <a:fillRect/>
        </a:stretch>
      </xdr:blipFill>
      <xdr:spPr>
        <a:xfrm>
          <a:off x="4789296" y="990599"/>
          <a:ext cx="1192162" cy="3520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7471</xdr:colOff>
      <xdr:row>6</xdr:row>
      <xdr:rowOff>59204</xdr:rowOff>
    </xdr:from>
    <xdr:to>
      <xdr:col>1</xdr:col>
      <xdr:colOff>6357471</xdr:colOff>
      <xdr:row>25</xdr:row>
      <xdr:rowOff>313204</xdr:rowOff>
    </xdr:to>
    <xdr:graphicFrame macro="">
      <xdr:nvGraphicFramePr>
        <xdr:cNvPr id="2" name="Grafiek1">
          <a:extLst>
            <a:ext uri="{FF2B5EF4-FFF2-40B4-BE49-F238E27FC236}">
              <a16:creationId xmlns:a16="http://schemas.microsoft.com/office/drawing/2014/main" id="{71AFC730-2AA8-4B04-9DDE-19BF83504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862853</xdr:colOff>
      <xdr:row>10</xdr:row>
      <xdr:rowOff>11206</xdr:rowOff>
    </xdr:from>
    <xdr:to>
      <xdr:col>1</xdr:col>
      <xdr:colOff>2364442</xdr:colOff>
      <xdr:row>15</xdr:row>
      <xdr:rowOff>123264</xdr:rowOff>
    </xdr:to>
    <xdr:pic>
      <xdr:nvPicPr>
        <xdr:cNvPr id="3" name="Afbeelding 2">
          <a:extLst>
            <a:ext uri="{FF2B5EF4-FFF2-40B4-BE49-F238E27FC236}">
              <a16:creationId xmlns:a16="http://schemas.microsoft.com/office/drawing/2014/main" id="{FE9B4797-4070-471C-BEF4-7233A4C0F981}"/>
            </a:ext>
          </a:extLst>
        </xdr:cNvPr>
        <xdr:cNvPicPr>
          <a:picLocks noChangeAspect="1"/>
        </xdr:cNvPicPr>
      </xdr:nvPicPr>
      <xdr:blipFill>
        <a:blip xmlns:r="http://schemas.openxmlformats.org/officeDocument/2006/relationships" r:embed="rId2">
          <a:clrChange>
            <a:clrFrom>
              <a:srgbClr val="8FCAE7"/>
            </a:clrFrom>
            <a:clrTo>
              <a:srgbClr val="8FCAE7">
                <a:alpha val="0"/>
              </a:srgbClr>
            </a:clrTo>
          </a:clrChange>
          <a:extLst>
            <a:ext uri="{28A0092B-C50C-407E-A947-70E740481C1C}">
              <a14:useLocalDpi xmlns:a14="http://schemas.microsoft.com/office/drawing/2010/main" val="0"/>
            </a:ext>
          </a:extLst>
        </a:blip>
        <a:stretch>
          <a:fillRect/>
        </a:stretch>
      </xdr:blipFill>
      <xdr:spPr>
        <a:xfrm>
          <a:off x="1110503" y="2554381"/>
          <a:ext cx="1501589" cy="1874183"/>
        </a:xfrm>
        <a:prstGeom prst="rect">
          <a:avLst/>
        </a:prstGeom>
      </xdr:spPr>
    </xdr:pic>
    <xdr:clientData/>
  </xdr:twoCellAnchor>
  <xdr:oneCellAnchor>
    <xdr:from>
      <xdr:col>4</xdr:col>
      <xdr:colOff>3384610</xdr:colOff>
      <xdr:row>4</xdr:row>
      <xdr:rowOff>134471</xdr:rowOff>
    </xdr:from>
    <xdr:ext cx="2529854" cy="365934"/>
    <xdr:pic>
      <xdr:nvPicPr>
        <xdr:cNvPr id="4" name="Afbeelding 3">
          <a:extLst>
            <a:ext uri="{FF2B5EF4-FFF2-40B4-BE49-F238E27FC236}">
              <a16:creationId xmlns:a16="http://schemas.microsoft.com/office/drawing/2014/main" id="{A7010696-A0DA-4500-ABF4-BE819BF8CD0E}"/>
            </a:ext>
          </a:extLst>
        </xdr:cNvPr>
        <xdr:cNvPicPr>
          <a:picLocks noChangeAspect="1"/>
        </xdr:cNvPicPr>
      </xdr:nvPicPr>
      <xdr:blipFill rotWithShape="1">
        <a:blip xmlns:r="http://schemas.openxmlformats.org/officeDocument/2006/relationships" r:embed="rId3"/>
        <a:srcRect t="19675" b="22940"/>
        <a:stretch/>
      </xdr:blipFill>
      <xdr:spPr>
        <a:xfrm>
          <a:off x="10395010" y="1248896"/>
          <a:ext cx="2529854" cy="365934"/>
        </a:xfrm>
        <a:prstGeom prst="rect">
          <a:avLst/>
        </a:prstGeom>
      </xdr:spPr>
    </xdr:pic>
    <xdr:clientData/>
  </xdr:oneCellAnchor>
</xdr:wsDr>
</file>

<file path=xl/drawings/drawing8.xml><?xml version="1.0" encoding="utf-8"?>
<c:userShapes xmlns:c="http://schemas.openxmlformats.org/drawingml/2006/chart">
  <cdr:relSizeAnchor xmlns:cdr="http://schemas.openxmlformats.org/drawingml/2006/chartDrawing">
    <cdr:from>
      <cdr:x>0.8518</cdr:x>
      <cdr:y>0.90326</cdr:y>
    </cdr:from>
    <cdr:to>
      <cdr:x>0.99625</cdr:x>
      <cdr:y>0.98466</cdr:y>
    </cdr:to>
    <cdr:sp macro="" textlink="">
      <cdr:nvSpPr>
        <cdr:cNvPr id="4" name="Rechthoek 3"/>
        <cdr:cNvSpPr/>
      </cdr:nvSpPr>
      <cdr:spPr>
        <a:xfrm xmlns:a="http://schemas.openxmlformats.org/drawingml/2006/main">
          <a:off x="5408915" y="5690152"/>
          <a:ext cx="917258" cy="512786"/>
        </a:xfrm>
        <a:prstGeom xmlns:a="http://schemas.openxmlformats.org/drawingml/2006/main" prst="rect">
          <a:avLst/>
        </a:prstGeom>
        <a:solidFill xmlns:a="http://schemas.openxmlformats.org/drawingml/2006/main">
          <a:srgbClr val="8FCAE7"/>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nl-NL" sz="1100" b="1">
              <a:solidFill>
                <a:schemeClr val="tx1"/>
              </a:solidFill>
            </a:rPr>
            <a:t>Kwaliteit </a:t>
          </a:r>
          <a:r>
            <a:rPr lang="nl-NL" sz="1100" b="1" baseline="0">
              <a:solidFill>
                <a:schemeClr val="tx1"/>
              </a:solidFill>
            </a:rPr>
            <a:t>in procenten en punten</a:t>
          </a:r>
          <a:endParaRPr lang="nl-NL" sz="1100" b="1">
            <a:solidFill>
              <a:schemeClr val="tx1"/>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EN\AANBESTEDINGEN\IUC19-029%20Robotic%20Process%20Automation%20(RPA)\Gunningsmodel\UiTGANGSPUNTEN%20RPA%20-%20TOOL%20Argitec%20versie%20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ijn%20Documenten\AANBESTEDINGEN\IUC%2019-015%20FMIS\Gunningssystematiek\UITGANGSPUNTEN%20-%20IUC19-015%20def%20-%20FMIS.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Q:\SSO-CFD\UG_HKT_Inkoop-UNIT\80-INKOOPDOSSIERS-ICT\00%20Bibliotheek%20Prijzenformulieren\00%20Voorbeelden%20geintegreerd\IUC20-016%20Workflow%20engine%20voor%20hoog%20volume%20geautomatiseerde%20transactie%20verwerking.xlsx" TargetMode="External"/><Relationship Id="rId2" Type="http://schemas.microsoft.com/office/2019/04/relationships/externalLinkLongPath" Target="file:///\\pc.belastingdienst.nl\SSO-CFD\UG_HKT_Inkoop-UNIT\80-INKOOPDOSSIERS-ICT\00%20Bibliotheek%20Prijzenformulieren\00%20Voorbeelden%20geintegreerd\IUC20-016%20Workflow%20engine%20voor%20hoog%20volume%20geautomatiseerde%20transactie%20verwerking.xlsx?476000DD" TargetMode="External"/><Relationship Id="rId1" Type="http://schemas.openxmlformats.org/officeDocument/2006/relationships/externalLinkPath" Target="file:///\\476000DD\IUC20-016%20Workflow%20engine%20voor%20hoog%20volume%20geautomatiseerde%20transactie%20verwerking.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pc.belastingdienst.nl\Homes\pc.belastingdienst.nl\SSO-CFD\UG_HKT_Inkoop-UNIT\80-INKOOPDOSSIERS-ICT\IUC24-019%20API%20management\04%20-%20BESCHRIJVENDE%20DOCUMENTEN\Prijzenformulier%20en%20Superformule\BIJLAGE%20XX%20Prijzenformulier%20IUC24-019.xlsx?CF7C2B98" TargetMode="External"/><Relationship Id="rId1" Type="http://schemas.openxmlformats.org/officeDocument/2006/relationships/externalLinkPath" Target="file:///\\CF7C2B98\BIJLAGE%20XX%20Prijzenformulier%20IUC24-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Vergelijken"/>
      <sheetName val="BPK-Grafiek"/>
      <sheetName val="DATA"/>
      <sheetName val="HULP-velden"/>
      <sheetName val="HULP-data"/>
    </sheetNames>
    <sheetDataSet>
      <sheetData sheetId="0"/>
      <sheetData sheetId="1">
        <row r="11">
          <cell r="K11">
            <v>100</v>
          </cell>
        </row>
        <row r="12">
          <cell r="K12">
            <v>100</v>
          </cell>
        </row>
        <row r="13">
          <cell r="K13">
            <v>200</v>
          </cell>
        </row>
        <row r="14">
          <cell r="K14">
            <v>140</v>
          </cell>
        </row>
        <row r="15">
          <cell r="K15">
            <v>1600000</v>
          </cell>
        </row>
        <row r="16">
          <cell r="K16">
            <v>1835789.4736842106</v>
          </cell>
        </row>
        <row r="19">
          <cell r="K19">
            <v>4.79</v>
          </cell>
        </row>
        <row r="22">
          <cell r="K22">
            <v>140</v>
          </cell>
        </row>
      </sheetData>
      <sheetData sheetId="2"/>
      <sheetData sheetId="3"/>
      <sheetData sheetId="4"/>
      <sheetData sheetId="5"/>
      <sheetData sheetId="6"/>
      <sheetData sheetId="7"/>
      <sheetData sheetId="8">
        <row r="8">
          <cell r="D8">
            <v>1.1473684210526316</v>
          </cell>
        </row>
        <row r="9">
          <cell r="D9">
            <v>1.4285714285714286</v>
          </cell>
        </row>
        <row r="10">
          <cell r="D10">
            <v>4.7897999999999996</v>
          </cell>
        </row>
        <row r="20">
          <cell r="L20">
            <v>1.4285714285714286</v>
          </cell>
        </row>
        <row r="59">
          <cell r="P59">
            <v>160000</v>
          </cell>
        </row>
        <row r="77">
          <cell r="J77">
            <v>0.5</v>
          </cell>
        </row>
        <row r="80">
          <cell r="J80">
            <v>0.5</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BPK-Grafiek"/>
      <sheetName val="HULP-velden"/>
      <sheetName val="DATA"/>
      <sheetName val="HULP-data"/>
    </sheetNames>
    <sheetDataSet>
      <sheetData sheetId="0"/>
      <sheetData sheetId="1"/>
      <sheetData sheetId="2"/>
      <sheetData sheetId="3"/>
      <sheetData sheetId="4"/>
      <sheetData sheetId="5"/>
      <sheetData sheetId="6">
        <row r="20">
          <cell r="L20">
            <v>1.2820512820512822</v>
          </cell>
        </row>
        <row r="80">
          <cell r="J80">
            <v>0.6</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amenvatting"/>
      <sheetName val="1. Technische Implementatie"/>
      <sheetName val="0. Dimensionering"/>
      <sheetName val="2a. Gebruiksrecht Subscription"/>
      <sheetName val="2b. Gebruiksrecht Perpetual"/>
      <sheetName val="3a. Consultancy"/>
      <sheetName val="3b. Opleiding"/>
      <sheetName val="BPK-Grafiek"/>
      <sheetName val="DATA"/>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envatting"/>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NK39"/>
  <sheetViews>
    <sheetView showGridLines="0" tabSelected="1" zoomScale="125" zoomScaleNormal="90" workbookViewId="0">
      <selection activeCell="C9" sqref="C9"/>
    </sheetView>
  </sheetViews>
  <sheetFormatPr defaultColWidth="0" defaultRowHeight="0" customHeight="1" zeroHeight="1"/>
  <cols>
    <col min="1" max="1" width="2.7109375" style="2" customWidth="1"/>
    <col min="2" max="2" width="7.42578125" style="1" bestFit="1" customWidth="1"/>
    <col min="3" max="3" width="71.42578125" style="2" customWidth="1"/>
    <col min="4" max="4" width="23.85546875" style="2" bestFit="1" customWidth="1"/>
    <col min="5" max="5" width="1.7109375" style="2" customWidth="1"/>
    <col min="6" max="6" width="29.28515625" style="2" bestFit="1" customWidth="1"/>
    <col min="7" max="7" width="7.140625" style="2" customWidth="1"/>
    <col min="8" max="8" width="21.140625" style="197" hidden="1" customWidth="1"/>
    <col min="9" max="9" width="12.140625" style="197" hidden="1" customWidth="1"/>
    <col min="10" max="10" width="16.140625" style="197" hidden="1" customWidth="1"/>
    <col min="11" max="12" width="13.28515625" style="197" hidden="1" customWidth="1"/>
    <col min="13" max="13" width="37.42578125" style="197" hidden="1" customWidth="1"/>
    <col min="14" max="15" width="37.42578125" style="2" hidden="1" customWidth="1"/>
    <col min="16" max="1051" width="0" style="2" hidden="1" customWidth="1"/>
    <col min="1052" max="16384" width="19.42578125" style="2" hidden="1"/>
  </cols>
  <sheetData>
    <row r="1" spans="2:13" ht="12" customHeight="1">
      <c r="H1" s="2"/>
      <c r="I1" s="2"/>
      <c r="J1" s="2"/>
      <c r="K1" s="2"/>
      <c r="L1" s="2"/>
      <c r="M1" s="2"/>
    </row>
    <row r="2" spans="2:13" ht="22.5" customHeight="1">
      <c r="B2" s="3" t="s">
        <v>0</v>
      </c>
      <c r="C2" s="4"/>
      <c r="D2" s="4"/>
      <c r="E2" s="4"/>
      <c r="F2" s="4"/>
      <c r="H2" s="282"/>
      <c r="I2" s="282"/>
      <c r="J2" s="282"/>
      <c r="K2" s="282"/>
      <c r="L2" s="282"/>
      <c r="M2" s="2"/>
    </row>
    <row r="3" spans="2:13" ht="18">
      <c r="B3" s="5" t="s">
        <v>102</v>
      </c>
      <c r="C3" s="4"/>
      <c r="D3" s="6"/>
      <c r="E3" s="6"/>
      <c r="F3" s="4"/>
      <c r="H3" s="282"/>
      <c r="I3" s="282"/>
      <c r="J3" s="282"/>
      <c r="K3" s="282"/>
      <c r="L3" s="282"/>
      <c r="M3" s="2"/>
    </row>
    <row r="4" spans="2:13" ht="19.5">
      <c r="B4" s="7" t="s">
        <v>2</v>
      </c>
      <c r="C4" s="4"/>
      <c r="D4" s="4"/>
      <c r="E4" s="4"/>
      <c r="F4" s="4"/>
      <c r="H4" s="282"/>
      <c r="I4" s="282"/>
      <c r="J4" s="282"/>
      <c r="K4" s="282"/>
      <c r="L4" s="282"/>
      <c r="M4" s="2"/>
    </row>
    <row r="5" spans="2:13" ht="12.75">
      <c r="B5" s="8" t="s">
        <v>46</v>
      </c>
      <c r="C5" s="4"/>
      <c r="D5" s="4"/>
      <c r="E5" s="4"/>
      <c r="F5" s="4"/>
      <c r="H5" s="282"/>
      <c r="I5" s="282"/>
      <c r="J5" s="282"/>
      <c r="K5" s="282"/>
      <c r="L5" s="282"/>
      <c r="M5" s="2"/>
    </row>
    <row r="6" spans="2:13" ht="12.6" customHeight="1">
      <c r="B6" s="9" t="s">
        <v>4</v>
      </c>
      <c r="C6" s="4"/>
      <c r="D6" s="4"/>
      <c r="E6" s="4"/>
      <c r="F6" s="4"/>
      <c r="H6" s="282"/>
      <c r="I6" s="282"/>
      <c r="J6" s="282"/>
      <c r="K6" s="282"/>
      <c r="L6" s="282"/>
      <c r="M6" s="2"/>
    </row>
    <row r="7" spans="2:13" ht="12.75">
      <c r="B7" s="10"/>
      <c r="C7" s="4"/>
      <c r="D7" s="4"/>
      <c r="E7" s="4"/>
      <c r="F7" s="4"/>
      <c r="H7" s="282"/>
      <c r="I7" s="282"/>
      <c r="J7" s="282"/>
      <c r="K7" s="282"/>
      <c r="L7" s="282"/>
      <c r="M7" s="2"/>
    </row>
    <row r="8" spans="2:13" ht="15">
      <c r="B8" s="11"/>
      <c r="C8" s="122" t="s">
        <v>9</v>
      </c>
      <c r="D8" s="12"/>
      <c r="E8" s="12"/>
      <c r="F8" s="4"/>
      <c r="H8" s="282"/>
      <c r="I8" s="282"/>
      <c r="J8" s="282"/>
      <c r="K8" s="282"/>
      <c r="L8" s="282"/>
      <c r="M8" s="2"/>
    </row>
    <row r="9" spans="2:13" ht="18" customHeight="1">
      <c r="B9" s="11"/>
      <c r="C9" s="341"/>
      <c r="D9" s="13"/>
      <c r="E9" s="14"/>
      <c r="F9" s="4"/>
      <c r="H9" s="282"/>
      <c r="I9" s="282"/>
      <c r="J9" s="282"/>
      <c r="K9" s="282"/>
      <c r="L9" s="282"/>
      <c r="M9" s="2"/>
    </row>
    <row r="10" spans="2:13" ht="12.75">
      <c r="B10" s="11"/>
      <c r="C10" s="15"/>
      <c r="D10" s="13"/>
      <c r="E10" s="13"/>
      <c r="F10" s="13"/>
      <c r="H10" s="282"/>
      <c r="I10" s="282"/>
      <c r="J10" s="282"/>
      <c r="K10" s="282"/>
      <c r="L10" s="282"/>
      <c r="M10" s="2"/>
    </row>
    <row r="11" spans="2:13" ht="13.5" thickBot="1">
      <c r="B11" s="16"/>
      <c r="C11" s="17"/>
      <c r="D11" s="17"/>
      <c r="E11" s="17"/>
      <c r="F11" s="18"/>
      <c r="H11" s="282"/>
      <c r="I11" s="282"/>
      <c r="J11" s="282"/>
      <c r="K11" s="282"/>
      <c r="L11" s="282"/>
      <c r="M11" s="2"/>
    </row>
    <row r="12" spans="2:13" ht="12.75">
      <c r="C12" s="19"/>
      <c r="D12" s="19"/>
      <c r="E12" s="19"/>
      <c r="F12" s="20"/>
      <c r="H12" s="282"/>
      <c r="I12" s="282"/>
      <c r="J12" s="282"/>
      <c r="K12" s="282"/>
      <c r="L12" s="282"/>
      <c r="M12" s="2"/>
    </row>
    <row r="13" spans="2:13" ht="27.75" customHeight="1">
      <c r="B13" s="100">
        <v>1</v>
      </c>
      <c r="C13" s="101" t="str">
        <f>'1. Realisatie'!C4</f>
        <v>Realisatie</v>
      </c>
      <c r="D13" s="103"/>
      <c r="E13" s="104"/>
      <c r="F13" s="102">
        <f>D14</f>
        <v>0</v>
      </c>
      <c r="H13" s="282"/>
      <c r="I13" s="282"/>
      <c r="J13" s="282"/>
      <c r="K13" s="282"/>
      <c r="L13" s="282"/>
      <c r="M13" s="2"/>
    </row>
    <row r="14" spans="2:13" ht="13.5" thickBot="1">
      <c r="B14" s="109">
        <v>1</v>
      </c>
      <c r="C14" s="110" t="str">
        <f>'1. Realisatie'!C10</f>
        <v>Realisatie</v>
      </c>
      <c r="D14" s="340">
        <f>'1. Realisatie'!H14</f>
        <v>0</v>
      </c>
      <c r="H14" s="282"/>
      <c r="I14" s="282"/>
      <c r="J14" s="282"/>
      <c r="K14" s="282"/>
      <c r="L14" s="282"/>
      <c r="M14" s="2"/>
    </row>
    <row r="15" spans="2:13" ht="13.5" thickTop="1">
      <c r="C15" s="19"/>
      <c r="D15" s="19"/>
      <c r="E15" s="19"/>
      <c r="F15" s="20"/>
      <c r="H15" s="282"/>
      <c r="I15" s="282"/>
      <c r="J15" s="282"/>
      <c r="K15" s="282"/>
      <c r="L15" s="282"/>
      <c r="M15" s="2"/>
    </row>
    <row r="16" spans="2:13" ht="27.75" customHeight="1">
      <c r="B16" s="100">
        <v>2</v>
      </c>
      <c r="C16" s="101" t="s">
        <v>27</v>
      </c>
      <c r="D16" s="103"/>
      <c r="E16" s="104"/>
      <c r="F16" s="102">
        <f>IF(AND(D17&gt;0, D18&gt;0), MIN(D17:D18), IF(D17&gt;0, D17, D18))</f>
        <v>0</v>
      </c>
      <c r="H16" s="282"/>
      <c r="I16" s="282"/>
      <c r="J16" s="282"/>
      <c r="K16" s="282"/>
      <c r="L16" s="282"/>
      <c r="M16" s="2"/>
    </row>
    <row r="17" spans="2:13" ht="16.350000000000001" customHeight="1" thickBot="1">
      <c r="B17" s="109" t="s">
        <v>84</v>
      </c>
      <c r="C17" s="110" t="str">
        <f>'2a Gebruiksrecht # Eindgebr.'!C4</f>
        <v>Gebruiksrecht Oplossing o.b.v. het aantal Eindgebruikers</v>
      </c>
      <c r="D17" s="340">
        <f>'2a Gebruiksrecht # Eindgebr.'!G82</f>
        <v>0</v>
      </c>
      <c r="H17" s="282"/>
      <c r="I17" s="282"/>
      <c r="J17" s="282"/>
      <c r="K17" s="282"/>
      <c r="L17" s="282"/>
      <c r="M17" s="2"/>
    </row>
    <row r="18" spans="2:13" ht="15" customHeight="1" thickTop="1" thickBot="1">
      <c r="B18" s="109" t="s">
        <v>85</v>
      </c>
      <c r="C18" s="110" t="str">
        <f>'2b Gebruiksrecht Enterprise'!C4</f>
        <v>Gebruiksrecht Oplossing Enterprise site licentie</v>
      </c>
      <c r="D18" s="340">
        <f>'2b Gebruiksrecht Enterprise'!G36</f>
        <v>0</v>
      </c>
      <c r="H18" s="282"/>
      <c r="I18" s="282"/>
      <c r="J18" s="282"/>
      <c r="K18" s="282"/>
      <c r="L18" s="282"/>
      <c r="M18" s="2"/>
    </row>
    <row r="19" spans="2:13" ht="15" customHeight="1" thickTop="1">
      <c r="C19" s="19"/>
      <c r="D19" s="19"/>
      <c r="E19" s="21"/>
      <c r="F19" s="22"/>
      <c r="H19" s="282"/>
      <c r="I19" s="282"/>
      <c r="J19" s="282"/>
      <c r="K19" s="282"/>
      <c r="L19" s="282"/>
      <c r="M19" s="2"/>
    </row>
    <row r="20" spans="2:13" ht="27.75" customHeight="1">
      <c r="B20" s="100">
        <v>3</v>
      </c>
      <c r="C20" s="101" t="str">
        <f>'3. Additionele dienstverlening'!C4</f>
        <v>Additionele dienstverlening</v>
      </c>
      <c r="D20" s="105"/>
      <c r="E20" s="104"/>
      <c r="F20" s="102">
        <f>D21+D22</f>
        <v>0</v>
      </c>
      <c r="H20" s="282"/>
      <c r="I20" s="282"/>
      <c r="J20" s="282"/>
      <c r="K20" s="282"/>
      <c r="L20" s="282"/>
      <c r="M20" s="2"/>
    </row>
    <row r="21" spans="2:13" ht="13.5" thickBot="1">
      <c r="B21" s="109" t="s">
        <v>43</v>
      </c>
      <c r="C21" s="110" t="str">
        <f>'3. Additionele dienstverlening'!C20</f>
        <v>Keuze-element 1: Consultancy</v>
      </c>
      <c r="D21" s="340">
        <f>'3. Additionele dienstverlening'!H26</f>
        <v>0</v>
      </c>
      <c r="H21" s="282"/>
      <c r="I21" s="282"/>
      <c r="J21" s="282"/>
      <c r="K21" s="282"/>
      <c r="L21" s="282"/>
      <c r="M21" s="2"/>
    </row>
    <row r="22" spans="2:13" ht="14.25" thickTop="1" thickBot="1">
      <c r="B22" s="109" t="s">
        <v>44</v>
      </c>
      <c r="C22" s="110" t="str">
        <f>'3. Additionele dienstverlening'!C29</f>
        <v>Keuze-element 2: Opleidingen</v>
      </c>
      <c r="D22" s="340">
        <f>'3. Additionele dienstverlening'!H48</f>
        <v>0</v>
      </c>
      <c r="H22" s="282"/>
      <c r="I22" s="282"/>
      <c r="J22" s="282"/>
      <c r="K22" s="282"/>
      <c r="L22" s="282"/>
      <c r="M22" s="2"/>
    </row>
    <row r="23" spans="2:13" ht="14.25" thickTop="1" thickBot="1">
      <c r="B23" s="23"/>
      <c r="C23" s="17"/>
      <c r="D23" s="17"/>
      <c r="E23" s="17"/>
      <c r="F23" s="18"/>
      <c r="H23" s="282"/>
      <c r="I23" s="282"/>
      <c r="J23" s="282"/>
      <c r="K23" s="282"/>
      <c r="L23" s="282"/>
      <c r="M23" s="2"/>
    </row>
    <row r="24" spans="2:13" ht="13.5" thickBot="1">
      <c r="C24" s="24"/>
      <c r="D24" s="24"/>
      <c r="E24" s="24"/>
      <c r="F24" s="25"/>
      <c r="H24" s="282"/>
      <c r="I24" s="282"/>
      <c r="J24" s="282"/>
      <c r="K24" s="282"/>
      <c r="L24" s="282"/>
      <c r="M24" s="2"/>
    </row>
    <row r="25" spans="2:13" ht="24.95" customHeight="1" thickBot="1">
      <c r="C25" s="106" t="s">
        <v>3</v>
      </c>
      <c r="D25" s="107"/>
      <c r="E25" s="107"/>
      <c r="F25" s="108">
        <f>F13+F16+F20</f>
        <v>0</v>
      </c>
      <c r="H25" s="282"/>
      <c r="I25" s="282"/>
      <c r="J25" s="282"/>
      <c r="K25" s="282"/>
      <c r="L25" s="282"/>
      <c r="M25" s="2"/>
    </row>
    <row r="26" spans="2:13" ht="13.5" thickBot="1">
      <c r="B26" s="16"/>
      <c r="C26" s="69" t="s">
        <v>104</v>
      </c>
      <c r="D26" s="17"/>
      <c r="E26" s="17"/>
      <c r="F26" s="18"/>
      <c r="H26" s="282"/>
      <c r="I26" s="282"/>
      <c r="J26" s="282"/>
      <c r="K26" s="282"/>
      <c r="L26" s="282"/>
      <c r="M26" s="2"/>
    </row>
    <row r="27" spans="2:13" ht="12.75">
      <c r="C27" s="50"/>
      <c r="D27" s="19"/>
      <c r="E27" s="19"/>
      <c r="F27" s="20"/>
      <c r="H27" s="50"/>
      <c r="I27" s="50"/>
      <c r="J27" s="50"/>
      <c r="K27" s="50"/>
      <c r="L27" s="50"/>
      <c r="M27" s="50"/>
    </row>
    <row r="28" spans="2:13" ht="12.75" hidden="1">
      <c r="C28" s="50"/>
      <c r="D28" s="19"/>
      <c r="E28" s="19"/>
      <c r="F28" s="20"/>
      <c r="H28" s="198"/>
      <c r="I28" s="198"/>
      <c r="J28" s="198"/>
      <c r="K28" s="198"/>
      <c r="L28" s="198"/>
      <c r="M28" s="198"/>
    </row>
    <row r="29" spans="2:13" ht="12.75" hidden="1">
      <c r="B29" s="2"/>
      <c r="D29" s="19"/>
      <c r="E29" s="19"/>
      <c r="F29" s="20"/>
    </row>
    <row r="30" spans="2:13" ht="12.75" hidden="1">
      <c r="B30" s="2"/>
      <c r="D30" s="19"/>
      <c r="E30" s="19"/>
      <c r="F30" s="20"/>
      <c r="G30" s="200"/>
      <c r="H30" s="198"/>
      <c r="I30" s="198"/>
      <c r="J30" s="198"/>
      <c r="K30" s="198"/>
      <c r="L30" s="198"/>
      <c r="M30" s="198"/>
    </row>
    <row r="31" spans="2:13" ht="12.75" hidden="1">
      <c r="B31" s="2"/>
      <c r="D31" s="19"/>
      <c r="E31" s="19"/>
      <c r="F31" s="20"/>
      <c r="G31" s="200"/>
      <c r="H31" s="198"/>
      <c r="I31" s="198"/>
      <c r="J31" s="198"/>
      <c r="K31" s="198"/>
      <c r="L31" s="198"/>
      <c r="M31" s="198"/>
    </row>
    <row r="32" spans="2:13" ht="12.75" hidden="1">
      <c r="B32" s="2"/>
      <c r="D32" s="19"/>
      <c r="E32" s="19"/>
      <c r="F32" s="20"/>
      <c r="G32" s="200"/>
      <c r="H32" s="198"/>
      <c r="I32" s="198"/>
      <c r="J32" s="198"/>
      <c r="K32" s="198"/>
      <c r="L32" s="198"/>
      <c r="M32" s="198"/>
    </row>
    <row r="33" spans="2:13" ht="12.75" hidden="1">
      <c r="B33" s="2"/>
      <c r="D33" s="19"/>
      <c r="E33" s="19"/>
      <c r="F33" s="20"/>
      <c r="G33" s="200"/>
      <c r="H33" s="198"/>
      <c r="I33" s="198"/>
      <c r="J33" s="198"/>
      <c r="K33" s="198"/>
      <c r="L33" s="198"/>
      <c r="M33" s="198"/>
    </row>
    <row r="34" spans="2:13" ht="12.75" hidden="1">
      <c r="B34" s="2"/>
      <c r="D34" s="19"/>
      <c r="E34" s="19"/>
      <c r="F34" s="20"/>
      <c r="G34" s="200"/>
      <c r="H34" s="198"/>
      <c r="I34" s="198"/>
      <c r="J34" s="198"/>
      <c r="K34" s="198"/>
      <c r="L34" s="198"/>
      <c r="M34" s="198"/>
    </row>
    <row r="35" spans="2:13" ht="12.75" hidden="1">
      <c r="B35" s="2"/>
      <c r="D35" s="19"/>
      <c r="E35" s="19"/>
      <c r="F35" s="20"/>
      <c r="G35" s="200"/>
      <c r="H35" s="198"/>
      <c r="I35" s="198"/>
      <c r="J35" s="198"/>
      <c r="K35" s="198"/>
      <c r="L35" s="198"/>
      <c r="M35" s="198"/>
    </row>
    <row r="36" spans="2:13" ht="12.75" hidden="1">
      <c r="B36" s="2"/>
      <c r="D36" s="19"/>
      <c r="E36" s="19"/>
      <c r="F36" s="20"/>
      <c r="G36" s="200"/>
      <c r="H36" s="198"/>
      <c r="I36" s="198"/>
      <c r="J36" s="198"/>
      <c r="K36" s="198"/>
      <c r="L36" s="198"/>
      <c r="M36" s="198"/>
    </row>
    <row r="37" spans="2:13" ht="12.75" hidden="1">
      <c r="B37" s="2"/>
      <c r="D37" s="19"/>
      <c r="E37" s="19"/>
      <c r="F37" s="20"/>
      <c r="G37" s="200"/>
      <c r="H37" s="198"/>
      <c r="I37" s="198"/>
      <c r="J37" s="198"/>
      <c r="K37" s="198"/>
      <c r="L37" s="198"/>
      <c r="M37" s="198"/>
    </row>
    <row r="38" spans="2:13" ht="12.75" hidden="1">
      <c r="B38" s="2"/>
      <c r="D38" s="19"/>
      <c r="E38" s="19"/>
      <c r="F38" s="20"/>
      <c r="H38" s="199"/>
      <c r="I38" s="199"/>
      <c r="J38" s="199"/>
      <c r="K38" s="199"/>
      <c r="L38" s="199"/>
      <c r="M38" s="199"/>
    </row>
    <row r="39" spans="2:13" ht="12.75" hidden="1">
      <c r="C39" s="19"/>
      <c r="D39" s="19"/>
      <c r="E39" s="19"/>
      <c r="F39" s="20"/>
    </row>
  </sheetData>
  <sheetProtection algorithmName="SHA-512" hashValue="t2SxzhZ7ixG37aHCqIpoV1sWMJ54FzrAS2wpvfg8nCFUBDpdBPEseMrRKtSY/AVNtRNtvaMGiX61Y0M/FpScaQ==" saltValue="KLpDimrMisgjMbLyBnlCEA==" spinCount="100000" sheet="1" objects="1" scenarios="1"/>
  <mergeCells count="1">
    <mergeCell ref="H2:L26"/>
  </mergeCells>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A1C3-3B00-4B8D-BA0E-AE2075128D7B}">
  <sheetPr codeName="Blad2"/>
  <dimension ref="A1:Y824"/>
  <sheetViews>
    <sheetView showGridLines="0" topLeftCell="A2" zoomScale="110" zoomScaleNormal="110" workbookViewId="0">
      <selection activeCell="B17" sqref="B17"/>
    </sheetView>
  </sheetViews>
  <sheetFormatPr defaultColWidth="0" defaultRowHeight="0" customHeight="1" zeroHeight="1"/>
  <cols>
    <col min="1" max="1" width="2.7109375" style="26" customWidth="1"/>
    <col min="2" max="2" width="90.42578125" style="2" customWidth="1"/>
    <col min="3" max="3" width="20.7109375" style="27" customWidth="1"/>
    <col min="4" max="5" width="20.7109375" style="28" customWidth="1"/>
    <col min="6" max="6" width="20.7109375" style="27" customWidth="1"/>
    <col min="7" max="8" width="21.7109375" style="27" customWidth="1"/>
    <col min="9" max="9" width="23" style="27" customWidth="1"/>
    <col min="10" max="10" width="3.28515625" style="27" bestFit="1" customWidth="1"/>
    <col min="11" max="11" width="2.7109375" style="52" customWidth="1"/>
    <col min="12" max="14" width="8.85546875" style="52" hidden="1" customWidth="1"/>
    <col min="15" max="16384" width="8.85546875" style="26" hidden="1"/>
  </cols>
  <sheetData>
    <row r="1" spans="1:25" ht="12" customHeight="1">
      <c r="K1" s="29"/>
      <c r="L1" s="29"/>
      <c r="M1" s="29"/>
      <c r="N1" s="29"/>
      <c r="O1" s="29"/>
      <c r="P1" s="29"/>
      <c r="Q1" s="29"/>
      <c r="R1" s="29"/>
      <c r="S1" s="29"/>
      <c r="T1" s="29"/>
    </row>
    <row r="2" spans="1:25" s="30" customFormat="1" ht="22.35" customHeight="1">
      <c r="B2" s="3" t="str">
        <f>Samenvatting!B2</f>
        <v>Europese aanbesteding</v>
      </c>
      <c r="C2" s="31"/>
      <c r="D2" s="32"/>
      <c r="E2" s="32"/>
      <c r="F2" s="33"/>
      <c r="G2" s="33"/>
      <c r="H2" s="34"/>
      <c r="I2" s="34"/>
      <c r="J2" s="27"/>
      <c r="K2" s="35"/>
      <c r="L2" s="35"/>
      <c r="M2" s="35"/>
      <c r="N2" s="35"/>
      <c r="O2" s="35"/>
      <c r="P2" s="35"/>
      <c r="Q2" s="35"/>
      <c r="R2" s="35"/>
      <c r="S2" s="35"/>
      <c r="T2" s="35"/>
      <c r="U2" s="35"/>
      <c r="X2" s="36"/>
    </row>
    <row r="3" spans="1:25" s="37" customFormat="1" ht="22.35" customHeight="1">
      <c r="B3" s="38" t="str">
        <f>Samenvatting!B3</f>
        <v>Low-code Oplossing</v>
      </c>
      <c r="C3" s="39"/>
      <c r="D3" s="40"/>
      <c r="E3" s="40"/>
      <c r="F3" s="39"/>
      <c r="G3" s="39"/>
      <c r="H3" s="39"/>
      <c r="I3" s="39"/>
      <c r="J3" s="27"/>
      <c r="K3" s="41"/>
      <c r="L3" s="41"/>
      <c r="M3" s="41"/>
      <c r="N3" s="41"/>
      <c r="O3" s="41"/>
      <c r="P3" s="41"/>
      <c r="Q3" s="41"/>
      <c r="R3" s="41"/>
      <c r="S3" s="41"/>
      <c r="T3" s="41"/>
      <c r="U3" s="41"/>
      <c r="X3" s="42"/>
    </row>
    <row r="4" spans="1:25" s="37" customFormat="1" ht="17.45" customHeight="1">
      <c r="B4" s="43" t="s">
        <v>6</v>
      </c>
      <c r="C4" s="39"/>
      <c r="D4" s="40"/>
      <c r="E4" s="40"/>
      <c r="F4" s="39"/>
      <c r="G4" s="39"/>
      <c r="H4" s="39"/>
      <c r="I4" s="39"/>
      <c r="J4" s="27"/>
      <c r="K4" s="41"/>
      <c r="L4" s="41"/>
      <c r="M4" s="41"/>
      <c r="N4" s="41"/>
      <c r="O4" s="41"/>
      <c r="P4" s="41"/>
      <c r="Q4" s="41"/>
      <c r="R4" s="41"/>
      <c r="S4" s="41"/>
      <c r="T4" s="41"/>
      <c r="U4" s="41"/>
      <c r="X4" s="42"/>
    </row>
    <row r="5" spans="1:25" s="37" customFormat="1" ht="17.45" customHeight="1">
      <c r="B5" s="44" t="str">
        <f>Samenvatting!B5</f>
        <v>IUC25-011</v>
      </c>
      <c r="C5" s="39"/>
      <c r="D5" s="40"/>
      <c r="E5" s="40"/>
      <c r="F5" s="39"/>
      <c r="G5" s="39"/>
      <c r="H5" s="39"/>
      <c r="I5" s="39"/>
      <c r="J5" s="27"/>
      <c r="K5" s="41"/>
      <c r="L5" s="41"/>
      <c r="M5" s="41"/>
      <c r="N5" s="41"/>
      <c r="O5" s="41"/>
      <c r="P5" s="41"/>
      <c r="Q5" s="41"/>
      <c r="R5" s="41"/>
      <c r="S5" s="41"/>
      <c r="T5" s="41"/>
      <c r="U5" s="41"/>
      <c r="X5" s="42"/>
    </row>
    <row r="6" spans="1:25" s="37" customFormat="1" ht="17.45" customHeight="1">
      <c r="B6" s="45" t="s">
        <v>4</v>
      </c>
      <c r="C6" s="39"/>
      <c r="D6" s="40"/>
      <c r="E6" s="40"/>
      <c r="F6" s="39"/>
      <c r="G6" s="39"/>
      <c r="H6" s="39"/>
      <c r="I6" s="39"/>
      <c r="J6" s="27"/>
      <c r="K6" s="41"/>
      <c r="L6" s="41"/>
      <c r="M6" s="41"/>
      <c r="N6" s="41"/>
      <c r="O6" s="41"/>
      <c r="P6" s="41"/>
      <c r="Q6" s="41"/>
      <c r="R6" s="41"/>
      <c r="S6" s="41"/>
      <c r="T6" s="41"/>
      <c r="U6" s="41"/>
      <c r="X6" s="42"/>
    </row>
    <row r="7" spans="1:25" s="46" customFormat="1" ht="17.45" customHeight="1">
      <c r="B7" s="15"/>
      <c r="C7" s="47"/>
      <c r="D7" s="47"/>
      <c r="E7" s="47"/>
      <c r="F7" s="48"/>
      <c r="G7" s="47"/>
      <c r="H7" s="48"/>
      <c r="I7" s="48"/>
      <c r="J7" s="27"/>
      <c r="K7" s="29"/>
      <c r="L7" s="29"/>
      <c r="M7" s="29"/>
      <c r="N7" s="29"/>
      <c r="O7" s="29"/>
      <c r="P7" s="29"/>
      <c r="Q7" s="29"/>
      <c r="R7" s="29"/>
      <c r="S7" s="29"/>
      <c r="T7" s="29"/>
      <c r="U7" s="29"/>
      <c r="V7" s="29"/>
      <c r="W7" s="29"/>
      <c r="X7" s="29"/>
      <c r="Y7" s="29"/>
    </row>
    <row r="8" spans="1:25" s="46" customFormat="1" ht="15.75" hidden="1" thickBot="1">
      <c r="B8" s="17"/>
      <c r="C8" s="49"/>
      <c r="D8" s="49"/>
      <c r="E8" s="49"/>
      <c r="F8" s="49"/>
      <c r="G8" s="49"/>
      <c r="H8" s="49"/>
      <c r="I8" s="49"/>
      <c r="J8" s="27"/>
      <c r="K8" s="29"/>
      <c r="L8" s="29"/>
      <c r="M8" s="29"/>
      <c r="N8" s="29"/>
      <c r="O8" s="29"/>
      <c r="P8" s="29"/>
      <c r="Q8" s="29"/>
      <c r="R8" s="29"/>
      <c r="S8" s="29"/>
      <c r="T8" s="29"/>
      <c r="U8" s="29"/>
      <c r="V8" s="29"/>
      <c r="W8" s="29"/>
      <c r="X8" s="29"/>
    </row>
    <row r="9" spans="1:25" s="46" customFormat="1" ht="15" hidden="1">
      <c r="B9" s="19"/>
      <c r="C9" s="50"/>
      <c r="D9" s="51"/>
      <c r="E9" s="51"/>
      <c r="F9" s="50"/>
      <c r="G9" s="50"/>
      <c r="H9" s="50"/>
      <c r="I9" s="50"/>
      <c r="J9" s="27"/>
      <c r="K9" s="29"/>
      <c r="L9" s="29"/>
      <c r="M9" s="29"/>
      <c r="N9" s="29"/>
      <c r="O9" s="29"/>
      <c r="P9" s="29"/>
      <c r="Q9" s="29"/>
      <c r="R9" s="29"/>
      <c r="S9" s="29"/>
      <c r="T9" s="29"/>
      <c r="U9" s="29"/>
      <c r="V9" s="29"/>
      <c r="W9" s="29"/>
      <c r="X9" s="29"/>
    </row>
    <row r="10" spans="1:25" s="27" customFormat="1" ht="17.100000000000001" customHeight="1">
      <c r="A10" s="26"/>
      <c r="B10" s="111" t="s">
        <v>7</v>
      </c>
      <c r="C10" s="287" t="s">
        <v>30</v>
      </c>
      <c r="D10" s="288"/>
      <c r="E10" s="288"/>
      <c r="F10" s="288"/>
      <c r="G10" s="288"/>
      <c r="H10" s="288"/>
      <c r="I10" s="289"/>
      <c r="K10" s="52"/>
      <c r="L10" s="52"/>
      <c r="M10" s="52"/>
      <c r="N10" s="52"/>
      <c r="O10" s="26"/>
      <c r="P10" s="26"/>
      <c r="Q10" s="26"/>
      <c r="R10" s="26"/>
      <c r="S10" s="26"/>
      <c r="T10" s="26"/>
      <c r="U10" s="26"/>
      <c r="V10" s="26"/>
      <c r="W10" s="26"/>
      <c r="X10" s="26"/>
      <c r="Y10" s="26"/>
    </row>
    <row r="11" spans="1:25" s="27" customFormat="1" ht="17.100000000000001" customHeight="1">
      <c r="A11" s="26"/>
      <c r="B11" s="53"/>
      <c r="C11" s="290"/>
      <c r="D11" s="291"/>
      <c r="E11" s="291"/>
      <c r="F11" s="291"/>
      <c r="G11" s="291"/>
      <c r="H11" s="291"/>
      <c r="I11" s="292"/>
      <c r="K11" s="52"/>
      <c r="L11" s="52"/>
      <c r="M11" s="52"/>
      <c r="N11" s="52"/>
      <c r="O11" s="26"/>
      <c r="P11" s="26"/>
      <c r="Q11" s="26"/>
      <c r="R11" s="26"/>
      <c r="S11" s="26"/>
      <c r="T11" s="26"/>
      <c r="U11" s="26"/>
      <c r="V11" s="26"/>
      <c r="W11" s="26"/>
      <c r="X11" s="26"/>
      <c r="Y11" s="26"/>
    </row>
    <row r="12" spans="1:25" s="27" customFormat="1" ht="17.100000000000001" customHeight="1">
      <c r="A12" s="26"/>
      <c r="B12" s="54"/>
      <c r="C12" s="173" t="s">
        <v>59</v>
      </c>
      <c r="D12" s="173" t="s">
        <v>60</v>
      </c>
      <c r="E12" s="173" t="s">
        <v>61</v>
      </c>
      <c r="F12" s="173" t="s">
        <v>62</v>
      </c>
      <c r="G12" s="173" t="s">
        <v>63</v>
      </c>
      <c r="H12" s="173" t="s">
        <v>64</v>
      </c>
      <c r="I12" s="173" t="s">
        <v>65</v>
      </c>
      <c r="J12" s="52"/>
      <c r="K12" s="52"/>
      <c r="L12" s="52"/>
      <c r="M12" s="52"/>
      <c r="N12" s="26"/>
      <c r="O12" s="26"/>
      <c r="P12" s="26"/>
      <c r="Q12" s="26"/>
      <c r="R12" s="26"/>
      <c r="S12" s="26"/>
      <c r="T12" s="26"/>
      <c r="U12" s="26"/>
      <c r="V12" s="26"/>
      <c r="W12" s="26"/>
      <c r="X12" s="26"/>
    </row>
    <row r="13" spans="1:25" s="27" customFormat="1" ht="17.100000000000001" customHeight="1">
      <c r="A13" s="26"/>
      <c r="B13" s="121" t="s">
        <v>101</v>
      </c>
      <c r="C13" s="283"/>
      <c r="D13" s="284"/>
      <c r="E13" s="284"/>
      <c r="F13" s="284"/>
      <c r="G13" s="284"/>
      <c r="H13" s="284"/>
      <c r="I13" s="284"/>
      <c r="J13" s="52"/>
      <c r="K13" s="52"/>
      <c r="L13" s="52"/>
      <c r="M13" s="52"/>
      <c r="N13" s="26"/>
      <c r="O13" s="26"/>
      <c r="P13" s="26"/>
      <c r="Q13" s="26"/>
      <c r="R13" s="26"/>
      <c r="S13" s="26"/>
      <c r="T13" s="26"/>
      <c r="U13" s="26"/>
      <c r="V13" s="26"/>
      <c r="W13" s="26"/>
      <c r="X13" s="26"/>
    </row>
    <row r="14" spans="1:25" s="27" customFormat="1" ht="17.100000000000001" customHeight="1">
      <c r="A14" s="26"/>
      <c r="B14" s="112" t="s">
        <v>57</v>
      </c>
      <c r="C14" s="182" t="s">
        <v>55</v>
      </c>
      <c r="D14" s="114">
        <v>5000</v>
      </c>
      <c r="E14" s="114">
        <v>15000</v>
      </c>
      <c r="F14" s="114">
        <v>30000</v>
      </c>
      <c r="G14" s="114">
        <v>30000</v>
      </c>
      <c r="H14" s="114">
        <v>30000</v>
      </c>
      <c r="I14" s="115">
        <v>30000</v>
      </c>
      <c r="J14" s="52"/>
      <c r="K14" s="52"/>
      <c r="L14" s="52"/>
      <c r="M14" s="52"/>
      <c r="N14" s="26"/>
      <c r="O14" s="26"/>
      <c r="P14" s="26"/>
      <c r="Q14" s="26"/>
      <c r="R14" s="26"/>
      <c r="S14" s="26"/>
      <c r="T14" s="26"/>
      <c r="U14" s="26"/>
      <c r="V14" s="26"/>
      <c r="W14" s="26"/>
      <c r="X14" s="26"/>
    </row>
    <row r="15" spans="1:25" s="27" customFormat="1" ht="17.100000000000001" customHeight="1">
      <c r="A15" s="26"/>
      <c r="B15" s="112" t="s">
        <v>58</v>
      </c>
      <c r="C15" s="182" t="s">
        <v>55</v>
      </c>
      <c r="D15" s="114">
        <v>0</v>
      </c>
      <c r="E15" s="114">
        <v>50000</v>
      </c>
      <c r="F15" s="114">
        <v>500000</v>
      </c>
      <c r="G15" s="114">
        <v>17000000</v>
      </c>
      <c r="H15" s="114">
        <v>17000000</v>
      </c>
      <c r="I15" s="115">
        <v>17000000</v>
      </c>
      <c r="J15" s="52"/>
      <c r="K15" s="52"/>
      <c r="L15" s="52"/>
      <c r="M15" s="52"/>
      <c r="N15" s="26"/>
      <c r="O15" s="26"/>
      <c r="P15" s="26"/>
      <c r="Q15" s="26"/>
      <c r="R15" s="26"/>
      <c r="S15" s="26"/>
      <c r="T15" s="26"/>
      <c r="U15" s="26"/>
      <c r="V15" s="26"/>
      <c r="W15" s="26"/>
      <c r="X15" s="26"/>
    </row>
    <row r="16" spans="1:25" s="27" customFormat="1" ht="17.100000000000001" customHeight="1">
      <c r="A16" s="26"/>
      <c r="B16" s="112"/>
      <c r="C16" s="117"/>
      <c r="D16" s="118"/>
      <c r="E16" s="118"/>
      <c r="F16" s="118"/>
      <c r="G16" s="118"/>
      <c r="H16" s="118"/>
      <c r="I16" s="118"/>
      <c r="J16" s="52"/>
      <c r="K16" s="52"/>
      <c r="L16" s="52"/>
      <c r="M16" s="52"/>
      <c r="N16" s="26"/>
      <c r="O16" s="26"/>
      <c r="P16" s="26"/>
      <c r="Q16" s="26"/>
      <c r="R16" s="26"/>
      <c r="S16" s="26"/>
      <c r="T16" s="26"/>
      <c r="U16" s="26"/>
      <c r="V16" s="26"/>
      <c r="W16" s="26"/>
      <c r="X16" s="26"/>
    </row>
    <row r="17" spans="1:25" s="27" customFormat="1" ht="17.100000000000001" customHeight="1">
      <c r="A17" s="26"/>
      <c r="B17" s="121" t="s">
        <v>51</v>
      </c>
      <c r="C17" s="285"/>
      <c r="D17" s="286"/>
      <c r="E17" s="286"/>
      <c r="F17" s="286"/>
      <c r="G17" s="286"/>
      <c r="H17" s="286"/>
      <c r="I17" s="286"/>
      <c r="J17" s="52"/>
      <c r="K17" s="52"/>
      <c r="L17" s="52"/>
      <c r="M17" s="52"/>
      <c r="N17" s="26"/>
      <c r="O17" s="26"/>
      <c r="P17" s="26"/>
      <c r="Q17" s="26"/>
      <c r="R17" s="26"/>
      <c r="S17" s="26"/>
      <c r="T17" s="26"/>
      <c r="U17" s="26"/>
      <c r="V17" s="26"/>
      <c r="W17" s="26"/>
      <c r="X17" s="26"/>
    </row>
    <row r="18" spans="1:25" s="27" customFormat="1" ht="17.100000000000001" customHeight="1">
      <c r="A18" s="26"/>
      <c r="B18" s="113" t="s">
        <v>49</v>
      </c>
      <c r="C18" s="182" t="s">
        <v>55</v>
      </c>
      <c r="D18" s="133">
        <v>180</v>
      </c>
      <c r="E18" s="133">
        <v>130</v>
      </c>
      <c r="F18" s="133">
        <v>80</v>
      </c>
      <c r="G18" s="133">
        <v>80</v>
      </c>
      <c r="H18" s="133">
        <v>80</v>
      </c>
      <c r="I18" s="133">
        <v>80</v>
      </c>
      <c r="J18" s="52"/>
      <c r="K18" s="52"/>
      <c r="L18" s="52"/>
      <c r="M18" s="52"/>
      <c r="N18" s="26"/>
      <c r="O18" s="26"/>
      <c r="P18" s="26"/>
      <c r="Q18" s="26"/>
      <c r="R18" s="26"/>
      <c r="S18" s="26"/>
      <c r="T18" s="26"/>
      <c r="U18" s="26"/>
      <c r="V18" s="26"/>
      <c r="W18" s="26"/>
      <c r="X18" s="26"/>
    </row>
    <row r="19" spans="1:25" s="27" customFormat="1" ht="17.100000000000001" customHeight="1">
      <c r="A19" s="26"/>
      <c r="B19" s="113" t="s">
        <v>170</v>
      </c>
      <c r="C19" s="116" t="s">
        <v>86</v>
      </c>
      <c r="D19" s="116">
        <v>4</v>
      </c>
      <c r="E19" s="116">
        <v>4</v>
      </c>
      <c r="F19" s="116">
        <v>3</v>
      </c>
      <c r="G19" s="116">
        <v>3</v>
      </c>
      <c r="H19" s="116">
        <v>3</v>
      </c>
      <c r="I19" s="116">
        <v>3</v>
      </c>
      <c r="J19" s="52"/>
      <c r="K19" s="52"/>
      <c r="L19" s="52"/>
      <c r="M19" s="52"/>
      <c r="N19" s="26"/>
      <c r="O19" s="26"/>
      <c r="P19" s="26"/>
      <c r="Q19" s="26"/>
      <c r="R19" s="26"/>
      <c r="S19" s="26"/>
      <c r="T19" s="26"/>
      <c r="U19" s="26"/>
      <c r="V19" s="26"/>
      <c r="W19" s="26"/>
      <c r="X19" s="26"/>
    </row>
    <row r="20" spans="1:25" s="27" customFormat="1" ht="17.100000000000001" customHeight="1">
      <c r="A20" s="26"/>
      <c r="B20" s="113" t="s">
        <v>50</v>
      </c>
      <c r="C20" s="116" t="s">
        <v>86</v>
      </c>
      <c r="D20" s="116">
        <v>4</v>
      </c>
      <c r="E20" s="116">
        <v>4</v>
      </c>
      <c r="F20" s="116">
        <v>3</v>
      </c>
      <c r="G20" s="116">
        <v>3</v>
      </c>
      <c r="H20" s="116">
        <v>3</v>
      </c>
      <c r="I20" s="116">
        <v>3</v>
      </c>
      <c r="J20" s="52"/>
      <c r="K20" s="52"/>
      <c r="L20" s="52"/>
      <c r="M20" s="52"/>
      <c r="N20" s="26"/>
      <c r="O20" s="26"/>
      <c r="P20" s="26"/>
      <c r="Q20" s="26"/>
      <c r="R20" s="26"/>
      <c r="S20" s="26"/>
      <c r="T20" s="26"/>
      <c r="U20" s="26"/>
      <c r="V20" s="26"/>
      <c r="W20" s="26"/>
      <c r="X20" s="26"/>
    </row>
    <row r="21" spans="1:25" s="27" customFormat="1" ht="17.100000000000001" customHeight="1">
      <c r="A21" s="26"/>
      <c r="B21" s="113" t="s">
        <v>171</v>
      </c>
      <c r="C21" s="116" t="s">
        <v>87</v>
      </c>
      <c r="D21" s="116">
        <v>40</v>
      </c>
      <c r="E21" s="116">
        <v>40</v>
      </c>
      <c r="F21" s="116">
        <v>30</v>
      </c>
      <c r="G21" s="116">
        <v>30</v>
      </c>
      <c r="H21" s="116">
        <v>30</v>
      </c>
      <c r="I21" s="116">
        <v>30</v>
      </c>
      <c r="J21" s="52"/>
      <c r="K21" s="52"/>
      <c r="L21" s="52"/>
      <c r="M21" s="52"/>
      <c r="N21" s="26"/>
      <c r="O21" s="26"/>
      <c r="P21" s="26"/>
      <c r="Q21" s="26"/>
      <c r="R21" s="26"/>
      <c r="S21" s="26"/>
      <c r="T21" s="26"/>
      <c r="U21" s="26"/>
      <c r="V21" s="26"/>
      <c r="W21" s="26"/>
      <c r="X21" s="26"/>
    </row>
    <row r="22" spans="1:25" s="27" customFormat="1" ht="17.100000000000001" customHeight="1" thickBot="1">
      <c r="A22" s="26"/>
      <c r="B22" s="174" t="s">
        <v>88</v>
      </c>
      <c r="C22" s="171"/>
      <c r="D22" s="171"/>
      <c r="E22" s="171"/>
      <c r="F22" s="171"/>
      <c r="G22" s="171"/>
      <c r="H22" s="171"/>
      <c r="I22" s="171"/>
      <c r="K22" s="52"/>
      <c r="L22" s="52"/>
      <c r="M22" s="52"/>
      <c r="N22" s="52"/>
      <c r="O22" s="26"/>
      <c r="P22" s="26"/>
      <c r="Q22" s="26"/>
      <c r="R22" s="26"/>
      <c r="S22" s="26"/>
      <c r="T22" s="26"/>
      <c r="U22" s="26"/>
      <c r="V22" s="26"/>
      <c r="W22" s="26"/>
      <c r="X22" s="26"/>
      <c r="Y22" s="26"/>
    </row>
    <row r="23" spans="1:25" s="27" customFormat="1" ht="17.100000000000001" customHeight="1">
      <c r="A23" s="26"/>
      <c r="B23" s="170"/>
      <c r="C23" s="55"/>
      <c r="D23" s="55"/>
      <c r="E23" s="55"/>
      <c r="F23" s="55"/>
      <c r="G23" s="55"/>
      <c r="H23" s="55"/>
      <c r="I23" s="55"/>
      <c r="K23" s="52"/>
      <c r="L23" s="52"/>
      <c r="M23" s="52"/>
      <c r="N23" s="52"/>
      <c r="O23" s="26"/>
      <c r="P23" s="26"/>
      <c r="Q23" s="26"/>
      <c r="R23" s="26"/>
      <c r="S23" s="26"/>
      <c r="T23" s="26"/>
      <c r="U23" s="26"/>
      <c r="V23" s="26"/>
      <c r="W23" s="26"/>
      <c r="X23" s="26"/>
      <c r="Y23" s="26"/>
    </row>
    <row r="24" spans="1:25" s="27" customFormat="1" ht="17.100000000000001" customHeight="1">
      <c r="A24" s="26"/>
      <c r="B24" s="55"/>
      <c r="C24" s="55"/>
      <c r="D24" s="55"/>
      <c r="E24" s="55"/>
      <c r="F24" s="55"/>
      <c r="G24" s="55"/>
      <c r="H24" s="55"/>
      <c r="I24" s="55"/>
      <c r="K24" s="52"/>
      <c r="L24" s="52"/>
      <c r="M24" s="52"/>
      <c r="N24" s="52"/>
      <c r="O24" s="26"/>
      <c r="P24" s="26"/>
      <c r="Q24" s="26"/>
      <c r="R24" s="26"/>
      <c r="S24" s="26"/>
      <c r="T24" s="26"/>
      <c r="U24" s="26"/>
      <c r="V24" s="26"/>
      <c r="W24" s="26"/>
      <c r="X24" s="26"/>
      <c r="Y24" s="26"/>
    </row>
    <row r="25" spans="1:25" s="27" customFormat="1" ht="17.100000000000001" hidden="1" customHeight="1">
      <c r="A25" s="26"/>
      <c r="B25" s="55"/>
      <c r="C25" s="55"/>
      <c r="D25" s="55"/>
      <c r="E25" s="55"/>
      <c r="F25" s="55"/>
      <c r="G25" s="55"/>
      <c r="H25" s="55"/>
      <c r="I25" s="55"/>
      <c r="K25" s="52"/>
      <c r="L25" s="52"/>
      <c r="M25" s="52"/>
      <c r="N25" s="52"/>
      <c r="O25" s="26"/>
      <c r="P25" s="26"/>
      <c r="Q25" s="26"/>
      <c r="R25" s="26"/>
      <c r="S25" s="26"/>
      <c r="T25" s="26"/>
      <c r="U25" s="26"/>
      <c r="V25" s="26"/>
      <c r="W25" s="26"/>
      <c r="X25" s="26"/>
      <c r="Y25" s="26"/>
    </row>
    <row r="26" spans="1:25" s="27" customFormat="1" ht="17.100000000000001" hidden="1" customHeight="1">
      <c r="A26" s="26"/>
      <c r="B26" s="55"/>
      <c r="C26" s="55"/>
      <c r="D26" s="55"/>
      <c r="E26" s="55"/>
      <c r="F26" s="55"/>
      <c r="G26" s="55"/>
      <c r="H26" s="55"/>
      <c r="I26" s="55"/>
      <c r="K26" s="52"/>
      <c r="L26" s="52"/>
      <c r="M26" s="52"/>
      <c r="N26" s="52"/>
      <c r="O26" s="26"/>
      <c r="P26" s="26"/>
      <c r="Q26" s="26"/>
      <c r="R26" s="26"/>
      <c r="S26" s="26"/>
      <c r="T26" s="26"/>
      <c r="U26" s="26"/>
      <c r="V26" s="26"/>
      <c r="W26" s="26"/>
      <c r="X26" s="26"/>
      <c r="Y26" s="26"/>
    </row>
    <row r="27" spans="1:25" s="27" customFormat="1" ht="17.100000000000001" hidden="1" customHeight="1">
      <c r="A27" s="26"/>
      <c r="B27" s="55"/>
      <c r="C27" s="55"/>
      <c r="D27" s="55"/>
      <c r="E27" s="55"/>
      <c r="F27" s="55"/>
      <c r="G27" s="55"/>
      <c r="H27" s="55"/>
      <c r="I27" s="55"/>
      <c r="K27" s="52"/>
      <c r="L27" s="52"/>
      <c r="M27" s="52"/>
      <c r="N27" s="52"/>
      <c r="O27" s="26"/>
      <c r="P27" s="26"/>
      <c r="Q27" s="26"/>
      <c r="R27" s="26"/>
      <c r="S27" s="26"/>
      <c r="T27" s="26"/>
      <c r="U27" s="26"/>
      <c r="V27" s="26"/>
      <c r="W27" s="26"/>
      <c r="X27" s="26"/>
      <c r="Y27" s="26"/>
    </row>
    <row r="28" spans="1:25" s="27" customFormat="1" ht="17.100000000000001" hidden="1" customHeight="1">
      <c r="A28" s="26"/>
      <c r="B28" s="55"/>
      <c r="C28" s="55"/>
      <c r="D28" s="55"/>
      <c r="E28" s="55"/>
      <c r="F28" s="55"/>
      <c r="G28" s="55"/>
      <c r="H28" s="55"/>
      <c r="I28" s="55"/>
      <c r="K28" s="52"/>
      <c r="L28" s="52"/>
      <c r="M28" s="52"/>
      <c r="N28" s="52"/>
      <c r="O28" s="26"/>
      <c r="P28" s="26"/>
      <c r="Q28" s="26"/>
      <c r="R28" s="26"/>
      <c r="S28" s="26"/>
      <c r="T28" s="26"/>
      <c r="U28" s="26"/>
      <c r="V28" s="26"/>
      <c r="W28" s="26"/>
      <c r="X28" s="26"/>
      <c r="Y28" s="26"/>
    </row>
    <row r="29" spans="1:25" s="27" customFormat="1" ht="17.100000000000001" hidden="1" customHeight="1">
      <c r="A29" s="26"/>
      <c r="B29" s="55"/>
      <c r="C29" s="55"/>
      <c r="D29" s="55"/>
      <c r="E29" s="55"/>
      <c r="F29" s="55"/>
      <c r="G29" s="55"/>
      <c r="H29" s="55"/>
      <c r="I29" s="55"/>
      <c r="K29" s="52"/>
      <c r="L29" s="52"/>
      <c r="M29" s="52"/>
      <c r="N29" s="52"/>
      <c r="O29" s="26"/>
      <c r="P29" s="26"/>
      <c r="Q29" s="26"/>
      <c r="R29" s="26"/>
      <c r="S29" s="26"/>
      <c r="T29" s="26"/>
      <c r="U29" s="26"/>
      <c r="V29" s="26"/>
      <c r="W29" s="26"/>
      <c r="X29" s="26"/>
      <c r="Y29" s="26"/>
    </row>
    <row r="30" spans="1:25" s="27" customFormat="1" ht="17.100000000000001" hidden="1" customHeight="1">
      <c r="A30" s="26"/>
      <c r="B30" s="55"/>
      <c r="C30" s="55"/>
      <c r="D30" s="55"/>
      <c r="E30" s="55"/>
      <c r="F30" s="55"/>
      <c r="G30" s="55"/>
      <c r="H30" s="55"/>
      <c r="I30" s="55"/>
      <c r="K30" s="52"/>
      <c r="L30" s="52"/>
      <c r="M30" s="52"/>
      <c r="N30" s="52"/>
      <c r="O30" s="26"/>
      <c r="P30" s="26"/>
      <c r="Q30" s="26"/>
      <c r="R30" s="26"/>
      <c r="S30" s="26"/>
      <c r="T30" s="26"/>
      <c r="U30" s="26"/>
      <c r="V30" s="26"/>
      <c r="W30" s="26"/>
      <c r="X30" s="26"/>
      <c r="Y30" s="26"/>
    </row>
    <row r="31" spans="1:25" s="27" customFormat="1" ht="17.100000000000001" hidden="1" customHeight="1">
      <c r="A31" s="26"/>
      <c r="B31" s="55"/>
      <c r="C31" s="55"/>
      <c r="D31" s="55"/>
      <c r="E31" s="55"/>
      <c r="F31" s="55"/>
      <c r="G31" s="55"/>
      <c r="H31" s="55"/>
      <c r="I31" s="55"/>
      <c r="K31" s="52"/>
      <c r="L31" s="52"/>
      <c r="M31" s="52"/>
      <c r="N31" s="52"/>
      <c r="O31" s="26"/>
      <c r="P31" s="26"/>
      <c r="Q31" s="26"/>
      <c r="R31" s="26"/>
      <c r="S31" s="26"/>
      <c r="T31" s="26"/>
      <c r="U31" s="26"/>
      <c r="V31" s="26"/>
      <c r="W31" s="26"/>
      <c r="X31" s="26"/>
      <c r="Y31" s="26"/>
    </row>
    <row r="32" spans="1:25" s="27" customFormat="1" ht="17.100000000000001" hidden="1" customHeight="1">
      <c r="A32" s="26"/>
      <c r="B32" s="55"/>
      <c r="C32" s="55"/>
      <c r="D32" s="55"/>
      <c r="E32" s="55"/>
      <c r="F32" s="55"/>
      <c r="G32" s="55"/>
      <c r="H32" s="55"/>
      <c r="I32" s="55"/>
      <c r="K32" s="52"/>
      <c r="L32" s="52"/>
      <c r="M32" s="52"/>
      <c r="N32" s="52"/>
      <c r="O32" s="26"/>
      <c r="P32" s="26"/>
      <c r="Q32" s="26"/>
      <c r="R32" s="26"/>
      <c r="S32" s="26"/>
      <c r="T32" s="26"/>
      <c r="U32" s="26"/>
      <c r="V32" s="26"/>
      <c r="W32" s="26"/>
      <c r="X32" s="26"/>
      <c r="Y32" s="26"/>
    </row>
    <row r="33" spans="1:25" s="27" customFormat="1" ht="17.100000000000001" hidden="1" customHeight="1">
      <c r="A33" s="26"/>
      <c r="B33" s="55"/>
      <c r="C33" s="55"/>
      <c r="D33" s="55"/>
      <c r="E33" s="55"/>
      <c r="F33" s="55"/>
      <c r="G33" s="55"/>
      <c r="H33" s="55"/>
      <c r="I33" s="55"/>
      <c r="K33" s="52"/>
      <c r="L33" s="52"/>
      <c r="M33" s="52"/>
      <c r="N33" s="52"/>
      <c r="O33" s="26"/>
      <c r="P33" s="26"/>
      <c r="Q33" s="26"/>
      <c r="R33" s="26"/>
      <c r="S33" s="26"/>
      <c r="T33" s="26"/>
      <c r="U33" s="26"/>
      <c r="V33" s="26"/>
      <c r="W33" s="26"/>
      <c r="X33" s="26"/>
      <c r="Y33" s="26"/>
    </row>
    <row r="34" spans="1:25" s="27" customFormat="1" ht="17.100000000000001" hidden="1" customHeight="1">
      <c r="A34" s="26"/>
      <c r="B34" s="55"/>
      <c r="C34" s="55"/>
      <c r="D34" s="55"/>
      <c r="E34" s="55"/>
      <c r="F34" s="55"/>
      <c r="G34" s="55"/>
      <c r="H34" s="55"/>
      <c r="I34" s="55"/>
      <c r="K34" s="52"/>
      <c r="L34" s="52"/>
      <c r="M34" s="52"/>
      <c r="N34" s="52"/>
      <c r="O34" s="26"/>
      <c r="P34" s="26"/>
      <c r="Q34" s="26"/>
      <c r="R34" s="26"/>
      <c r="S34" s="26"/>
      <c r="T34" s="26"/>
      <c r="U34" s="26"/>
      <c r="V34" s="26"/>
      <c r="W34" s="26"/>
      <c r="X34" s="26"/>
      <c r="Y34" s="26"/>
    </row>
    <row r="35" spans="1:25" s="27" customFormat="1" ht="17.100000000000001" hidden="1" customHeight="1">
      <c r="A35" s="26"/>
      <c r="B35" s="55"/>
      <c r="C35" s="55"/>
      <c r="D35" s="55"/>
      <c r="E35" s="55"/>
      <c r="F35" s="55"/>
      <c r="G35" s="55"/>
      <c r="H35" s="55"/>
      <c r="I35" s="55"/>
      <c r="K35" s="52"/>
      <c r="L35" s="52"/>
      <c r="M35" s="52"/>
      <c r="N35" s="52"/>
      <c r="O35" s="26"/>
      <c r="P35" s="26"/>
      <c r="Q35" s="26"/>
      <c r="R35" s="26"/>
      <c r="S35" s="26"/>
      <c r="T35" s="26"/>
      <c r="U35" s="26"/>
      <c r="V35" s="26"/>
      <c r="W35" s="26"/>
      <c r="X35" s="26"/>
      <c r="Y35" s="26"/>
    </row>
    <row r="36" spans="1:25" s="27" customFormat="1" ht="17.100000000000001" hidden="1" customHeight="1">
      <c r="A36" s="26"/>
      <c r="B36" s="55"/>
      <c r="C36" s="55"/>
      <c r="D36" s="55"/>
      <c r="E36" s="55"/>
      <c r="F36" s="55"/>
      <c r="G36" s="55"/>
      <c r="H36" s="55"/>
      <c r="I36" s="55"/>
      <c r="K36" s="52"/>
      <c r="L36" s="52"/>
      <c r="M36" s="52"/>
      <c r="N36" s="52"/>
      <c r="O36" s="26"/>
      <c r="P36" s="26"/>
      <c r="Q36" s="26"/>
      <c r="R36" s="26"/>
      <c r="S36" s="26"/>
      <c r="T36" s="26"/>
      <c r="U36" s="26"/>
      <c r="V36" s="26"/>
      <c r="W36" s="26"/>
      <c r="X36" s="26"/>
      <c r="Y36" s="26"/>
    </row>
    <row r="37" spans="1:25" s="27" customFormat="1" ht="17.100000000000001" hidden="1" customHeight="1">
      <c r="A37" s="26"/>
      <c r="B37" s="55"/>
      <c r="C37" s="55"/>
      <c r="D37" s="55"/>
      <c r="E37" s="55"/>
      <c r="F37" s="55"/>
      <c r="G37" s="55"/>
      <c r="H37" s="55"/>
      <c r="I37" s="55"/>
      <c r="K37" s="52"/>
      <c r="L37" s="52"/>
      <c r="M37" s="52"/>
      <c r="N37" s="52"/>
      <c r="O37" s="26"/>
      <c r="P37" s="26"/>
      <c r="Q37" s="26"/>
      <c r="R37" s="26"/>
      <c r="S37" s="26"/>
      <c r="T37" s="26"/>
      <c r="U37" s="26"/>
      <c r="V37" s="26"/>
      <c r="W37" s="26"/>
      <c r="X37" s="26"/>
      <c r="Y37" s="26"/>
    </row>
    <row r="38" spans="1:25" s="27" customFormat="1" ht="17.100000000000001" hidden="1" customHeight="1">
      <c r="A38" s="26"/>
      <c r="B38" s="55"/>
      <c r="C38" s="55"/>
      <c r="D38" s="55"/>
      <c r="E38" s="55"/>
      <c r="F38" s="55"/>
      <c r="G38" s="55"/>
      <c r="H38" s="55"/>
      <c r="I38" s="55"/>
      <c r="K38" s="52"/>
      <c r="L38" s="52"/>
      <c r="M38" s="52"/>
      <c r="N38" s="52"/>
      <c r="O38" s="26"/>
      <c r="P38" s="26"/>
      <c r="Q38" s="26"/>
      <c r="R38" s="26"/>
      <c r="S38" s="26"/>
      <c r="T38" s="26"/>
      <c r="U38" s="26"/>
      <c r="V38" s="26"/>
      <c r="W38" s="26"/>
      <c r="X38" s="26"/>
      <c r="Y38" s="26"/>
    </row>
    <row r="39" spans="1:25" s="27" customFormat="1" ht="17.100000000000001" hidden="1" customHeight="1">
      <c r="A39" s="26"/>
      <c r="B39" s="55"/>
      <c r="C39" s="55"/>
      <c r="D39" s="55"/>
      <c r="E39" s="55"/>
      <c r="F39" s="55"/>
      <c r="G39" s="55"/>
      <c r="H39" s="55"/>
      <c r="I39" s="55"/>
      <c r="K39" s="52"/>
      <c r="L39" s="52"/>
      <c r="M39" s="52"/>
      <c r="N39" s="52"/>
      <c r="O39" s="26"/>
      <c r="P39" s="26"/>
      <c r="Q39" s="26"/>
      <c r="R39" s="26"/>
      <c r="S39" s="26"/>
      <c r="T39" s="26"/>
      <c r="U39" s="26"/>
      <c r="V39" s="26"/>
      <c r="W39" s="26"/>
      <c r="X39" s="26"/>
      <c r="Y39" s="26"/>
    </row>
    <row r="40" spans="1:25" s="27" customFormat="1" ht="17.100000000000001" hidden="1" customHeight="1">
      <c r="A40" s="26"/>
      <c r="B40" s="55"/>
      <c r="C40" s="55"/>
      <c r="D40" s="55"/>
      <c r="E40" s="55"/>
      <c r="F40" s="55"/>
      <c r="G40" s="55"/>
      <c r="H40" s="55"/>
      <c r="I40" s="55"/>
      <c r="K40" s="52"/>
      <c r="L40" s="52"/>
      <c r="M40" s="52"/>
      <c r="N40" s="52"/>
      <c r="O40" s="26"/>
      <c r="P40" s="26"/>
      <c r="Q40" s="26"/>
      <c r="R40" s="26"/>
      <c r="S40" s="26"/>
      <c r="T40" s="26"/>
      <c r="U40" s="26"/>
      <c r="V40" s="26"/>
      <c r="W40" s="26"/>
      <c r="X40" s="26"/>
      <c r="Y40" s="26"/>
    </row>
    <row r="41" spans="1:25" s="27" customFormat="1" ht="17.100000000000001" hidden="1" customHeight="1">
      <c r="A41" s="26"/>
      <c r="B41" s="55"/>
      <c r="C41" s="55"/>
      <c r="D41" s="55"/>
      <c r="E41" s="55"/>
      <c r="F41" s="55"/>
      <c r="G41" s="55"/>
      <c r="H41" s="55"/>
      <c r="I41" s="55"/>
      <c r="K41" s="52"/>
      <c r="L41" s="52"/>
      <c r="M41" s="52"/>
      <c r="N41" s="52"/>
      <c r="O41" s="26"/>
      <c r="P41" s="26"/>
      <c r="Q41" s="26"/>
      <c r="R41" s="26"/>
      <c r="S41" s="26"/>
      <c r="T41" s="26"/>
      <c r="U41" s="26"/>
      <c r="V41" s="26"/>
      <c r="W41" s="26"/>
      <c r="X41" s="26"/>
      <c r="Y41" s="26"/>
    </row>
    <row r="42" spans="1:25" s="27" customFormat="1" ht="17.100000000000001" hidden="1" customHeight="1">
      <c r="A42" s="26"/>
      <c r="B42" s="55"/>
      <c r="C42" s="55"/>
      <c r="D42" s="55"/>
      <c r="E42" s="55"/>
      <c r="F42" s="55"/>
      <c r="G42" s="55"/>
      <c r="H42" s="55"/>
      <c r="I42" s="55"/>
      <c r="K42" s="52"/>
      <c r="L42" s="52"/>
      <c r="M42" s="52"/>
      <c r="N42" s="52"/>
      <c r="O42" s="26"/>
      <c r="P42" s="26"/>
      <c r="Q42" s="26"/>
      <c r="R42" s="26"/>
      <c r="S42" s="26"/>
      <c r="T42" s="26"/>
      <c r="U42" s="26"/>
      <c r="V42" s="26"/>
      <c r="W42" s="26"/>
      <c r="X42" s="26"/>
      <c r="Y42" s="26"/>
    </row>
    <row r="43" spans="1:25" s="27" customFormat="1" ht="17.100000000000001" hidden="1" customHeight="1">
      <c r="A43" s="26"/>
      <c r="B43" s="55"/>
      <c r="C43" s="55"/>
      <c r="D43" s="55"/>
      <c r="E43" s="55"/>
      <c r="F43" s="55"/>
      <c r="G43" s="55"/>
      <c r="H43" s="55"/>
      <c r="I43" s="55"/>
      <c r="K43" s="52"/>
      <c r="L43" s="52"/>
      <c r="M43" s="52"/>
      <c r="N43" s="52"/>
      <c r="O43" s="26"/>
      <c r="P43" s="26"/>
      <c r="Q43" s="26"/>
      <c r="R43" s="26"/>
      <c r="S43" s="26"/>
      <c r="T43" s="26"/>
      <c r="U43" s="26"/>
      <c r="V43" s="26"/>
      <c r="W43" s="26"/>
      <c r="X43" s="26"/>
      <c r="Y43" s="26"/>
    </row>
    <row r="44" spans="1:25" s="27" customFormat="1" ht="17.100000000000001" hidden="1" customHeight="1">
      <c r="A44" s="26"/>
      <c r="B44" s="55"/>
      <c r="C44" s="55"/>
      <c r="D44" s="55"/>
      <c r="E44" s="55"/>
      <c r="F44" s="55"/>
      <c r="G44" s="55"/>
      <c r="H44" s="55"/>
      <c r="I44" s="55"/>
      <c r="K44" s="52"/>
      <c r="L44" s="52"/>
      <c r="M44" s="52"/>
      <c r="N44" s="52"/>
      <c r="O44" s="26"/>
      <c r="P44" s="26"/>
      <c r="Q44" s="26"/>
      <c r="R44" s="26"/>
      <c r="S44" s="26"/>
      <c r="T44" s="26"/>
      <c r="U44" s="26"/>
      <c r="V44" s="26"/>
      <c r="W44" s="26"/>
      <c r="X44" s="26"/>
      <c r="Y44" s="26"/>
    </row>
    <row r="45" spans="1:25" s="27" customFormat="1" ht="17.100000000000001" hidden="1" customHeight="1">
      <c r="A45" s="26"/>
      <c r="B45" s="55"/>
      <c r="C45" s="55"/>
      <c r="D45" s="55"/>
      <c r="E45" s="55"/>
      <c r="F45" s="55"/>
      <c r="G45" s="55"/>
      <c r="H45" s="55"/>
      <c r="I45" s="55"/>
      <c r="K45" s="52"/>
      <c r="L45" s="52"/>
      <c r="M45" s="52"/>
      <c r="N45" s="52"/>
      <c r="O45" s="26"/>
      <c r="P45" s="26"/>
      <c r="Q45" s="26"/>
      <c r="R45" s="26"/>
      <c r="S45" s="26"/>
      <c r="T45" s="26"/>
      <c r="U45" s="26"/>
      <c r="V45" s="26"/>
      <c r="W45" s="26"/>
      <c r="X45" s="26"/>
      <c r="Y45" s="26"/>
    </row>
    <row r="46" spans="1:25" s="27" customFormat="1" ht="17.100000000000001" hidden="1" customHeight="1">
      <c r="A46" s="26"/>
      <c r="B46" s="55"/>
      <c r="C46" s="55"/>
      <c r="D46" s="55"/>
      <c r="E46" s="55"/>
      <c r="F46" s="55"/>
      <c r="G46" s="55"/>
      <c r="H46" s="55"/>
      <c r="I46" s="55"/>
      <c r="K46" s="52"/>
      <c r="L46" s="52"/>
      <c r="M46" s="52"/>
      <c r="N46" s="52"/>
      <c r="O46" s="26"/>
      <c r="P46" s="26"/>
      <c r="Q46" s="26"/>
      <c r="R46" s="26"/>
      <c r="S46" s="26"/>
      <c r="T46" s="26"/>
      <c r="U46" s="26"/>
      <c r="V46" s="26"/>
      <c r="W46" s="26"/>
      <c r="X46" s="26"/>
      <c r="Y46" s="26"/>
    </row>
    <row r="47" spans="1:25" s="27" customFormat="1" ht="17.100000000000001" hidden="1" customHeight="1">
      <c r="A47" s="26"/>
      <c r="B47" s="55"/>
      <c r="C47" s="55"/>
      <c r="D47" s="55"/>
      <c r="E47" s="55"/>
      <c r="F47" s="55"/>
      <c r="G47" s="55"/>
      <c r="H47" s="55"/>
      <c r="I47" s="55"/>
      <c r="K47" s="52"/>
      <c r="L47" s="52"/>
      <c r="M47" s="52"/>
      <c r="N47" s="52"/>
      <c r="O47" s="26"/>
      <c r="P47" s="26"/>
      <c r="Q47" s="26"/>
      <c r="R47" s="26"/>
      <c r="S47" s="26"/>
      <c r="T47" s="26"/>
      <c r="U47" s="26"/>
      <c r="V47" s="26"/>
      <c r="W47" s="26"/>
      <c r="X47" s="26"/>
      <c r="Y47" s="26"/>
    </row>
    <row r="48" spans="1:25" s="27" customFormat="1" ht="17.100000000000001" hidden="1" customHeight="1">
      <c r="A48" s="26"/>
      <c r="B48" s="55"/>
      <c r="C48" s="55"/>
      <c r="D48" s="55"/>
      <c r="E48" s="55"/>
      <c r="F48" s="55"/>
      <c r="G48" s="55"/>
      <c r="H48" s="55"/>
      <c r="I48" s="55"/>
      <c r="K48" s="52"/>
      <c r="L48" s="52"/>
      <c r="M48" s="52"/>
      <c r="N48" s="52"/>
      <c r="O48" s="26"/>
      <c r="P48" s="26"/>
      <c r="Q48" s="26"/>
      <c r="R48" s="26"/>
      <c r="S48" s="26"/>
      <c r="T48" s="26"/>
      <c r="U48" s="26"/>
      <c r="V48" s="26"/>
      <c r="W48" s="26"/>
      <c r="X48" s="26"/>
      <c r="Y48" s="26"/>
    </row>
    <row r="49" spans="1:25" s="27" customFormat="1" ht="17.100000000000001" hidden="1" customHeight="1">
      <c r="A49" s="26"/>
      <c r="B49" s="55"/>
      <c r="C49" s="55"/>
      <c r="D49" s="55"/>
      <c r="E49" s="55"/>
      <c r="F49" s="55"/>
      <c r="G49" s="55"/>
      <c r="H49" s="55"/>
      <c r="I49" s="55"/>
      <c r="K49" s="52"/>
      <c r="L49" s="52"/>
      <c r="M49" s="52"/>
      <c r="N49" s="52"/>
      <c r="O49" s="26"/>
      <c r="P49" s="26"/>
      <c r="Q49" s="26"/>
      <c r="R49" s="26"/>
      <c r="S49" s="26"/>
      <c r="T49" s="26"/>
      <c r="U49" s="26"/>
      <c r="V49" s="26"/>
      <c r="W49" s="26"/>
      <c r="X49" s="26"/>
      <c r="Y49" s="26"/>
    </row>
    <row r="50" spans="1:25" s="27" customFormat="1" ht="17.100000000000001" hidden="1" customHeight="1">
      <c r="A50" s="26"/>
      <c r="B50" s="55"/>
      <c r="C50" s="55"/>
      <c r="D50" s="55"/>
      <c r="E50" s="55"/>
      <c r="F50" s="55"/>
      <c r="G50" s="55"/>
      <c r="H50" s="55"/>
      <c r="I50" s="55"/>
      <c r="K50" s="52"/>
      <c r="L50" s="52"/>
      <c r="M50" s="52"/>
      <c r="N50" s="52"/>
      <c r="O50" s="26"/>
      <c r="P50" s="26"/>
      <c r="Q50" s="26"/>
      <c r="R50" s="26"/>
      <c r="S50" s="26"/>
      <c r="T50" s="26"/>
      <c r="U50" s="26"/>
      <c r="V50" s="26"/>
      <c r="W50" s="26"/>
      <c r="X50" s="26"/>
      <c r="Y50" s="26"/>
    </row>
    <row r="51" spans="1:25" s="27" customFormat="1" ht="17.100000000000001" hidden="1" customHeight="1">
      <c r="A51" s="26"/>
      <c r="B51" s="55"/>
      <c r="C51" s="55"/>
      <c r="D51" s="55"/>
      <c r="E51" s="55"/>
      <c r="F51" s="55"/>
      <c r="G51" s="55"/>
      <c r="H51" s="55"/>
      <c r="I51" s="55"/>
      <c r="K51" s="52"/>
      <c r="L51" s="52"/>
      <c r="M51" s="52"/>
      <c r="N51" s="52"/>
      <c r="O51" s="26"/>
      <c r="P51" s="26"/>
      <c r="Q51" s="26"/>
      <c r="R51" s="26"/>
      <c r="S51" s="26"/>
      <c r="T51" s="26"/>
      <c r="U51" s="26"/>
      <c r="V51" s="26"/>
      <c r="W51" s="26"/>
      <c r="X51" s="26"/>
      <c r="Y51" s="26"/>
    </row>
    <row r="52" spans="1:25" s="27" customFormat="1" ht="17.100000000000001" hidden="1" customHeight="1">
      <c r="A52" s="26"/>
      <c r="B52" s="55"/>
      <c r="C52" s="55"/>
      <c r="D52" s="55"/>
      <c r="E52" s="55"/>
      <c r="F52" s="55"/>
      <c r="G52" s="55"/>
      <c r="H52" s="55"/>
      <c r="I52" s="55"/>
      <c r="K52" s="52"/>
      <c r="L52" s="52"/>
      <c r="M52" s="52"/>
      <c r="N52" s="52"/>
      <c r="O52" s="26"/>
      <c r="P52" s="26"/>
      <c r="Q52" s="26"/>
      <c r="R52" s="26"/>
      <c r="S52" s="26"/>
      <c r="T52" s="26"/>
      <c r="U52" s="26"/>
      <c r="V52" s="26"/>
      <c r="W52" s="26"/>
      <c r="X52" s="26"/>
      <c r="Y52" s="26"/>
    </row>
    <row r="53" spans="1:25" s="27" customFormat="1" ht="17.100000000000001" hidden="1" customHeight="1">
      <c r="A53" s="26"/>
      <c r="B53" s="55"/>
      <c r="C53" s="55"/>
      <c r="D53" s="55"/>
      <c r="E53" s="55"/>
      <c r="F53" s="55"/>
      <c r="G53" s="55"/>
      <c r="H53" s="55"/>
      <c r="I53" s="55"/>
      <c r="K53" s="52"/>
      <c r="L53" s="52"/>
      <c r="M53" s="52"/>
      <c r="N53" s="52"/>
      <c r="O53" s="26"/>
      <c r="P53" s="26"/>
      <c r="Q53" s="26"/>
      <c r="R53" s="26"/>
      <c r="S53" s="26"/>
      <c r="T53" s="26"/>
      <c r="U53" s="26"/>
      <c r="V53" s="26"/>
      <c r="W53" s="26"/>
      <c r="X53" s="26"/>
      <c r="Y53" s="26"/>
    </row>
    <row r="54" spans="1:25" s="27" customFormat="1" ht="17.100000000000001" hidden="1" customHeight="1">
      <c r="A54" s="26"/>
      <c r="B54" s="55"/>
      <c r="C54" s="55"/>
      <c r="D54" s="55"/>
      <c r="E54" s="55"/>
      <c r="F54" s="55"/>
      <c r="G54" s="55"/>
      <c r="H54" s="55"/>
      <c r="I54" s="55"/>
      <c r="K54" s="52"/>
      <c r="L54" s="52"/>
      <c r="M54" s="52"/>
      <c r="N54" s="52"/>
      <c r="O54" s="26"/>
      <c r="P54" s="26"/>
      <c r="Q54" s="26"/>
      <c r="R54" s="26"/>
      <c r="S54" s="26"/>
      <c r="T54" s="26"/>
      <c r="U54" s="26"/>
      <c r="V54" s="26"/>
      <c r="W54" s="26"/>
      <c r="X54" s="26"/>
      <c r="Y54" s="26"/>
    </row>
    <row r="55" spans="1:25" s="27" customFormat="1" ht="17.100000000000001" hidden="1" customHeight="1">
      <c r="A55" s="26"/>
      <c r="B55" s="55"/>
      <c r="C55" s="55"/>
      <c r="D55" s="55"/>
      <c r="E55" s="55"/>
      <c r="F55" s="55"/>
      <c r="G55" s="55"/>
      <c r="H55" s="55"/>
      <c r="I55" s="55"/>
      <c r="K55" s="52"/>
      <c r="L55" s="52"/>
      <c r="M55" s="52"/>
      <c r="N55" s="52"/>
      <c r="O55" s="26"/>
      <c r="P55" s="26"/>
      <c r="Q55" s="26"/>
      <c r="R55" s="26"/>
      <c r="S55" s="26"/>
      <c r="T55" s="26"/>
      <c r="U55" s="26"/>
      <c r="V55" s="26"/>
      <c r="W55" s="26"/>
      <c r="X55" s="26"/>
      <c r="Y55" s="26"/>
    </row>
    <row r="56" spans="1:25" s="27" customFormat="1" ht="17.100000000000001" hidden="1" customHeight="1">
      <c r="A56" s="26"/>
      <c r="B56" s="55"/>
      <c r="C56" s="55"/>
      <c r="D56" s="55"/>
      <c r="E56" s="55"/>
      <c r="F56" s="55"/>
      <c r="G56" s="55"/>
      <c r="H56" s="55"/>
      <c r="I56" s="55"/>
      <c r="K56" s="52"/>
      <c r="L56" s="52"/>
      <c r="M56" s="52"/>
      <c r="N56" s="52"/>
      <c r="O56" s="26"/>
      <c r="P56" s="26"/>
      <c r="Q56" s="26"/>
      <c r="R56" s="26"/>
      <c r="S56" s="26"/>
      <c r="T56" s="26"/>
      <c r="U56" s="26"/>
      <c r="V56" s="26"/>
      <c r="W56" s="26"/>
      <c r="X56" s="26"/>
      <c r="Y56" s="26"/>
    </row>
    <row r="57" spans="1:25" s="27" customFormat="1" ht="17.100000000000001" hidden="1" customHeight="1">
      <c r="A57" s="26"/>
      <c r="B57" s="55"/>
      <c r="C57" s="55"/>
      <c r="D57" s="55"/>
      <c r="E57" s="55"/>
      <c r="F57" s="55"/>
      <c r="G57" s="55"/>
      <c r="H57" s="55"/>
      <c r="I57" s="55"/>
      <c r="K57" s="52"/>
      <c r="L57" s="52"/>
      <c r="M57" s="52"/>
      <c r="N57" s="52"/>
      <c r="O57" s="26"/>
      <c r="P57" s="26"/>
      <c r="Q57" s="26"/>
      <c r="R57" s="26"/>
      <c r="S57" s="26"/>
      <c r="T57" s="26"/>
      <c r="U57" s="26"/>
      <c r="V57" s="26"/>
      <c r="W57" s="26"/>
      <c r="X57" s="26"/>
      <c r="Y57" s="26"/>
    </row>
    <row r="58" spans="1:25" s="27" customFormat="1" ht="17.100000000000001" hidden="1" customHeight="1">
      <c r="A58" s="26"/>
      <c r="B58" s="55"/>
      <c r="C58" s="55"/>
      <c r="D58" s="55"/>
      <c r="E58" s="55"/>
      <c r="F58" s="55"/>
      <c r="G58" s="55"/>
      <c r="H58" s="55"/>
      <c r="I58" s="55"/>
      <c r="K58" s="52"/>
      <c r="L58" s="52"/>
      <c r="M58" s="52"/>
      <c r="N58" s="52"/>
      <c r="O58" s="26"/>
      <c r="P58" s="26"/>
      <c r="Q58" s="26"/>
      <c r="R58" s="26"/>
      <c r="S58" s="26"/>
      <c r="T58" s="26"/>
      <c r="U58" s="26"/>
      <c r="V58" s="26"/>
      <c r="W58" s="26"/>
      <c r="X58" s="26"/>
      <c r="Y58" s="26"/>
    </row>
    <row r="59" spans="1:25" s="27" customFormat="1" ht="17.100000000000001" hidden="1" customHeight="1">
      <c r="A59" s="26"/>
      <c r="B59" s="55"/>
      <c r="C59" s="55"/>
      <c r="D59" s="55"/>
      <c r="E59" s="55"/>
      <c r="F59" s="55"/>
      <c r="G59" s="55"/>
      <c r="H59" s="55"/>
      <c r="I59" s="55"/>
      <c r="K59" s="52"/>
      <c r="L59" s="52"/>
      <c r="M59" s="52"/>
      <c r="N59" s="52"/>
      <c r="O59" s="26"/>
      <c r="P59" s="26"/>
      <c r="Q59" s="26"/>
      <c r="R59" s="26"/>
      <c r="S59" s="26"/>
      <c r="T59" s="26"/>
      <c r="U59" s="26"/>
      <c r="V59" s="26"/>
      <c r="W59" s="26"/>
      <c r="X59" s="26"/>
      <c r="Y59" s="26"/>
    </row>
    <row r="60" spans="1:25" s="27" customFormat="1" ht="17.100000000000001" hidden="1" customHeight="1">
      <c r="A60" s="26"/>
      <c r="B60" s="55"/>
      <c r="C60" s="55"/>
      <c r="D60" s="55"/>
      <c r="E60" s="55"/>
      <c r="F60" s="55"/>
      <c r="G60" s="55"/>
      <c r="H60" s="55"/>
      <c r="I60" s="55"/>
      <c r="K60" s="52"/>
      <c r="L60" s="52"/>
      <c r="M60" s="52"/>
      <c r="N60" s="52"/>
      <c r="O60" s="26"/>
      <c r="P60" s="26"/>
      <c r="Q60" s="26"/>
      <c r="R60" s="26"/>
      <c r="S60" s="26"/>
      <c r="T60" s="26"/>
      <c r="U60" s="26"/>
      <c r="V60" s="26"/>
      <c r="W60" s="26"/>
      <c r="X60" s="26"/>
      <c r="Y60" s="26"/>
    </row>
    <row r="61" spans="1:25" s="27" customFormat="1" ht="17.100000000000001" hidden="1" customHeight="1">
      <c r="A61" s="26"/>
      <c r="B61" s="55"/>
      <c r="C61" s="55"/>
      <c r="D61" s="55"/>
      <c r="E61" s="55"/>
      <c r="F61" s="55"/>
      <c r="G61" s="55"/>
      <c r="H61" s="55"/>
      <c r="I61" s="55"/>
      <c r="K61" s="52"/>
      <c r="L61" s="52"/>
      <c r="M61" s="52"/>
      <c r="N61" s="52"/>
      <c r="O61" s="26"/>
      <c r="P61" s="26"/>
      <c r="Q61" s="26"/>
      <c r="R61" s="26"/>
      <c r="S61" s="26"/>
      <c r="T61" s="26"/>
      <c r="U61" s="26"/>
      <c r="V61" s="26"/>
      <c r="W61" s="26"/>
      <c r="X61" s="26"/>
      <c r="Y61" s="26"/>
    </row>
    <row r="62" spans="1:25" s="27" customFormat="1" ht="17.100000000000001" hidden="1" customHeight="1">
      <c r="A62" s="26"/>
      <c r="B62" s="55"/>
      <c r="C62" s="55"/>
      <c r="D62" s="55"/>
      <c r="E62" s="55"/>
      <c r="F62" s="55"/>
      <c r="G62" s="55"/>
      <c r="H62" s="55"/>
      <c r="I62" s="55"/>
      <c r="K62" s="52"/>
      <c r="L62" s="52"/>
      <c r="M62" s="52"/>
      <c r="N62" s="52"/>
      <c r="O62" s="26"/>
      <c r="P62" s="26"/>
      <c r="Q62" s="26"/>
      <c r="R62" s="26"/>
      <c r="S62" s="26"/>
      <c r="T62" s="26"/>
      <c r="U62" s="26"/>
      <c r="V62" s="26"/>
      <c r="W62" s="26"/>
      <c r="X62" s="26"/>
      <c r="Y62" s="26"/>
    </row>
    <row r="63" spans="1:25" s="27" customFormat="1" ht="17.100000000000001" hidden="1" customHeight="1">
      <c r="A63" s="26"/>
      <c r="B63" s="55"/>
      <c r="C63" s="55"/>
      <c r="D63" s="55"/>
      <c r="E63" s="55"/>
      <c r="F63" s="55"/>
      <c r="G63" s="55"/>
      <c r="H63" s="55"/>
      <c r="I63" s="55"/>
      <c r="K63" s="52"/>
      <c r="L63" s="52"/>
      <c r="M63" s="52"/>
      <c r="N63" s="52"/>
      <c r="O63" s="26"/>
      <c r="P63" s="26"/>
      <c r="Q63" s="26"/>
      <c r="R63" s="26"/>
      <c r="S63" s="26"/>
      <c r="T63" s="26"/>
      <c r="U63" s="26"/>
      <c r="V63" s="26"/>
      <c r="W63" s="26"/>
      <c r="X63" s="26"/>
      <c r="Y63" s="26"/>
    </row>
    <row r="64" spans="1:25" s="27" customFormat="1" ht="17.100000000000001" hidden="1" customHeight="1">
      <c r="A64" s="26"/>
      <c r="B64" s="55"/>
      <c r="C64" s="55"/>
      <c r="D64" s="55"/>
      <c r="E64" s="55"/>
      <c r="F64" s="55"/>
      <c r="G64" s="55"/>
      <c r="H64" s="55"/>
      <c r="I64" s="55"/>
      <c r="K64" s="52"/>
      <c r="L64" s="52"/>
      <c r="M64" s="52"/>
      <c r="N64" s="52"/>
      <c r="O64" s="26"/>
      <c r="P64" s="26"/>
      <c r="Q64" s="26"/>
      <c r="R64" s="26"/>
      <c r="S64" s="26"/>
      <c r="T64" s="26"/>
      <c r="U64" s="26"/>
      <c r="V64" s="26"/>
      <c r="W64" s="26"/>
      <c r="X64" s="26"/>
      <c r="Y64" s="26"/>
    </row>
    <row r="65" spans="1:25" s="27" customFormat="1" ht="17.100000000000001" hidden="1" customHeight="1">
      <c r="A65" s="26"/>
      <c r="B65" s="55"/>
      <c r="C65" s="55"/>
      <c r="D65" s="55"/>
      <c r="E65" s="55"/>
      <c r="F65" s="55"/>
      <c r="G65" s="55"/>
      <c r="H65" s="55"/>
      <c r="I65" s="55"/>
      <c r="K65" s="52"/>
      <c r="L65" s="52"/>
      <c r="M65" s="52"/>
      <c r="N65" s="52"/>
      <c r="O65" s="26"/>
      <c r="P65" s="26"/>
      <c r="Q65" s="26"/>
      <c r="R65" s="26"/>
      <c r="S65" s="26"/>
      <c r="T65" s="26"/>
      <c r="U65" s="26"/>
      <c r="V65" s="26"/>
      <c r="W65" s="26"/>
      <c r="X65" s="26"/>
      <c r="Y65" s="26"/>
    </row>
    <row r="66" spans="1:25" s="27" customFormat="1" ht="17.100000000000001" hidden="1" customHeight="1">
      <c r="A66" s="26"/>
      <c r="B66" s="55"/>
      <c r="C66" s="55"/>
      <c r="D66" s="55"/>
      <c r="E66" s="55"/>
      <c r="F66" s="55"/>
      <c r="G66" s="55"/>
      <c r="H66" s="55"/>
      <c r="I66" s="55"/>
      <c r="K66" s="52"/>
      <c r="L66" s="52"/>
      <c r="M66" s="52"/>
      <c r="N66" s="52"/>
      <c r="O66" s="26"/>
      <c r="P66" s="26"/>
      <c r="Q66" s="26"/>
      <c r="R66" s="26"/>
      <c r="S66" s="26"/>
      <c r="T66" s="26"/>
      <c r="U66" s="26"/>
      <c r="V66" s="26"/>
      <c r="W66" s="26"/>
      <c r="X66" s="26"/>
      <c r="Y66" s="26"/>
    </row>
    <row r="67" spans="1:25" s="27" customFormat="1" ht="17.100000000000001" hidden="1" customHeight="1">
      <c r="A67" s="26"/>
      <c r="B67" s="55"/>
      <c r="C67" s="55"/>
      <c r="D67" s="55"/>
      <c r="E67" s="55"/>
      <c r="F67" s="55"/>
      <c r="G67" s="55"/>
      <c r="H67" s="55"/>
      <c r="I67" s="55"/>
      <c r="K67" s="52"/>
      <c r="L67" s="52"/>
      <c r="M67" s="52"/>
      <c r="N67" s="52"/>
      <c r="O67" s="26"/>
      <c r="P67" s="26"/>
      <c r="Q67" s="26"/>
      <c r="R67" s="26"/>
      <c r="S67" s="26"/>
      <c r="T67" s="26"/>
      <c r="U67" s="26"/>
      <c r="V67" s="26"/>
      <c r="W67" s="26"/>
      <c r="X67" s="26"/>
      <c r="Y67" s="26"/>
    </row>
    <row r="68" spans="1:25" s="27" customFormat="1" ht="17.100000000000001" hidden="1" customHeight="1">
      <c r="A68" s="26"/>
      <c r="B68" s="55"/>
      <c r="C68" s="55"/>
      <c r="D68" s="55"/>
      <c r="E68" s="55"/>
      <c r="F68" s="55"/>
      <c r="G68" s="55"/>
      <c r="H68" s="55"/>
      <c r="I68" s="55"/>
      <c r="K68" s="52"/>
      <c r="L68" s="52"/>
      <c r="M68" s="52"/>
      <c r="N68" s="52"/>
      <c r="O68" s="26"/>
      <c r="P68" s="26"/>
      <c r="Q68" s="26"/>
      <c r="R68" s="26"/>
      <c r="S68" s="26"/>
      <c r="T68" s="26"/>
      <c r="U68" s="26"/>
      <c r="V68" s="26"/>
      <c r="W68" s="26"/>
      <c r="X68" s="26"/>
      <c r="Y68" s="26"/>
    </row>
    <row r="69" spans="1:25" s="27" customFormat="1" ht="17.100000000000001" hidden="1" customHeight="1">
      <c r="A69" s="26"/>
      <c r="B69" s="55"/>
      <c r="C69" s="55"/>
      <c r="D69" s="55"/>
      <c r="E69" s="55"/>
      <c r="F69" s="55"/>
      <c r="G69" s="55"/>
      <c r="H69" s="55"/>
      <c r="I69" s="55"/>
      <c r="K69" s="52"/>
      <c r="L69" s="52"/>
      <c r="M69" s="52"/>
      <c r="N69" s="52"/>
      <c r="O69" s="26"/>
      <c r="P69" s="26"/>
      <c r="Q69" s="26"/>
      <c r="R69" s="26"/>
      <c r="S69" s="26"/>
      <c r="T69" s="26"/>
      <c r="U69" s="26"/>
      <c r="V69" s="26"/>
      <c r="W69" s="26"/>
      <c r="X69" s="26"/>
      <c r="Y69" s="26"/>
    </row>
    <row r="70" spans="1:25" s="27" customFormat="1" ht="14.25" hidden="1" customHeight="1">
      <c r="A70" s="26"/>
      <c r="B70" s="55"/>
      <c r="C70" s="55"/>
      <c r="D70" s="55"/>
      <c r="E70" s="55"/>
      <c r="F70" s="55"/>
      <c r="G70" s="55"/>
      <c r="H70" s="55"/>
      <c r="I70" s="55"/>
      <c r="K70" s="52"/>
      <c r="L70" s="52"/>
      <c r="M70" s="52"/>
      <c r="N70" s="52"/>
      <c r="O70" s="26"/>
      <c r="P70" s="26"/>
      <c r="Q70" s="26"/>
      <c r="R70" s="26"/>
      <c r="S70" s="26"/>
      <c r="T70" s="26"/>
      <c r="U70" s="26"/>
      <c r="V70" s="26"/>
      <c r="W70" s="26"/>
      <c r="X70" s="26"/>
      <c r="Y70" s="26"/>
    </row>
    <row r="71" spans="1:25" s="27" customFormat="1" ht="14.25" hidden="1" customHeight="1">
      <c r="A71" s="26"/>
      <c r="B71" s="55"/>
      <c r="C71" s="55"/>
      <c r="D71" s="55"/>
      <c r="E71" s="55"/>
      <c r="F71" s="55"/>
      <c r="G71" s="55"/>
      <c r="H71" s="55"/>
      <c r="I71" s="55"/>
      <c r="K71" s="52"/>
      <c r="L71" s="52"/>
      <c r="M71" s="52"/>
      <c r="N71" s="52"/>
      <c r="O71" s="26"/>
      <c r="P71" s="26"/>
      <c r="Q71" s="26"/>
      <c r="R71" s="26"/>
      <c r="S71" s="26"/>
      <c r="T71" s="26"/>
      <c r="U71" s="26"/>
      <c r="V71" s="26"/>
      <c r="W71" s="26"/>
      <c r="X71" s="26"/>
      <c r="Y71" s="26"/>
    </row>
    <row r="72" spans="1:25" s="27" customFormat="1" ht="14.25" hidden="1" customHeight="1">
      <c r="A72" s="26"/>
      <c r="B72" s="55"/>
      <c r="C72" s="55"/>
      <c r="D72" s="55"/>
      <c r="E72" s="55"/>
      <c r="F72" s="55"/>
      <c r="G72" s="55"/>
      <c r="H72" s="55"/>
      <c r="I72" s="55"/>
      <c r="K72" s="52"/>
      <c r="L72" s="52"/>
      <c r="M72" s="52"/>
      <c r="N72" s="52"/>
      <c r="O72" s="26"/>
      <c r="P72" s="26"/>
      <c r="Q72" s="26"/>
      <c r="R72" s="26"/>
      <c r="S72" s="26"/>
      <c r="T72" s="26"/>
      <c r="U72" s="26"/>
      <c r="V72" s="26"/>
      <c r="W72" s="26"/>
      <c r="X72" s="26"/>
      <c r="Y72" s="26"/>
    </row>
    <row r="73" spans="1:25" s="27" customFormat="1" ht="14.25" hidden="1" customHeight="1">
      <c r="A73" s="26"/>
      <c r="B73" s="55"/>
      <c r="C73" s="55"/>
      <c r="D73" s="55"/>
      <c r="E73" s="55"/>
      <c r="F73" s="55"/>
      <c r="G73" s="55"/>
      <c r="H73" s="55"/>
      <c r="I73" s="55"/>
      <c r="K73" s="52"/>
      <c r="L73" s="52"/>
      <c r="M73" s="52"/>
      <c r="N73" s="52"/>
      <c r="O73" s="26"/>
      <c r="P73" s="26"/>
      <c r="Q73" s="26"/>
      <c r="R73" s="26"/>
      <c r="S73" s="26"/>
      <c r="T73" s="26"/>
      <c r="U73" s="26"/>
      <c r="V73" s="26"/>
      <c r="W73" s="26"/>
      <c r="X73" s="26"/>
      <c r="Y73" s="26"/>
    </row>
    <row r="74" spans="1:25" s="27" customFormat="1" ht="14.25" hidden="1" customHeight="1">
      <c r="A74" s="26"/>
      <c r="B74" s="55"/>
      <c r="C74" s="55"/>
      <c r="D74" s="55"/>
      <c r="E74" s="55"/>
      <c r="F74" s="55"/>
      <c r="G74" s="55"/>
      <c r="H74" s="55"/>
      <c r="I74" s="55"/>
      <c r="K74" s="52"/>
      <c r="L74" s="52"/>
      <c r="M74" s="52"/>
      <c r="N74" s="52"/>
      <c r="O74" s="26"/>
      <c r="P74" s="26"/>
      <c r="Q74" s="26"/>
      <c r="R74" s="26"/>
      <c r="S74" s="26"/>
      <c r="T74" s="26"/>
      <c r="U74" s="26"/>
      <c r="V74" s="26"/>
      <c r="W74" s="26"/>
      <c r="X74" s="26"/>
      <c r="Y74" s="26"/>
    </row>
    <row r="75" spans="1:25" s="27" customFormat="1" ht="14.25" hidden="1" customHeight="1">
      <c r="A75" s="26"/>
      <c r="B75" s="55"/>
      <c r="C75" s="55"/>
      <c r="D75" s="55"/>
      <c r="E75" s="55"/>
      <c r="F75" s="55"/>
      <c r="G75" s="55"/>
      <c r="H75" s="55"/>
      <c r="I75" s="55"/>
      <c r="K75" s="52"/>
      <c r="L75" s="52"/>
      <c r="M75" s="52"/>
      <c r="N75" s="52"/>
      <c r="O75" s="26"/>
      <c r="P75" s="26"/>
      <c r="Q75" s="26"/>
      <c r="R75" s="26"/>
      <c r="S75" s="26"/>
      <c r="T75" s="26"/>
      <c r="U75" s="26"/>
      <c r="V75" s="26"/>
      <c r="W75" s="26"/>
      <c r="X75" s="26"/>
      <c r="Y75" s="26"/>
    </row>
    <row r="76" spans="1:25" s="27" customFormat="1" ht="14.25" hidden="1" customHeight="1">
      <c r="A76" s="26"/>
      <c r="B76" s="55"/>
      <c r="C76" s="55"/>
      <c r="D76" s="55"/>
      <c r="E76" s="55"/>
      <c r="F76" s="55"/>
      <c r="G76" s="55"/>
      <c r="H76" s="55"/>
      <c r="I76" s="55"/>
      <c r="K76" s="52"/>
      <c r="L76" s="52"/>
      <c r="M76" s="52"/>
      <c r="N76" s="52"/>
      <c r="O76" s="26"/>
      <c r="P76" s="26"/>
      <c r="Q76" s="26"/>
      <c r="R76" s="26"/>
      <c r="S76" s="26"/>
      <c r="T76" s="26"/>
      <c r="U76" s="26"/>
      <c r="V76" s="26"/>
      <c r="W76" s="26"/>
      <c r="X76" s="26"/>
      <c r="Y76" s="26"/>
    </row>
    <row r="77" spans="1:25" s="27" customFormat="1" ht="14.25" hidden="1" customHeight="1">
      <c r="A77" s="26"/>
      <c r="B77" s="55"/>
      <c r="C77" s="55"/>
      <c r="D77" s="55"/>
      <c r="E77" s="55"/>
      <c r="F77" s="55"/>
      <c r="G77" s="55"/>
      <c r="H77" s="55"/>
      <c r="I77" s="55"/>
      <c r="K77" s="52"/>
      <c r="L77" s="52"/>
      <c r="M77" s="52"/>
      <c r="N77" s="52"/>
      <c r="O77" s="26"/>
      <c r="P77" s="26"/>
      <c r="Q77" s="26"/>
      <c r="R77" s="26"/>
      <c r="S77" s="26"/>
      <c r="T77" s="26"/>
      <c r="U77" s="26"/>
      <c r="V77" s="26"/>
      <c r="W77" s="26"/>
      <c r="X77" s="26"/>
      <c r="Y77" s="26"/>
    </row>
    <row r="78" spans="1:25" s="27" customFormat="1" ht="14.25" hidden="1" customHeight="1">
      <c r="A78" s="26"/>
      <c r="B78" s="55"/>
      <c r="C78" s="55"/>
      <c r="D78" s="55"/>
      <c r="E78" s="55"/>
      <c r="F78" s="55"/>
      <c r="G78" s="55"/>
      <c r="H78" s="55"/>
      <c r="I78" s="55"/>
      <c r="K78" s="52"/>
      <c r="L78" s="52"/>
      <c r="M78" s="52"/>
      <c r="N78" s="52"/>
      <c r="O78" s="26"/>
      <c r="P78" s="26"/>
      <c r="Q78" s="26"/>
      <c r="R78" s="26"/>
      <c r="S78" s="26"/>
      <c r="T78" s="26"/>
      <c r="U78" s="26"/>
      <c r="V78" s="26"/>
      <c r="W78" s="26"/>
      <c r="X78" s="26"/>
      <c r="Y78" s="26"/>
    </row>
    <row r="79" spans="1:25" s="27" customFormat="1" ht="14.25" hidden="1" customHeight="1">
      <c r="A79" s="26"/>
      <c r="B79" s="55"/>
      <c r="C79" s="55"/>
      <c r="D79" s="55"/>
      <c r="E79" s="55"/>
      <c r="F79" s="55"/>
      <c r="G79" s="55"/>
      <c r="H79" s="55"/>
      <c r="I79" s="55"/>
      <c r="K79" s="52"/>
      <c r="L79" s="52"/>
      <c r="M79" s="52"/>
      <c r="N79" s="52"/>
      <c r="O79" s="26"/>
      <c r="P79" s="26"/>
      <c r="Q79" s="26"/>
      <c r="R79" s="26"/>
      <c r="S79" s="26"/>
      <c r="T79" s="26"/>
      <c r="U79" s="26"/>
      <c r="V79" s="26"/>
      <c r="W79" s="26"/>
      <c r="X79" s="26"/>
      <c r="Y79" s="26"/>
    </row>
    <row r="80" spans="1:25" s="27" customFormat="1" ht="14.25" hidden="1" customHeight="1">
      <c r="A80" s="26"/>
      <c r="B80" s="55"/>
      <c r="C80" s="55"/>
      <c r="D80" s="55"/>
      <c r="E80" s="55"/>
      <c r="F80" s="55"/>
      <c r="G80" s="55"/>
      <c r="H80" s="55"/>
      <c r="I80" s="55"/>
      <c r="K80" s="52"/>
      <c r="L80" s="52"/>
      <c r="M80" s="52"/>
      <c r="N80" s="52"/>
      <c r="O80" s="26"/>
      <c r="P80" s="26"/>
      <c r="Q80" s="26"/>
      <c r="R80" s="26"/>
      <c r="S80" s="26"/>
      <c r="T80" s="26"/>
      <c r="U80" s="26"/>
      <c r="V80" s="26"/>
      <c r="W80" s="26"/>
      <c r="X80" s="26"/>
      <c r="Y80" s="26"/>
    </row>
    <row r="81" spans="1:25" s="27" customFormat="1" ht="14.25" hidden="1" customHeight="1">
      <c r="A81" s="26"/>
      <c r="B81" s="55"/>
      <c r="C81" s="55"/>
      <c r="D81" s="55"/>
      <c r="E81" s="55"/>
      <c r="F81" s="55"/>
      <c r="G81" s="55"/>
      <c r="H81" s="55"/>
      <c r="I81" s="55"/>
      <c r="K81" s="52"/>
      <c r="L81" s="52"/>
      <c r="M81" s="52"/>
      <c r="N81" s="52"/>
      <c r="O81" s="26"/>
      <c r="P81" s="26"/>
      <c r="Q81" s="26"/>
      <c r="R81" s="26"/>
      <c r="S81" s="26"/>
      <c r="T81" s="26"/>
      <c r="U81" s="26"/>
      <c r="V81" s="26"/>
      <c r="W81" s="26"/>
      <c r="X81" s="26"/>
      <c r="Y81" s="26"/>
    </row>
    <row r="82" spans="1:25" s="27" customFormat="1" ht="14.25" hidden="1" customHeight="1">
      <c r="A82" s="26"/>
      <c r="B82" s="55"/>
      <c r="C82" s="55"/>
      <c r="D82" s="55"/>
      <c r="E82" s="55"/>
      <c r="F82" s="55"/>
      <c r="G82" s="55"/>
      <c r="H82" s="55"/>
      <c r="I82" s="55"/>
      <c r="K82" s="52"/>
      <c r="L82" s="52"/>
      <c r="M82" s="52"/>
      <c r="N82" s="52"/>
      <c r="O82" s="26"/>
      <c r="P82" s="26"/>
      <c r="Q82" s="26"/>
      <c r="R82" s="26"/>
      <c r="S82" s="26"/>
      <c r="T82" s="26"/>
      <c r="U82" s="26"/>
      <c r="V82" s="26"/>
      <c r="W82" s="26"/>
      <c r="X82" s="26"/>
      <c r="Y82" s="26"/>
    </row>
    <row r="83" spans="1:25" s="27" customFormat="1" ht="14.25" hidden="1" customHeight="1">
      <c r="A83" s="26"/>
      <c r="B83" s="55"/>
      <c r="C83" s="55"/>
      <c r="D83" s="55"/>
      <c r="E83" s="55"/>
      <c r="F83" s="55"/>
      <c r="G83" s="55"/>
      <c r="H83" s="55"/>
      <c r="I83" s="55"/>
      <c r="K83" s="52"/>
      <c r="L83" s="52"/>
      <c r="M83" s="52"/>
      <c r="N83" s="52"/>
      <c r="O83" s="26"/>
      <c r="P83" s="26"/>
      <c r="Q83" s="26"/>
      <c r="R83" s="26"/>
      <c r="S83" s="26"/>
      <c r="T83" s="26"/>
      <c r="U83" s="26"/>
      <c r="V83" s="26"/>
      <c r="W83" s="26"/>
      <c r="X83" s="26"/>
      <c r="Y83" s="26"/>
    </row>
    <row r="84" spans="1:25" s="27" customFormat="1" ht="14.25" hidden="1" customHeight="1">
      <c r="A84" s="26"/>
      <c r="B84" s="55"/>
      <c r="C84" s="55"/>
      <c r="D84" s="55"/>
      <c r="E84" s="55"/>
      <c r="F84" s="55"/>
      <c r="G84" s="55"/>
      <c r="H84" s="55"/>
      <c r="I84" s="55"/>
      <c r="K84" s="52"/>
      <c r="L84" s="52"/>
      <c r="M84" s="52"/>
      <c r="N84" s="52"/>
      <c r="O84" s="26"/>
      <c r="P84" s="26"/>
      <c r="Q84" s="26"/>
      <c r="R84" s="26"/>
      <c r="S84" s="26"/>
      <c r="T84" s="26"/>
      <c r="U84" s="26"/>
      <c r="V84" s="26"/>
      <c r="W84" s="26"/>
      <c r="X84" s="26"/>
      <c r="Y84" s="26"/>
    </row>
    <row r="85" spans="1:25" s="27" customFormat="1" ht="14.25" hidden="1" customHeight="1">
      <c r="A85" s="26"/>
      <c r="B85" s="55"/>
      <c r="C85" s="55"/>
      <c r="D85" s="55"/>
      <c r="E85" s="55"/>
      <c r="F85" s="55"/>
      <c r="G85" s="55"/>
      <c r="H85" s="55"/>
      <c r="I85" s="55"/>
      <c r="K85" s="52"/>
      <c r="L85" s="52"/>
      <c r="M85" s="52"/>
      <c r="N85" s="52"/>
      <c r="O85" s="26"/>
      <c r="P85" s="26"/>
      <c r="Q85" s="26"/>
      <c r="R85" s="26"/>
      <c r="S85" s="26"/>
      <c r="T85" s="26"/>
      <c r="U85" s="26"/>
      <c r="V85" s="26"/>
      <c r="W85" s="26"/>
      <c r="X85" s="26"/>
      <c r="Y85" s="26"/>
    </row>
    <row r="86" spans="1:25" s="27" customFormat="1" ht="14.25" hidden="1" customHeight="1">
      <c r="A86" s="26"/>
      <c r="B86" s="55"/>
      <c r="C86" s="55"/>
      <c r="D86" s="55"/>
      <c r="E86" s="55"/>
      <c r="F86" s="55"/>
      <c r="G86" s="55"/>
      <c r="H86" s="55"/>
      <c r="I86" s="55"/>
      <c r="K86" s="52"/>
      <c r="L86" s="52"/>
      <c r="M86" s="52"/>
      <c r="N86" s="52"/>
      <c r="O86" s="26"/>
      <c r="P86" s="26"/>
      <c r="Q86" s="26"/>
      <c r="R86" s="26"/>
      <c r="S86" s="26"/>
      <c r="T86" s="26"/>
      <c r="U86" s="26"/>
      <c r="V86" s="26"/>
      <c r="W86" s="26"/>
      <c r="X86" s="26"/>
      <c r="Y86" s="26"/>
    </row>
    <row r="87" spans="1:25" s="27" customFormat="1" ht="14.25" hidden="1" customHeight="1">
      <c r="A87" s="26"/>
      <c r="B87" s="55"/>
      <c r="C87" s="55"/>
      <c r="D87" s="55"/>
      <c r="E87" s="55"/>
      <c r="F87" s="55"/>
      <c r="G87" s="55"/>
      <c r="H87" s="55"/>
      <c r="I87" s="55"/>
      <c r="K87" s="52"/>
      <c r="L87" s="52"/>
      <c r="M87" s="52"/>
      <c r="N87" s="52"/>
      <c r="O87" s="26"/>
      <c r="P87" s="26"/>
      <c r="Q87" s="26"/>
      <c r="R87" s="26"/>
      <c r="S87" s="26"/>
      <c r="T87" s="26"/>
      <c r="U87" s="26"/>
      <c r="V87" s="26"/>
      <c r="W87" s="26"/>
      <c r="X87" s="26"/>
      <c r="Y87" s="26"/>
    </row>
    <row r="88" spans="1:25" s="27" customFormat="1" ht="14.25" hidden="1" customHeight="1">
      <c r="A88" s="26"/>
      <c r="B88" s="55"/>
      <c r="C88" s="55"/>
      <c r="D88" s="55"/>
      <c r="E88" s="55"/>
      <c r="F88" s="55"/>
      <c r="G88" s="55"/>
      <c r="H88" s="55"/>
      <c r="I88" s="55"/>
      <c r="K88" s="52"/>
      <c r="L88" s="52"/>
      <c r="M88" s="52"/>
      <c r="N88" s="52"/>
      <c r="O88" s="26"/>
      <c r="P88" s="26"/>
      <c r="Q88" s="26"/>
      <c r="R88" s="26"/>
      <c r="S88" s="26"/>
      <c r="T88" s="26"/>
      <c r="U88" s="26"/>
      <c r="V88" s="26"/>
      <c r="W88" s="26"/>
      <c r="X88" s="26"/>
      <c r="Y88" s="26"/>
    </row>
    <row r="89" spans="1:25" s="27" customFormat="1" ht="14.25" hidden="1" customHeight="1">
      <c r="A89" s="26"/>
      <c r="B89" s="55"/>
      <c r="C89" s="55"/>
      <c r="D89" s="55"/>
      <c r="E89" s="55"/>
      <c r="F89" s="55"/>
      <c r="G89" s="55"/>
      <c r="H89" s="55"/>
      <c r="I89" s="55"/>
      <c r="K89" s="52"/>
      <c r="L89" s="52"/>
      <c r="M89" s="52"/>
      <c r="N89" s="52"/>
      <c r="O89" s="26"/>
      <c r="P89" s="26"/>
      <c r="Q89" s="26"/>
      <c r="R89" s="26"/>
      <c r="S89" s="26"/>
      <c r="T89" s="26"/>
      <c r="U89" s="26"/>
      <c r="V89" s="26"/>
      <c r="W89" s="26"/>
      <c r="X89" s="26"/>
      <c r="Y89" s="26"/>
    </row>
    <row r="90" spans="1:25" s="27" customFormat="1" ht="14.25" hidden="1" customHeight="1">
      <c r="A90" s="26"/>
      <c r="B90" s="55"/>
      <c r="C90" s="55"/>
      <c r="D90" s="55"/>
      <c r="E90" s="55"/>
      <c r="F90" s="55"/>
      <c r="G90" s="55"/>
      <c r="H90" s="55"/>
      <c r="I90" s="55"/>
      <c r="K90" s="52"/>
      <c r="L90" s="52"/>
      <c r="M90" s="52"/>
      <c r="N90" s="52"/>
      <c r="O90" s="26"/>
      <c r="P90" s="26"/>
      <c r="Q90" s="26"/>
      <c r="R90" s="26"/>
      <c r="S90" s="26"/>
      <c r="T90" s="26"/>
      <c r="U90" s="26"/>
      <c r="V90" s="26"/>
      <c r="W90" s="26"/>
      <c r="X90" s="26"/>
      <c r="Y90" s="26"/>
    </row>
    <row r="91" spans="1:25" s="27" customFormat="1" ht="14.25" hidden="1" customHeight="1">
      <c r="A91" s="26"/>
      <c r="B91" s="55"/>
      <c r="C91" s="55"/>
      <c r="D91" s="55"/>
      <c r="E91" s="55"/>
      <c r="F91" s="55"/>
      <c r="G91" s="55"/>
      <c r="H91" s="55"/>
      <c r="I91" s="55"/>
      <c r="K91" s="52"/>
      <c r="L91" s="52"/>
      <c r="M91" s="52"/>
      <c r="N91" s="52"/>
      <c r="O91" s="26"/>
      <c r="P91" s="26"/>
      <c r="Q91" s="26"/>
      <c r="R91" s="26"/>
      <c r="S91" s="26"/>
      <c r="T91" s="26"/>
      <c r="U91" s="26"/>
      <c r="V91" s="26"/>
      <c r="W91" s="26"/>
      <c r="X91" s="26"/>
      <c r="Y91" s="26"/>
    </row>
    <row r="92" spans="1:25" s="27" customFormat="1" ht="14.25" hidden="1" customHeight="1">
      <c r="A92" s="26"/>
      <c r="B92" s="55"/>
      <c r="C92" s="55"/>
      <c r="D92" s="55"/>
      <c r="E92" s="55"/>
      <c r="F92" s="55"/>
      <c r="G92" s="55"/>
      <c r="H92" s="55"/>
      <c r="I92" s="55"/>
      <c r="K92" s="52"/>
      <c r="L92" s="52"/>
      <c r="M92" s="52"/>
      <c r="N92" s="52"/>
      <c r="O92" s="26"/>
      <c r="P92" s="26"/>
      <c r="Q92" s="26"/>
      <c r="R92" s="26"/>
      <c r="S92" s="26"/>
      <c r="T92" s="26"/>
      <c r="U92" s="26"/>
      <c r="V92" s="26"/>
      <c r="W92" s="26"/>
      <c r="X92" s="26"/>
      <c r="Y92" s="26"/>
    </row>
    <row r="93" spans="1:25" s="27" customFormat="1" ht="14.25" hidden="1" customHeight="1">
      <c r="A93" s="26"/>
      <c r="B93" s="55"/>
      <c r="C93" s="55"/>
      <c r="D93" s="55"/>
      <c r="E93" s="55"/>
      <c r="F93" s="55"/>
      <c r="G93" s="55"/>
      <c r="H93" s="55"/>
      <c r="I93" s="55"/>
      <c r="K93" s="52"/>
      <c r="L93" s="52"/>
      <c r="M93" s="52"/>
      <c r="N93" s="52"/>
      <c r="O93" s="26"/>
      <c r="P93" s="26"/>
      <c r="Q93" s="26"/>
      <c r="R93" s="26"/>
      <c r="S93" s="26"/>
      <c r="T93" s="26"/>
      <c r="U93" s="26"/>
      <c r="V93" s="26"/>
      <c r="W93" s="26"/>
      <c r="X93" s="26"/>
      <c r="Y93" s="26"/>
    </row>
    <row r="94" spans="1:25" s="27" customFormat="1" ht="14.25" hidden="1" customHeight="1">
      <c r="A94" s="26"/>
      <c r="B94" s="55"/>
      <c r="C94" s="55"/>
      <c r="D94" s="55"/>
      <c r="E94" s="55"/>
      <c r="F94" s="55"/>
      <c r="G94" s="55"/>
      <c r="H94" s="55"/>
      <c r="I94" s="55"/>
      <c r="K94" s="52"/>
      <c r="L94" s="52"/>
      <c r="M94" s="52"/>
      <c r="N94" s="52"/>
      <c r="O94" s="26"/>
      <c r="P94" s="26"/>
      <c r="Q94" s="26"/>
      <c r="R94" s="26"/>
      <c r="S94" s="26"/>
      <c r="T94" s="26"/>
      <c r="U94" s="26"/>
      <c r="V94" s="26"/>
      <c r="W94" s="26"/>
      <c r="X94" s="26"/>
      <c r="Y94" s="26"/>
    </row>
    <row r="95" spans="1:25" s="27" customFormat="1" ht="14.25" hidden="1" customHeight="1">
      <c r="A95" s="26"/>
      <c r="B95" s="55"/>
      <c r="C95" s="55"/>
      <c r="D95" s="55"/>
      <c r="E95" s="55"/>
      <c r="F95" s="55"/>
      <c r="G95" s="55"/>
      <c r="H95" s="55"/>
      <c r="I95" s="55"/>
      <c r="K95" s="52"/>
      <c r="L95" s="52"/>
      <c r="M95" s="52"/>
      <c r="N95" s="52"/>
      <c r="O95" s="26"/>
      <c r="P95" s="26"/>
      <c r="Q95" s="26"/>
      <c r="R95" s="26"/>
      <c r="S95" s="26"/>
      <c r="T95" s="26"/>
      <c r="U95" s="26"/>
      <c r="V95" s="26"/>
      <c r="W95" s="26"/>
      <c r="X95" s="26"/>
      <c r="Y95" s="26"/>
    </row>
    <row r="96" spans="1:25" s="27" customFormat="1" ht="14.25" hidden="1" customHeight="1">
      <c r="A96" s="26"/>
      <c r="B96" s="55"/>
      <c r="C96" s="55"/>
      <c r="D96" s="55"/>
      <c r="E96" s="55"/>
      <c r="F96" s="55"/>
      <c r="G96" s="55"/>
      <c r="H96" s="55"/>
      <c r="I96" s="55"/>
      <c r="K96" s="52"/>
      <c r="L96" s="52"/>
      <c r="M96" s="52"/>
      <c r="N96" s="52"/>
      <c r="O96" s="26"/>
      <c r="P96" s="26"/>
      <c r="Q96" s="26"/>
      <c r="R96" s="26"/>
      <c r="S96" s="26"/>
      <c r="T96" s="26"/>
      <c r="U96" s="26"/>
      <c r="V96" s="26"/>
      <c r="W96" s="26"/>
      <c r="X96" s="26"/>
      <c r="Y96" s="26"/>
    </row>
    <row r="97" spans="1:25" s="27" customFormat="1" ht="14.25" hidden="1" customHeight="1">
      <c r="A97" s="26"/>
      <c r="B97" s="55"/>
      <c r="C97" s="55"/>
      <c r="D97" s="55"/>
      <c r="E97" s="55"/>
      <c r="F97" s="55"/>
      <c r="G97" s="55"/>
      <c r="H97" s="55"/>
      <c r="I97" s="55"/>
      <c r="K97" s="52"/>
      <c r="L97" s="52"/>
      <c r="M97" s="52"/>
      <c r="N97" s="52"/>
      <c r="O97" s="26"/>
      <c r="P97" s="26"/>
      <c r="Q97" s="26"/>
      <c r="R97" s="26"/>
      <c r="S97" s="26"/>
      <c r="T97" s="26"/>
      <c r="U97" s="26"/>
      <c r="V97" s="26"/>
      <c r="W97" s="26"/>
      <c r="X97" s="26"/>
      <c r="Y97" s="26"/>
    </row>
    <row r="98" spans="1:25" s="27" customFormat="1" ht="14.25" hidden="1" customHeight="1">
      <c r="A98" s="26"/>
      <c r="B98" s="55"/>
      <c r="C98" s="55"/>
      <c r="D98" s="55"/>
      <c r="E98" s="55"/>
      <c r="F98" s="55"/>
      <c r="G98" s="55"/>
      <c r="H98" s="55"/>
      <c r="I98" s="55"/>
      <c r="K98" s="52"/>
      <c r="L98" s="52"/>
      <c r="M98" s="52"/>
      <c r="N98" s="52"/>
      <c r="O98" s="26"/>
      <c r="P98" s="26"/>
      <c r="Q98" s="26"/>
      <c r="R98" s="26"/>
      <c r="S98" s="26"/>
      <c r="T98" s="26"/>
      <c r="U98" s="26"/>
      <c r="V98" s="26"/>
      <c r="W98" s="26"/>
      <c r="X98" s="26"/>
      <c r="Y98" s="26"/>
    </row>
    <row r="99" spans="1:25" s="27" customFormat="1" ht="14.25" hidden="1" customHeight="1">
      <c r="A99" s="26"/>
      <c r="B99" s="55"/>
      <c r="C99" s="55"/>
      <c r="D99" s="55"/>
      <c r="E99" s="55"/>
      <c r="F99" s="55"/>
      <c r="G99" s="55"/>
      <c r="H99" s="55"/>
      <c r="I99" s="55"/>
      <c r="K99" s="52"/>
      <c r="L99" s="52"/>
      <c r="M99" s="52"/>
      <c r="N99" s="52"/>
      <c r="O99" s="26"/>
      <c r="P99" s="26"/>
      <c r="Q99" s="26"/>
      <c r="R99" s="26"/>
      <c r="S99" s="26"/>
      <c r="T99" s="26"/>
      <c r="U99" s="26"/>
      <c r="V99" s="26"/>
      <c r="W99" s="26"/>
      <c r="X99" s="26"/>
      <c r="Y99" s="26"/>
    </row>
    <row r="100" spans="1:25" s="27" customFormat="1" ht="14.25" hidden="1" customHeight="1">
      <c r="A100" s="26"/>
      <c r="B100" s="55"/>
      <c r="C100" s="55"/>
      <c r="D100" s="55"/>
      <c r="E100" s="55"/>
      <c r="F100" s="55"/>
      <c r="G100" s="55"/>
      <c r="H100" s="55"/>
      <c r="I100" s="55"/>
      <c r="K100" s="52"/>
      <c r="L100" s="52"/>
      <c r="M100" s="52"/>
      <c r="N100" s="52"/>
      <c r="O100" s="26"/>
      <c r="P100" s="26"/>
      <c r="Q100" s="26"/>
      <c r="R100" s="26"/>
      <c r="S100" s="26"/>
      <c r="T100" s="26"/>
      <c r="U100" s="26"/>
      <c r="V100" s="26"/>
      <c r="W100" s="26"/>
      <c r="X100" s="26"/>
      <c r="Y100" s="26"/>
    </row>
    <row r="101" spans="1:25" s="27" customFormat="1" ht="14.25" hidden="1" customHeight="1">
      <c r="A101" s="26"/>
      <c r="B101" s="55"/>
      <c r="C101" s="55"/>
      <c r="D101" s="55"/>
      <c r="E101" s="55"/>
      <c r="F101" s="55"/>
      <c r="G101" s="55"/>
      <c r="H101" s="55"/>
      <c r="I101" s="55"/>
      <c r="K101" s="52"/>
      <c r="L101" s="52"/>
      <c r="M101" s="52"/>
      <c r="N101" s="52"/>
      <c r="O101" s="26"/>
      <c r="P101" s="26"/>
      <c r="Q101" s="26"/>
      <c r="R101" s="26"/>
      <c r="S101" s="26"/>
      <c r="T101" s="26"/>
      <c r="U101" s="26"/>
      <c r="V101" s="26"/>
      <c r="W101" s="26"/>
      <c r="X101" s="26"/>
      <c r="Y101" s="26"/>
    </row>
    <row r="102" spans="1:25" s="27" customFormat="1" ht="14.25" hidden="1" customHeight="1">
      <c r="A102" s="26"/>
      <c r="B102" s="55"/>
      <c r="C102" s="55"/>
      <c r="D102" s="55"/>
      <c r="E102" s="55"/>
      <c r="F102" s="55"/>
      <c r="G102" s="55"/>
      <c r="H102" s="55"/>
      <c r="I102" s="55"/>
      <c r="K102" s="52"/>
      <c r="L102" s="52"/>
      <c r="M102" s="52"/>
      <c r="N102" s="52"/>
      <c r="O102" s="26"/>
      <c r="P102" s="26"/>
      <c r="Q102" s="26"/>
      <c r="R102" s="26"/>
      <c r="S102" s="26"/>
      <c r="T102" s="26"/>
      <c r="U102" s="26"/>
      <c r="V102" s="26"/>
      <c r="W102" s="26"/>
      <c r="X102" s="26"/>
      <c r="Y102" s="26"/>
    </row>
    <row r="103" spans="1:25" s="27" customFormat="1" ht="14.25" hidden="1" customHeight="1">
      <c r="A103" s="26"/>
      <c r="B103" s="55"/>
      <c r="C103" s="55"/>
      <c r="D103" s="55"/>
      <c r="E103" s="55"/>
      <c r="F103" s="55"/>
      <c r="G103" s="55"/>
      <c r="H103" s="55"/>
      <c r="I103" s="55"/>
      <c r="K103" s="52"/>
      <c r="L103" s="52"/>
      <c r="M103" s="52"/>
      <c r="N103" s="52"/>
      <c r="O103" s="26"/>
      <c r="P103" s="26"/>
      <c r="Q103" s="26"/>
      <c r="R103" s="26"/>
      <c r="S103" s="26"/>
      <c r="T103" s="26"/>
      <c r="U103" s="26"/>
      <c r="V103" s="26"/>
      <c r="W103" s="26"/>
      <c r="X103" s="26"/>
      <c r="Y103" s="26"/>
    </row>
    <row r="104" spans="1:25" s="27" customFormat="1" ht="14.25" hidden="1" customHeight="1">
      <c r="A104" s="26"/>
      <c r="B104" s="55"/>
      <c r="C104" s="55"/>
      <c r="D104" s="55"/>
      <c r="E104" s="55"/>
      <c r="F104" s="55"/>
      <c r="G104" s="55"/>
      <c r="H104" s="55"/>
      <c r="I104" s="55"/>
      <c r="K104" s="52"/>
      <c r="L104" s="52"/>
      <c r="M104" s="52"/>
      <c r="N104" s="52"/>
      <c r="O104" s="26"/>
      <c r="P104" s="26"/>
      <c r="Q104" s="26"/>
      <c r="R104" s="26"/>
      <c r="S104" s="26"/>
      <c r="T104" s="26"/>
      <c r="U104" s="26"/>
      <c r="V104" s="26"/>
      <c r="W104" s="26"/>
      <c r="X104" s="26"/>
      <c r="Y104" s="26"/>
    </row>
    <row r="105" spans="1:25" s="27" customFormat="1" ht="14.25" hidden="1" customHeight="1">
      <c r="A105" s="26"/>
      <c r="B105" s="55"/>
      <c r="C105" s="55"/>
      <c r="D105" s="55"/>
      <c r="E105" s="55"/>
      <c r="F105" s="55"/>
      <c r="G105" s="55"/>
      <c r="H105" s="55"/>
      <c r="I105" s="55"/>
      <c r="K105" s="52"/>
      <c r="L105" s="52"/>
      <c r="M105" s="52"/>
      <c r="N105" s="52"/>
      <c r="O105" s="26"/>
      <c r="P105" s="26"/>
      <c r="Q105" s="26"/>
      <c r="R105" s="26"/>
      <c r="S105" s="26"/>
      <c r="T105" s="26"/>
      <c r="U105" s="26"/>
      <c r="V105" s="26"/>
      <c r="W105" s="26"/>
      <c r="X105" s="26"/>
      <c r="Y105" s="26"/>
    </row>
    <row r="106" spans="1:25" s="27" customFormat="1" ht="14.25" hidden="1" customHeight="1">
      <c r="A106" s="26"/>
      <c r="B106" s="55"/>
      <c r="C106" s="55"/>
      <c r="D106" s="55"/>
      <c r="E106" s="55"/>
      <c r="F106" s="55"/>
      <c r="G106" s="55"/>
      <c r="H106" s="55"/>
      <c r="I106" s="55"/>
      <c r="K106" s="52"/>
      <c r="L106" s="52"/>
      <c r="M106" s="52"/>
      <c r="N106" s="52"/>
      <c r="O106" s="26"/>
      <c r="P106" s="26"/>
      <c r="Q106" s="26"/>
      <c r="R106" s="26"/>
      <c r="S106" s="26"/>
      <c r="T106" s="26"/>
      <c r="U106" s="26"/>
      <c r="V106" s="26"/>
      <c r="W106" s="26"/>
      <c r="X106" s="26"/>
      <c r="Y106" s="26"/>
    </row>
    <row r="107" spans="1:25" s="27" customFormat="1" ht="14.25" hidden="1" customHeight="1">
      <c r="A107" s="26"/>
      <c r="B107" s="55"/>
      <c r="C107" s="55"/>
      <c r="D107" s="55"/>
      <c r="E107" s="55"/>
      <c r="F107" s="55"/>
      <c r="G107" s="55"/>
      <c r="H107" s="55"/>
      <c r="I107" s="55"/>
      <c r="K107" s="52"/>
      <c r="L107" s="52"/>
      <c r="M107" s="52"/>
      <c r="N107" s="52"/>
      <c r="O107" s="26"/>
      <c r="P107" s="26"/>
      <c r="Q107" s="26"/>
      <c r="R107" s="26"/>
      <c r="S107" s="26"/>
      <c r="T107" s="26"/>
      <c r="U107" s="26"/>
      <c r="V107" s="26"/>
      <c r="W107" s="26"/>
      <c r="X107" s="26"/>
      <c r="Y107" s="26"/>
    </row>
    <row r="108" spans="1:25" s="27" customFormat="1" ht="14.25" hidden="1" customHeight="1">
      <c r="A108" s="26"/>
      <c r="B108" s="55"/>
      <c r="C108" s="55"/>
      <c r="D108" s="55"/>
      <c r="E108" s="55"/>
      <c r="F108" s="55"/>
      <c r="G108" s="55"/>
      <c r="H108" s="55"/>
      <c r="I108" s="55"/>
      <c r="K108" s="52"/>
      <c r="L108" s="52"/>
      <c r="M108" s="52"/>
      <c r="N108" s="52"/>
      <c r="O108" s="26"/>
      <c r="P108" s="26"/>
      <c r="Q108" s="26"/>
      <c r="R108" s="26"/>
      <c r="S108" s="26"/>
      <c r="T108" s="26"/>
      <c r="U108" s="26"/>
      <c r="V108" s="26"/>
      <c r="W108" s="26"/>
      <c r="X108" s="26"/>
      <c r="Y108" s="26"/>
    </row>
    <row r="109" spans="1:25" s="27" customFormat="1" ht="14.25" hidden="1" customHeight="1">
      <c r="A109" s="26"/>
      <c r="B109" s="55"/>
      <c r="C109" s="55"/>
      <c r="D109" s="55"/>
      <c r="E109" s="55"/>
      <c r="F109" s="55"/>
      <c r="G109" s="55"/>
      <c r="H109" s="55"/>
      <c r="I109" s="55"/>
      <c r="K109" s="52"/>
      <c r="L109" s="52"/>
      <c r="M109" s="52"/>
      <c r="N109" s="52"/>
      <c r="O109" s="26"/>
      <c r="P109" s="26"/>
      <c r="Q109" s="26"/>
      <c r="R109" s="26"/>
      <c r="S109" s="26"/>
      <c r="T109" s="26"/>
      <c r="U109" s="26"/>
      <c r="V109" s="26"/>
      <c r="W109" s="26"/>
      <c r="X109" s="26"/>
      <c r="Y109" s="26"/>
    </row>
    <row r="110" spans="1:25" s="27" customFormat="1" ht="14.25" hidden="1" customHeight="1">
      <c r="A110" s="26"/>
      <c r="B110" s="55"/>
      <c r="C110" s="55"/>
      <c r="D110" s="55"/>
      <c r="E110" s="55"/>
      <c r="F110" s="55"/>
      <c r="G110" s="55"/>
      <c r="H110" s="55"/>
      <c r="I110" s="55"/>
      <c r="K110" s="52"/>
      <c r="L110" s="52"/>
      <c r="M110" s="52"/>
      <c r="N110" s="52"/>
      <c r="O110" s="26"/>
      <c r="P110" s="26"/>
      <c r="Q110" s="26"/>
      <c r="R110" s="26"/>
      <c r="S110" s="26"/>
      <c r="T110" s="26"/>
      <c r="U110" s="26"/>
      <c r="V110" s="26"/>
      <c r="W110" s="26"/>
      <c r="X110" s="26"/>
      <c r="Y110" s="26"/>
    </row>
    <row r="111" spans="1:25" s="27" customFormat="1" ht="14.25" hidden="1" customHeight="1">
      <c r="A111" s="26"/>
      <c r="B111" s="55"/>
      <c r="C111" s="55"/>
      <c r="D111" s="55"/>
      <c r="E111" s="55"/>
      <c r="F111" s="55"/>
      <c r="G111" s="55"/>
      <c r="H111" s="55"/>
      <c r="I111" s="55"/>
      <c r="K111" s="52"/>
      <c r="L111" s="52"/>
      <c r="M111" s="52"/>
      <c r="N111" s="52"/>
      <c r="O111" s="26"/>
      <c r="P111" s="26"/>
      <c r="Q111" s="26"/>
      <c r="R111" s="26"/>
      <c r="S111" s="26"/>
      <c r="T111" s="26"/>
      <c r="U111" s="26"/>
      <c r="V111" s="26"/>
      <c r="W111" s="26"/>
      <c r="X111" s="26"/>
      <c r="Y111" s="26"/>
    </row>
    <row r="112" spans="1:25" s="27" customFormat="1" ht="14.25" hidden="1" customHeight="1">
      <c r="A112" s="26"/>
      <c r="B112" s="55"/>
      <c r="C112" s="55"/>
      <c r="D112" s="55"/>
      <c r="E112" s="55"/>
      <c r="F112" s="55"/>
      <c r="G112" s="55"/>
      <c r="H112" s="55"/>
      <c r="I112" s="55"/>
      <c r="K112" s="52"/>
      <c r="L112" s="52"/>
      <c r="M112" s="52"/>
      <c r="N112" s="52"/>
      <c r="O112" s="26"/>
      <c r="P112" s="26"/>
      <c r="Q112" s="26"/>
      <c r="R112" s="26"/>
      <c r="S112" s="26"/>
      <c r="T112" s="26"/>
      <c r="U112" s="26"/>
      <c r="V112" s="26"/>
      <c r="W112" s="26"/>
      <c r="X112" s="26"/>
      <c r="Y112" s="26"/>
    </row>
    <row r="113" spans="1:25" s="27" customFormat="1" ht="14.25" hidden="1" customHeight="1">
      <c r="A113" s="26"/>
      <c r="B113" s="55"/>
      <c r="C113" s="55"/>
      <c r="D113" s="55"/>
      <c r="E113" s="55"/>
      <c r="F113" s="55"/>
      <c r="G113" s="55"/>
      <c r="H113" s="55"/>
      <c r="I113" s="55"/>
      <c r="K113" s="52"/>
      <c r="L113" s="52"/>
      <c r="M113" s="52"/>
      <c r="N113" s="52"/>
      <c r="O113" s="26"/>
      <c r="P113" s="26"/>
      <c r="Q113" s="26"/>
      <c r="R113" s="26"/>
      <c r="S113" s="26"/>
      <c r="T113" s="26"/>
      <c r="U113" s="26"/>
      <c r="V113" s="26"/>
      <c r="W113" s="26"/>
      <c r="X113" s="26"/>
      <c r="Y113" s="26"/>
    </row>
    <row r="114" spans="1:25" s="27" customFormat="1" ht="14.25" hidden="1" customHeight="1">
      <c r="A114" s="26"/>
      <c r="B114" s="55"/>
      <c r="C114" s="55"/>
      <c r="D114" s="55"/>
      <c r="E114" s="55"/>
      <c r="F114" s="55"/>
      <c r="G114" s="55"/>
      <c r="H114" s="55"/>
      <c r="I114" s="55"/>
      <c r="K114" s="52"/>
      <c r="L114" s="52"/>
      <c r="M114" s="52"/>
      <c r="N114" s="52"/>
      <c r="O114" s="26"/>
      <c r="P114" s="26"/>
      <c r="Q114" s="26"/>
      <c r="R114" s="26"/>
      <c r="S114" s="26"/>
      <c r="T114" s="26"/>
      <c r="U114" s="26"/>
      <c r="V114" s="26"/>
      <c r="W114" s="26"/>
      <c r="X114" s="26"/>
      <c r="Y114" s="26"/>
    </row>
    <row r="115" spans="1:25" s="27" customFormat="1" ht="14.25" hidden="1" customHeight="1">
      <c r="A115" s="26"/>
      <c r="B115" s="55"/>
      <c r="C115" s="55"/>
      <c r="D115" s="55"/>
      <c r="E115" s="55"/>
      <c r="F115" s="55"/>
      <c r="G115" s="55"/>
      <c r="H115" s="55"/>
      <c r="I115" s="55"/>
      <c r="K115" s="52"/>
      <c r="L115" s="52"/>
      <c r="M115" s="52"/>
      <c r="N115" s="52"/>
      <c r="O115" s="26"/>
      <c r="P115" s="26"/>
      <c r="Q115" s="26"/>
      <c r="R115" s="26"/>
      <c r="S115" s="26"/>
      <c r="T115" s="26"/>
      <c r="U115" s="26"/>
      <c r="V115" s="26"/>
      <c r="W115" s="26"/>
      <c r="X115" s="26"/>
      <c r="Y115" s="26"/>
    </row>
    <row r="116" spans="1:25" s="27" customFormat="1" ht="14.25" hidden="1" customHeight="1">
      <c r="A116" s="26"/>
      <c r="B116" s="55"/>
      <c r="C116" s="55"/>
      <c r="D116" s="55"/>
      <c r="E116" s="55"/>
      <c r="F116" s="55"/>
      <c r="G116" s="55"/>
      <c r="H116" s="55"/>
      <c r="I116" s="55"/>
      <c r="K116" s="52"/>
      <c r="L116" s="52"/>
      <c r="M116" s="52"/>
      <c r="N116" s="52"/>
      <c r="O116" s="26"/>
      <c r="P116" s="26"/>
      <c r="Q116" s="26"/>
      <c r="R116" s="26"/>
      <c r="S116" s="26"/>
      <c r="T116" s="26"/>
      <c r="U116" s="26"/>
      <c r="V116" s="26"/>
      <c r="W116" s="26"/>
      <c r="X116" s="26"/>
      <c r="Y116" s="26"/>
    </row>
    <row r="117" spans="1:25" s="27" customFormat="1" ht="14.25" hidden="1" customHeight="1">
      <c r="A117" s="26"/>
      <c r="B117" s="55"/>
      <c r="C117" s="55"/>
      <c r="D117" s="55"/>
      <c r="E117" s="55"/>
      <c r="F117" s="55"/>
      <c r="G117" s="55"/>
      <c r="H117" s="55"/>
      <c r="I117" s="55"/>
      <c r="K117" s="52"/>
      <c r="L117" s="52"/>
      <c r="M117" s="52"/>
      <c r="N117" s="52"/>
      <c r="O117" s="26"/>
      <c r="P117" s="26"/>
      <c r="Q117" s="26"/>
      <c r="R117" s="26"/>
      <c r="S117" s="26"/>
      <c r="T117" s="26"/>
      <c r="U117" s="26"/>
      <c r="V117" s="26"/>
      <c r="W117" s="26"/>
      <c r="X117" s="26"/>
      <c r="Y117" s="26"/>
    </row>
    <row r="118" spans="1:25" s="27" customFormat="1" ht="14.25" hidden="1" customHeight="1">
      <c r="A118" s="26"/>
      <c r="B118" s="55"/>
      <c r="C118" s="55"/>
      <c r="D118" s="55"/>
      <c r="E118" s="55"/>
      <c r="F118" s="55"/>
      <c r="G118" s="55"/>
      <c r="H118" s="55"/>
      <c r="I118" s="55"/>
      <c r="K118" s="52"/>
      <c r="L118" s="52"/>
      <c r="M118" s="52"/>
      <c r="N118" s="52"/>
      <c r="O118" s="26"/>
      <c r="P118" s="26"/>
      <c r="Q118" s="26"/>
      <c r="R118" s="26"/>
      <c r="S118" s="26"/>
      <c r="T118" s="26"/>
      <c r="U118" s="26"/>
      <c r="V118" s="26"/>
      <c r="W118" s="26"/>
      <c r="X118" s="26"/>
      <c r="Y118" s="26"/>
    </row>
    <row r="119" spans="1:25" s="27" customFormat="1" ht="14.25" hidden="1" customHeight="1">
      <c r="A119" s="26"/>
      <c r="B119" s="55"/>
      <c r="C119" s="55"/>
      <c r="D119" s="55"/>
      <c r="E119" s="55"/>
      <c r="F119" s="55"/>
      <c r="G119" s="55"/>
      <c r="H119" s="55"/>
      <c r="I119" s="55"/>
      <c r="K119" s="52"/>
      <c r="L119" s="52"/>
      <c r="M119" s="52"/>
      <c r="N119" s="52"/>
      <c r="O119" s="26"/>
      <c r="P119" s="26"/>
      <c r="Q119" s="26"/>
      <c r="R119" s="26"/>
      <c r="S119" s="26"/>
      <c r="T119" s="26"/>
      <c r="U119" s="26"/>
      <c r="V119" s="26"/>
      <c r="W119" s="26"/>
      <c r="X119" s="26"/>
      <c r="Y119" s="26"/>
    </row>
    <row r="120" spans="1:25" s="27" customFormat="1" ht="14.25" hidden="1" customHeight="1">
      <c r="A120" s="26"/>
      <c r="B120" s="55"/>
      <c r="C120" s="55"/>
      <c r="D120" s="55"/>
      <c r="E120" s="55"/>
      <c r="F120" s="55"/>
      <c r="G120" s="55"/>
      <c r="H120" s="55"/>
      <c r="I120" s="55"/>
      <c r="K120" s="52"/>
      <c r="L120" s="52"/>
      <c r="M120" s="52"/>
      <c r="N120" s="52"/>
      <c r="O120" s="26"/>
      <c r="P120" s="26"/>
      <c r="Q120" s="26"/>
      <c r="R120" s="26"/>
      <c r="S120" s="26"/>
      <c r="T120" s="26"/>
      <c r="U120" s="26"/>
      <c r="V120" s="26"/>
      <c r="W120" s="26"/>
      <c r="X120" s="26"/>
      <c r="Y120" s="26"/>
    </row>
    <row r="121" spans="1:25" s="27" customFormat="1" ht="14.25" hidden="1" customHeight="1">
      <c r="A121" s="26"/>
      <c r="B121" s="55"/>
      <c r="C121" s="55"/>
      <c r="D121" s="55"/>
      <c r="E121" s="55"/>
      <c r="F121" s="55"/>
      <c r="G121" s="55"/>
      <c r="H121" s="55"/>
      <c r="I121" s="55"/>
      <c r="K121" s="52"/>
      <c r="L121" s="52"/>
      <c r="M121" s="52"/>
      <c r="N121" s="52"/>
      <c r="O121" s="26"/>
      <c r="P121" s="26"/>
      <c r="Q121" s="26"/>
      <c r="R121" s="26"/>
      <c r="S121" s="26"/>
      <c r="T121" s="26"/>
      <c r="U121" s="26"/>
      <c r="V121" s="26"/>
      <c r="W121" s="26"/>
      <c r="X121" s="26"/>
      <c r="Y121" s="26"/>
    </row>
    <row r="122" spans="1:25" s="27" customFormat="1" ht="14.25" hidden="1" customHeight="1">
      <c r="A122" s="26"/>
      <c r="B122" s="55"/>
      <c r="C122" s="55"/>
      <c r="D122" s="55"/>
      <c r="E122" s="55"/>
      <c r="F122" s="55"/>
      <c r="G122" s="55"/>
      <c r="H122" s="55"/>
      <c r="I122" s="55"/>
      <c r="K122" s="52"/>
      <c r="L122" s="52"/>
      <c r="M122" s="52"/>
      <c r="N122" s="52"/>
      <c r="O122" s="26"/>
      <c r="P122" s="26"/>
      <c r="Q122" s="26"/>
      <c r="R122" s="26"/>
      <c r="S122" s="26"/>
      <c r="T122" s="26"/>
      <c r="U122" s="26"/>
      <c r="V122" s="26"/>
      <c r="W122" s="26"/>
      <c r="X122" s="26"/>
      <c r="Y122" s="26"/>
    </row>
    <row r="123" spans="1:25" s="27" customFormat="1" ht="14.25" hidden="1" customHeight="1">
      <c r="A123" s="26"/>
      <c r="B123" s="55"/>
      <c r="C123" s="55"/>
      <c r="D123" s="55"/>
      <c r="E123" s="55"/>
      <c r="F123" s="55"/>
      <c r="G123" s="55"/>
      <c r="H123" s="55"/>
      <c r="I123" s="55"/>
      <c r="K123" s="52"/>
      <c r="L123" s="52"/>
      <c r="M123" s="52"/>
      <c r="N123" s="52"/>
      <c r="O123" s="26"/>
      <c r="P123" s="26"/>
      <c r="Q123" s="26"/>
      <c r="R123" s="26"/>
      <c r="S123" s="26"/>
      <c r="T123" s="26"/>
      <c r="U123" s="26"/>
      <c r="V123" s="26"/>
      <c r="W123" s="26"/>
      <c r="X123" s="26"/>
      <c r="Y123" s="26"/>
    </row>
    <row r="124" spans="1:25" s="27" customFormat="1" ht="14.25" hidden="1" customHeight="1">
      <c r="A124" s="26"/>
      <c r="B124" s="55"/>
      <c r="C124" s="55"/>
      <c r="D124" s="55"/>
      <c r="E124" s="55"/>
      <c r="F124" s="55"/>
      <c r="G124" s="55"/>
      <c r="H124" s="55"/>
      <c r="I124" s="55"/>
      <c r="K124" s="52"/>
      <c r="L124" s="52"/>
      <c r="M124" s="52"/>
      <c r="N124" s="52"/>
      <c r="O124" s="26"/>
      <c r="P124" s="26"/>
      <c r="Q124" s="26"/>
      <c r="R124" s="26"/>
      <c r="S124" s="26"/>
      <c r="T124" s="26"/>
      <c r="U124" s="26"/>
      <c r="V124" s="26"/>
      <c r="W124" s="26"/>
      <c r="X124" s="26"/>
      <c r="Y124" s="26"/>
    </row>
    <row r="125" spans="1:25" s="27" customFormat="1" ht="14.25" hidden="1" customHeight="1">
      <c r="A125" s="26"/>
      <c r="B125" s="55"/>
      <c r="C125" s="55"/>
      <c r="D125" s="55"/>
      <c r="E125" s="55"/>
      <c r="F125" s="55"/>
      <c r="G125" s="55"/>
      <c r="H125" s="55"/>
      <c r="I125" s="55"/>
      <c r="K125" s="52"/>
      <c r="L125" s="52"/>
      <c r="M125" s="52"/>
      <c r="N125" s="52"/>
      <c r="O125" s="26"/>
      <c r="P125" s="26"/>
      <c r="Q125" s="26"/>
      <c r="R125" s="26"/>
      <c r="S125" s="26"/>
      <c r="T125" s="26"/>
      <c r="U125" s="26"/>
      <c r="V125" s="26"/>
      <c r="W125" s="26"/>
      <c r="X125" s="26"/>
      <c r="Y125" s="26"/>
    </row>
    <row r="126" spans="1:25" s="27" customFormat="1" ht="14.25" hidden="1" customHeight="1">
      <c r="A126" s="26"/>
      <c r="B126" s="55"/>
      <c r="C126" s="55"/>
      <c r="D126" s="55"/>
      <c r="E126" s="55"/>
      <c r="F126" s="55"/>
      <c r="G126" s="55"/>
      <c r="H126" s="55"/>
      <c r="I126" s="55"/>
      <c r="K126" s="52"/>
      <c r="L126" s="52"/>
      <c r="M126" s="52"/>
      <c r="N126" s="52"/>
      <c r="O126" s="26"/>
      <c r="P126" s="26"/>
      <c r="Q126" s="26"/>
      <c r="R126" s="26"/>
      <c r="S126" s="26"/>
      <c r="T126" s="26"/>
      <c r="U126" s="26"/>
      <c r="V126" s="26"/>
      <c r="W126" s="26"/>
      <c r="X126" s="26"/>
      <c r="Y126" s="26"/>
    </row>
    <row r="127" spans="1:25" s="27" customFormat="1" ht="14.25" hidden="1" customHeight="1">
      <c r="A127" s="26"/>
      <c r="B127" s="55"/>
      <c r="C127" s="55"/>
      <c r="D127" s="55"/>
      <c r="E127" s="55"/>
      <c r="F127" s="55"/>
      <c r="G127" s="55"/>
      <c r="H127" s="55"/>
      <c r="I127" s="55"/>
      <c r="K127" s="52"/>
      <c r="L127" s="52"/>
      <c r="M127" s="52"/>
      <c r="N127" s="52"/>
      <c r="O127" s="26"/>
      <c r="P127" s="26"/>
      <c r="Q127" s="26"/>
      <c r="R127" s="26"/>
      <c r="S127" s="26"/>
      <c r="T127" s="26"/>
      <c r="U127" s="26"/>
      <c r="V127" s="26"/>
      <c r="W127" s="26"/>
      <c r="X127" s="26"/>
      <c r="Y127" s="26"/>
    </row>
    <row r="128" spans="1:25" s="27" customFormat="1" ht="14.25" hidden="1" customHeight="1">
      <c r="A128" s="26"/>
      <c r="B128" s="55"/>
      <c r="C128" s="55"/>
      <c r="D128" s="55"/>
      <c r="E128" s="55"/>
      <c r="F128" s="55"/>
      <c r="G128" s="55"/>
      <c r="H128" s="55"/>
      <c r="I128" s="55"/>
      <c r="K128" s="52"/>
      <c r="L128" s="52"/>
      <c r="M128" s="52"/>
      <c r="N128" s="52"/>
      <c r="O128" s="26"/>
      <c r="P128" s="26"/>
      <c r="Q128" s="26"/>
      <c r="R128" s="26"/>
      <c r="S128" s="26"/>
      <c r="T128" s="26"/>
      <c r="U128" s="26"/>
      <c r="V128" s="26"/>
      <c r="W128" s="26"/>
      <c r="X128" s="26"/>
      <c r="Y128" s="26"/>
    </row>
    <row r="129" spans="1:25" s="27" customFormat="1" ht="14.25" hidden="1" customHeight="1">
      <c r="A129" s="26"/>
      <c r="B129" s="55"/>
      <c r="C129" s="55"/>
      <c r="D129" s="55"/>
      <c r="E129" s="55"/>
      <c r="F129" s="55"/>
      <c r="G129" s="55"/>
      <c r="H129" s="55"/>
      <c r="I129" s="55"/>
      <c r="K129" s="52"/>
      <c r="L129" s="52"/>
      <c r="M129" s="52"/>
      <c r="N129" s="52"/>
      <c r="O129" s="26"/>
      <c r="P129" s="26"/>
      <c r="Q129" s="26"/>
      <c r="R129" s="26"/>
      <c r="S129" s="26"/>
      <c r="T129" s="26"/>
      <c r="U129" s="26"/>
      <c r="V129" s="26"/>
      <c r="W129" s="26"/>
      <c r="X129" s="26"/>
      <c r="Y129" s="26"/>
    </row>
    <row r="130" spans="1:25" s="27" customFormat="1" ht="14.25" hidden="1" customHeight="1">
      <c r="A130" s="26"/>
      <c r="B130" s="55"/>
      <c r="C130" s="55"/>
      <c r="D130" s="55"/>
      <c r="E130" s="55"/>
      <c r="F130" s="55"/>
      <c r="G130" s="55"/>
      <c r="H130" s="55"/>
      <c r="I130" s="55"/>
      <c r="K130" s="52"/>
      <c r="L130" s="52"/>
      <c r="M130" s="52"/>
      <c r="N130" s="52"/>
      <c r="O130" s="26"/>
      <c r="P130" s="26"/>
      <c r="Q130" s="26"/>
      <c r="R130" s="26"/>
      <c r="S130" s="26"/>
      <c r="T130" s="26"/>
      <c r="U130" s="26"/>
      <c r="V130" s="26"/>
      <c r="W130" s="26"/>
      <c r="X130" s="26"/>
      <c r="Y130" s="26"/>
    </row>
    <row r="131" spans="1:25" s="27" customFormat="1" ht="14.25" hidden="1" customHeight="1">
      <c r="A131" s="26"/>
      <c r="B131" s="55"/>
      <c r="C131" s="55"/>
      <c r="D131" s="55"/>
      <c r="E131" s="55"/>
      <c r="F131" s="55"/>
      <c r="G131" s="55"/>
      <c r="H131" s="55"/>
      <c r="I131" s="55"/>
      <c r="K131" s="52"/>
      <c r="L131" s="52"/>
      <c r="M131" s="52"/>
      <c r="N131" s="52"/>
      <c r="O131" s="26"/>
      <c r="P131" s="26"/>
      <c r="Q131" s="26"/>
      <c r="R131" s="26"/>
      <c r="S131" s="26"/>
      <c r="T131" s="26"/>
      <c r="U131" s="26"/>
      <c r="V131" s="26"/>
      <c r="W131" s="26"/>
      <c r="X131" s="26"/>
      <c r="Y131" s="26"/>
    </row>
    <row r="132" spans="1:25" s="27" customFormat="1" ht="14.25" hidden="1" customHeight="1">
      <c r="A132" s="26"/>
      <c r="B132" s="55"/>
      <c r="C132" s="55"/>
      <c r="D132" s="55"/>
      <c r="E132" s="55"/>
      <c r="F132" s="55"/>
      <c r="G132" s="55"/>
      <c r="H132" s="55"/>
      <c r="I132" s="55"/>
      <c r="K132" s="52"/>
      <c r="L132" s="52"/>
      <c r="M132" s="52"/>
      <c r="N132" s="52"/>
      <c r="O132" s="26"/>
      <c r="P132" s="26"/>
      <c r="Q132" s="26"/>
      <c r="R132" s="26"/>
      <c r="S132" s="26"/>
      <c r="T132" s="26"/>
      <c r="U132" s="26"/>
      <c r="V132" s="26"/>
      <c r="W132" s="26"/>
      <c r="X132" s="26"/>
      <c r="Y132" s="26"/>
    </row>
    <row r="133" spans="1:25" s="27" customFormat="1" ht="14.25" hidden="1" customHeight="1">
      <c r="A133" s="26"/>
      <c r="B133" s="55"/>
      <c r="C133" s="55"/>
      <c r="D133" s="55"/>
      <c r="E133" s="55"/>
      <c r="F133" s="55"/>
      <c r="G133" s="55"/>
      <c r="H133" s="55"/>
      <c r="I133" s="55"/>
      <c r="K133" s="52"/>
      <c r="L133" s="52"/>
      <c r="M133" s="52"/>
      <c r="N133" s="52"/>
      <c r="O133" s="26"/>
      <c r="P133" s="26"/>
      <c r="Q133" s="26"/>
      <c r="R133" s="26"/>
      <c r="S133" s="26"/>
      <c r="T133" s="26"/>
      <c r="U133" s="26"/>
      <c r="V133" s="26"/>
      <c r="W133" s="26"/>
      <c r="X133" s="26"/>
      <c r="Y133" s="26"/>
    </row>
    <row r="134" spans="1:25" s="27" customFormat="1" ht="14.25" hidden="1" customHeight="1">
      <c r="A134" s="26"/>
      <c r="B134" s="55"/>
      <c r="C134" s="55"/>
      <c r="D134" s="55"/>
      <c r="E134" s="55"/>
      <c r="F134" s="55"/>
      <c r="G134" s="55"/>
      <c r="H134" s="55"/>
      <c r="I134" s="55"/>
      <c r="K134" s="52"/>
      <c r="L134" s="52"/>
      <c r="M134" s="52"/>
      <c r="N134" s="52"/>
      <c r="O134" s="26"/>
      <c r="P134" s="26"/>
      <c r="Q134" s="26"/>
      <c r="R134" s="26"/>
      <c r="S134" s="26"/>
      <c r="T134" s="26"/>
      <c r="U134" s="26"/>
      <c r="V134" s="26"/>
      <c r="W134" s="26"/>
      <c r="X134" s="26"/>
      <c r="Y134" s="26"/>
    </row>
    <row r="135" spans="1:25" s="27" customFormat="1" ht="14.25" hidden="1" customHeight="1">
      <c r="A135" s="26"/>
      <c r="B135" s="55"/>
      <c r="C135" s="55"/>
      <c r="D135" s="55"/>
      <c r="E135" s="55"/>
      <c r="F135" s="55"/>
      <c r="G135" s="55"/>
      <c r="H135" s="55"/>
      <c r="I135" s="55"/>
      <c r="K135" s="52"/>
      <c r="L135" s="52"/>
      <c r="M135" s="52"/>
      <c r="N135" s="52"/>
      <c r="O135" s="26"/>
      <c r="P135" s="26"/>
      <c r="Q135" s="26"/>
      <c r="R135" s="26"/>
      <c r="S135" s="26"/>
      <c r="T135" s="26"/>
      <c r="U135" s="26"/>
      <c r="V135" s="26"/>
      <c r="W135" s="26"/>
      <c r="X135" s="26"/>
      <c r="Y135" s="26"/>
    </row>
    <row r="136" spans="1:25" s="27" customFormat="1" ht="14.25" hidden="1" customHeight="1">
      <c r="A136" s="26"/>
      <c r="B136" s="55"/>
      <c r="C136" s="55"/>
      <c r="D136" s="55"/>
      <c r="E136" s="55"/>
      <c r="F136" s="55"/>
      <c r="G136" s="55"/>
      <c r="H136" s="55"/>
      <c r="I136" s="55"/>
      <c r="K136" s="52"/>
      <c r="L136" s="52"/>
      <c r="M136" s="52"/>
      <c r="N136" s="52"/>
      <c r="O136" s="26"/>
      <c r="P136" s="26"/>
      <c r="Q136" s="26"/>
      <c r="R136" s="26"/>
      <c r="S136" s="26"/>
      <c r="T136" s="26"/>
      <c r="U136" s="26"/>
      <c r="V136" s="26"/>
      <c r="W136" s="26"/>
      <c r="X136" s="26"/>
      <c r="Y136" s="26"/>
    </row>
    <row r="137" spans="1:25" s="27" customFormat="1" ht="14.25" hidden="1" customHeight="1">
      <c r="A137" s="26"/>
      <c r="B137" s="55"/>
      <c r="C137" s="55"/>
      <c r="D137" s="55"/>
      <c r="E137" s="55"/>
      <c r="F137" s="55"/>
      <c r="G137" s="55"/>
      <c r="H137" s="55"/>
      <c r="I137" s="55"/>
      <c r="K137" s="52"/>
      <c r="L137" s="52"/>
      <c r="M137" s="52"/>
      <c r="N137" s="52"/>
      <c r="O137" s="26"/>
      <c r="P137" s="26"/>
      <c r="Q137" s="26"/>
      <c r="R137" s="26"/>
      <c r="S137" s="26"/>
      <c r="T137" s="26"/>
      <c r="U137" s="26"/>
      <c r="V137" s="26"/>
      <c r="W137" s="26"/>
      <c r="X137" s="26"/>
      <c r="Y137" s="26"/>
    </row>
    <row r="138" spans="1:25" s="27" customFormat="1" ht="14.25" hidden="1" customHeight="1">
      <c r="A138" s="26"/>
      <c r="B138" s="55"/>
      <c r="C138" s="55"/>
      <c r="D138" s="55"/>
      <c r="E138" s="55"/>
      <c r="F138" s="55"/>
      <c r="G138" s="55"/>
      <c r="H138" s="55"/>
      <c r="I138" s="55"/>
      <c r="K138" s="52"/>
      <c r="L138" s="52"/>
      <c r="M138" s="52"/>
      <c r="N138" s="52"/>
      <c r="O138" s="26"/>
      <c r="P138" s="26"/>
      <c r="Q138" s="26"/>
      <c r="R138" s="26"/>
      <c r="S138" s="26"/>
      <c r="T138" s="26"/>
      <c r="U138" s="26"/>
      <c r="V138" s="26"/>
      <c r="W138" s="26"/>
      <c r="X138" s="26"/>
      <c r="Y138" s="26"/>
    </row>
    <row r="139" spans="1:25" s="27" customFormat="1" ht="14.25" hidden="1" customHeight="1">
      <c r="A139" s="26"/>
      <c r="B139" s="55"/>
      <c r="C139" s="55"/>
      <c r="D139" s="55"/>
      <c r="E139" s="55"/>
      <c r="F139" s="55"/>
      <c r="G139" s="55"/>
      <c r="H139" s="55"/>
      <c r="I139" s="55"/>
      <c r="K139" s="52"/>
      <c r="L139" s="52"/>
      <c r="M139" s="52"/>
      <c r="N139" s="52"/>
      <c r="O139" s="26"/>
      <c r="P139" s="26"/>
      <c r="Q139" s="26"/>
      <c r="R139" s="26"/>
      <c r="S139" s="26"/>
      <c r="T139" s="26"/>
      <c r="U139" s="26"/>
      <c r="V139" s="26"/>
      <c r="W139" s="26"/>
      <c r="X139" s="26"/>
      <c r="Y139" s="26"/>
    </row>
    <row r="140" spans="1:25" s="27" customFormat="1" ht="14.25" hidden="1" customHeight="1">
      <c r="A140" s="26"/>
      <c r="B140" s="55"/>
      <c r="C140" s="55"/>
      <c r="D140" s="55"/>
      <c r="E140" s="55"/>
      <c r="F140" s="55"/>
      <c r="G140" s="55"/>
      <c r="H140" s="55"/>
      <c r="I140" s="55"/>
      <c r="K140" s="52"/>
      <c r="L140" s="52"/>
      <c r="M140" s="52"/>
      <c r="N140" s="52"/>
      <c r="O140" s="26"/>
      <c r="P140" s="26"/>
      <c r="Q140" s="26"/>
      <c r="R140" s="26"/>
      <c r="S140" s="26"/>
      <c r="T140" s="26"/>
      <c r="U140" s="26"/>
      <c r="V140" s="26"/>
      <c r="W140" s="26"/>
      <c r="X140" s="26"/>
      <c r="Y140" s="26"/>
    </row>
    <row r="141" spans="1:25" s="27" customFormat="1" ht="14.25" hidden="1" customHeight="1">
      <c r="A141" s="26"/>
      <c r="B141" s="55"/>
      <c r="C141" s="55"/>
      <c r="D141" s="55"/>
      <c r="E141" s="55"/>
      <c r="F141" s="55"/>
      <c r="G141" s="55"/>
      <c r="H141" s="55"/>
      <c r="I141" s="55"/>
      <c r="K141" s="52"/>
      <c r="L141" s="52"/>
      <c r="M141" s="52"/>
      <c r="N141" s="52"/>
      <c r="O141" s="26"/>
      <c r="P141" s="26"/>
      <c r="Q141" s="26"/>
      <c r="R141" s="26"/>
      <c r="S141" s="26"/>
      <c r="T141" s="26"/>
      <c r="U141" s="26"/>
      <c r="V141" s="26"/>
      <c r="W141" s="26"/>
      <c r="X141" s="26"/>
      <c r="Y141" s="26"/>
    </row>
    <row r="142" spans="1:25" s="27" customFormat="1" ht="14.25" hidden="1" customHeight="1">
      <c r="A142" s="26"/>
      <c r="B142" s="55"/>
      <c r="C142" s="55"/>
      <c r="D142" s="55"/>
      <c r="E142" s="55"/>
      <c r="F142" s="55"/>
      <c r="G142" s="55"/>
      <c r="H142" s="55"/>
      <c r="I142" s="55"/>
      <c r="K142" s="52"/>
      <c r="L142" s="52"/>
      <c r="M142" s="52"/>
      <c r="N142" s="52"/>
      <c r="O142" s="26"/>
      <c r="P142" s="26"/>
      <c r="Q142" s="26"/>
      <c r="R142" s="26"/>
      <c r="S142" s="26"/>
      <c r="T142" s="26"/>
      <c r="U142" s="26"/>
      <c r="V142" s="26"/>
      <c r="W142" s="26"/>
      <c r="X142" s="26"/>
      <c r="Y142" s="26"/>
    </row>
    <row r="143" spans="1:25" s="27" customFormat="1" ht="14.25" hidden="1" customHeight="1">
      <c r="A143" s="26"/>
      <c r="B143" s="55"/>
      <c r="C143" s="55"/>
      <c r="D143" s="55"/>
      <c r="E143" s="55"/>
      <c r="F143" s="55"/>
      <c r="G143" s="55"/>
      <c r="H143" s="55"/>
      <c r="I143" s="55"/>
      <c r="K143" s="52"/>
      <c r="L143" s="52"/>
      <c r="M143" s="52"/>
      <c r="N143" s="52"/>
      <c r="O143" s="26"/>
      <c r="P143" s="26"/>
      <c r="Q143" s="26"/>
      <c r="R143" s="26"/>
      <c r="S143" s="26"/>
      <c r="T143" s="26"/>
      <c r="U143" s="26"/>
      <c r="V143" s="26"/>
      <c r="W143" s="26"/>
      <c r="X143" s="26"/>
      <c r="Y143" s="26"/>
    </row>
    <row r="144" spans="1:25" s="27" customFormat="1" ht="14.25" hidden="1" customHeight="1">
      <c r="A144" s="26"/>
      <c r="B144" s="55"/>
      <c r="C144" s="55"/>
      <c r="D144" s="55"/>
      <c r="E144" s="55"/>
      <c r="F144" s="55"/>
      <c r="G144" s="55"/>
      <c r="H144" s="55"/>
      <c r="I144" s="55"/>
      <c r="K144" s="52"/>
      <c r="L144" s="52"/>
      <c r="M144" s="52"/>
      <c r="N144" s="52"/>
      <c r="O144" s="26"/>
      <c r="P144" s="26"/>
      <c r="Q144" s="26"/>
      <c r="R144" s="26"/>
      <c r="S144" s="26"/>
      <c r="T144" s="26"/>
      <c r="U144" s="26"/>
      <c r="V144" s="26"/>
      <c r="W144" s="26"/>
      <c r="X144" s="26"/>
      <c r="Y144" s="26"/>
    </row>
    <row r="145" spans="1:25" s="27" customFormat="1" ht="14.25" hidden="1" customHeight="1">
      <c r="A145" s="26"/>
      <c r="B145" s="55"/>
      <c r="C145" s="55"/>
      <c r="D145" s="55"/>
      <c r="E145" s="55"/>
      <c r="F145" s="55"/>
      <c r="G145" s="55"/>
      <c r="H145" s="55"/>
      <c r="I145" s="55"/>
      <c r="K145" s="52"/>
      <c r="L145" s="52"/>
      <c r="M145" s="52"/>
      <c r="N145" s="52"/>
      <c r="O145" s="26"/>
      <c r="P145" s="26"/>
      <c r="Q145" s="26"/>
      <c r="R145" s="26"/>
      <c r="S145" s="26"/>
      <c r="T145" s="26"/>
      <c r="U145" s="26"/>
      <c r="V145" s="26"/>
      <c r="W145" s="26"/>
      <c r="X145" s="26"/>
      <c r="Y145" s="26"/>
    </row>
    <row r="146" spans="1:25" s="27" customFormat="1" ht="14.25" hidden="1" customHeight="1">
      <c r="A146" s="26"/>
      <c r="B146" s="55"/>
      <c r="C146" s="55"/>
      <c r="D146" s="55"/>
      <c r="E146" s="55"/>
      <c r="F146" s="55"/>
      <c r="G146" s="55"/>
      <c r="H146" s="55"/>
      <c r="I146" s="55"/>
      <c r="K146" s="52"/>
      <c r="L146" s="52"/>
      <c r="M146" s="52"/>
      <c r="N146" s="52"/>
      <c r="O146" s="26"/>
      <c r="P146" s="26"/>
      <c r="Q146" s="26"/>
      <c r="R146" s="26"/>
      <c r="S146" s="26"/>
      <c r="T146" s="26"/>
      <c r="U146" s="26"/>
      <c r="V146" s="26"/>
      <c r="W146" s="26"/>
      <c r="X146" s="26"/>
      <c r="Y146" s="26"/>
    </row>
    <row r="147" spans="1:25" s="27" customFormat="1" ht="14.25" hidden="1" customHeight="1">
      <c r="A147" s="26"/>
      <c r="B147" s="55"/>
      <c r="C147" s="55"/>
      <c r="D147" s="55"/>
      <c r="E147" s="55"/>
      <c r="F147" s="55"/>
      <c r="G147" s="55"/>
      <c r="H147" s="55"/>
      <c r="I147" s="55"/>
      <c r="K147" s="52"/>
      <c r="L147" s="52"/>
      <c r="M147" s="52"/>
      <c r="N147" s="52"/>
      <c r="O147" s="26"/>
      <c r="P147" s="26"/>
      <c r="Q147" s="26"/>
      <c r="R147" s="26"/>
      <c r="S147" s="26"/>
      <c r="T147" s="26"/>
      <c r="U147" s="26"/>
      <c r="V147" s="26"/>
      <c r="W147" s="26"/>
      <c r="X147" s="26"/>
      <c r="Y147" s="26"/>
    </row>
    <row r="148" spans="1:25" s="27" customFormat="1" ht="14.25" hidden="1" customHeight="1">
      <c r="A148" s="26"/>
      <c r="B148" s="55"/>
      <c r="C148" s="55"/>
      <c r="D148" s="55"/>
      <c r="E148" s="55"/>
      <c r="F148" s="55"/>
      <c r="G148" s="55"/>
      <c r="H148" s="55"/>
      <c r="I148" s="55"/>
      <c r="K148" s="52"/>
      <c r="L148" s="52"/>
      <c r="M148" s="52"/>
      <c r="N148" s="52"/>
      <c r="O148" s="26"/>
      <c r="P148" s="26"/>
      <c r="Q148" s="26"/>
      <c r="R148" s="26"/>
      <c r="S148" s="26"/>
      <c r="T148" s="26"/>
      <c r="U148" s="26"/>
      <c r="V148" s="26"/>
      <c r="W148" s="26"/>
      <c r="X148" s="26"/>
      <c r="Y148" s="26"/>
    </row>
    <row r="149" spans="1:25" s="27" customFormat="1" ht="14.25" hidden="1" customHeight="1">
      <c r="A149" s="26"/>
      <c r="B149" s="55"/>
      <c r="C149" s="55"/>
      <c r="D149" s="55"/>
      <c r="E149" s="55"/>
      <c r="F149" s="55"/>
      <c r="G149" s="55"/>
      <c r="H149" s="55"/>
      <c r="I149" s="55"/>
      <c r="K149" s="52"/>
      <c r="L149" s="52"/>
      <c r="M149" s="52"/>
      <c r="N149" s="52"/>
      <c r="O149" s="26"/>
      <c r="P149" s="26"/>
      <c r="Q149" s="26"/>
      <c r="R149" s="26"/>
      <c r="S149" s="26"/>
      <c r="T149" s="26"/>
      <c r="U149" s="26"/>
      <c r="V149" s="26"/>
      <c r="W149" s="26"/>
      <c r="X149" s="26"/>
      <c r="Y149" s="26"/>
    </row>
    <row r="150" spans="1:25" s="27" customFormat="1" ht="14.25" hidden="1" customHeight="1">
      <c r="A150" s="26"/>
      <c r="B150" s="55"/>
      <c r="C150" s="55"/>
      <c r="D150" s="55"/>
      <c r="E150" s="55"/>
      <c r="F150" s="55"/>
      <c r="G150" s="55"/>
      <c r="H150" s="55"/>
      <c r="I150" s="55"/>
      <c r="K150" s="52"/>
      <c r="L150" s="52"/>
      <c r="M150" s="52"/>
      <c r="N150" s="52"/>
      <c r="O150" s="26"/>
      <c r="P150" s="26"/>
      <c r="Q150" s="26"/>
      <c r="R150" s="26"/>
      <c r="S150" s="26"/>
      <c r="T150" s="26"/>
      <c r="U150" s="26"/>
      <c r="V150" s="26"/>
      <c r="W150" s="26"/>
      <c r="X150" s="26"/>
      <c r="Y150" s="26"/>
    </row>
    <row r="151" spans="1:25" s="27" customFormat="1" ht="14.25" hidden="1" customHeight="1">
      <c r="A151" s="26"/>
      <c r="B151" s="55"/>
      <c r="C151" s="55"/>
      <c r="D151" s="55"/>
      <c r="E151" s="55"/>
      <c r="F151" s="55"/>
      <c r="G151" s="55"/>
      <c r="H151" s="55"/>
      <c r="I151" s="55"/>
      <c r="K151" s="52"/>
      <c r="L151" s="52"/>
      <c r="M151" s="52"/>
      <c r="N151" s="52"/>
      <c r="O151" s="26"/>
      <c r="P151" s="26"/>
      <c r="Q151" s="26"/>
      <c r="R151" s="26"/>
      <c r="S151" s="26"/>
      <c r="T151" s="26"/>
      <c r="U151" s="26"/>
      <c r="V151" s="26"/>
      <c r="W151" s="26"/>
      <c r="X151" s="26"/>
      <c r="Y151" s="26"/>
    </row>
    <row r="152" spans="1:25" s="27" customFormat="1" ht="14.25" hidden="1" customHeight="1">
      <c r="A152" s="26"/>
      <c r="B152" s="55"/>
      <c r="C152" s="55"/>
      <c r="D152" s="55"/>
      <c r="E152" s="55"/>
      <c r="F152" s="55"/>
      <c r="G152" s="55"/>
      <c r="H152" s="55"/>
      <c r="I152" s="55"/>
      <c r="K152" s="52"/>
      <c r="L152" s="52"/>
      <c r="M152" s="52"/>
      <c r="N152" s="52"/>
      <c r="O152" s="26"/>
      <c r="P152" s="26"/>
      <c r="Q152" s="26"/>
      <c r="R152" s="26"/>
      <c r="S152" s="26"/>
      <c r="T152" s="26"/>
      <c r="U152" s="26"/>
      <c r="V152" s="26"/>
      <c r="W152" s="26"/>
      <c r="X152" s="26"/>
      <c r="Y152" s="26"/>
    </row>
    <row r="153" spans="1:25" s="27" customFormat="1" ht="14.25" hidden="1" customHeight="1">
      <c r="A153" s="26"/>
      <c r="B153" s="55"/>
      <c r="C153" s="55"/>
      <c r="D153" s="55"/>
      <c r="E153" s="55"/>
      <c r="F153" s="55"/>
      <c r="G153" s="55"/>
      <c r="H153" s="55"/>
      <c r="I153" s="55"/>
      <c r="K153" s="52"/>
      <c r="L153" s="52"/>
      <c r="M153" s="52"/>
      <c r="N153" s="52"/>
      <c r="O153" s="26"/>
      <c r="P153" s="26"/>
      <c r="Q153" s="26"/>
      <c r="R153" s="26"/>
      <c r="S153" s="26"/>
      <c r="T153" s="26"/>
      <c r="U153" s="26"/>
      <c r="V153" s="26"/>
      <c r="W153" s="26"/>
      <c r="X153" s="26"/>
      <c r="Y153" s="26"/>
    </row>
    <row r="154" spans="1:25" s="27" customFormat="1" ht="14.25" hidden="1" customHeight="1">
      <c r="A154" s="26"/>
      <c r="B154" s="55"/>
      <c r="C154" s="55"/>
      <c r="D154" s="55"/>
      <c r="E154" s="55"/>
      <c r="F154" s="55"/>
      <c r="G154" s="55"/>
      <c r="H154" s="55"/>
      <c r="I154" s="55"/>
      <c r="K154" s="52"/>
      <c r="L154" s="52"/>
      <c r="M154" s="52"/>
      <c r="N154" s="52"/>
      <c r="O154" s="26"/>
      <c r="P154" s="26"/>
      <c r="Q154" s="26"/>
      <c r="R154" s="26"/>
      <c r="S154" s="26"/>
      <c r="T154" s="26"/>
      <c r="U154" s="26"/>
      <c r="V154" s="26"/>
      <c r="W154" s="26"/>
      <c r="X154" s="26"/>
      <c r="Y154" s="26"/>
    </row>
    <row r="155" spans="1:25" s="27" customFormat="1" ht="14.25" hidden="1" customHeight="1">
      <c r="A155" s="26"/>
      <c r="B155" s="55"/>
      <c r="C155" s="55"/>
      <c r="D155" s="55"/>
      <c r="E155" s="55"/>
      <c r="F155" s="55"/>
      <c r="G155" s="55"/>
      <c r="H155" s="55"/>
      <c r="I155" s="55"/>
      <c r="K155" s="52"/>
      <c r="L155" s="52"/>
      <c r="M155" s="52"/>
      <c r="N155" s="52"/>
      <c r="O155" s="26"/>
      <c r="P155" s="26"/>
      <c r="Q155" s="26"/>
      <c r="R155" s="26"/>
      <c r="S155" s="26"/>
      <c r="T155" s="26"/>
      <c r="U155" s="26"/>
      <c r="V155" s="26"/>
      <c r="W155" s="26"/>
      <c r="X155" s="26"/>
      <c r="Y155" s="26"/>
    </row>
    <row r="156" spans="1:25" s="27" customFormat="1" ht="14.25" hidden="1" customHeight="1">
      <c r="A156" s="26"/>
      <c r="B156" s="55"/>
      <c r="C156" s="55"/>
      <c r="D156" s="55"/>
      <c r="E156" s="55"/>
      <c r="F156" s="55"/>
      <c r="G156" s="55"/>
      <c r="H156" s="55"/>
      <c r="I156" s="55"/>
      <c r="K156" s="52"/>
      <c r="L156" s="52"/>
      <c r="M156" s="52"/>
      <c r="N156" s="52"/>
      <c r="O156" s="26"/>
      <c r="P156" s="26"/>
      <c r="Q156" s="26"/>
      <c r="R156" s="26"/>
      <c r="S156" s="26"/>
      <c r="T156" s="26"/>
      <c r="U156" s="26"/>
      <c r="V156" s="26"/>
      <c r="W156" s="26"/>
      <c r="X156" s="26"/>
      <c r="Y156" s="26"/>
    </row>
    <row r="157" spans="1:25" s="27" customFormat="1" ht="14.25" hidden="1" customHeight="1">
      <c r="A157" s="26"/>
      <c r="B157" s="55"/>
      <c r="C157" s="55"/>
      <c r="D157" s="55"/>
      <c r="E157" s="55"/>
      <c r="F157" s="55"/>
      <c r="G157" s="55"/>
      <c r="H157" s="55"/>
      <c r="I157" s="55"/>
      <c r="K157" s="52"/>
      <c r="L157" s="52"/>
      <c r="M157" s="52"/>
      <c r="N157" s="52"/>
      <c r="O157" s="26"/>
      <c r="P157" s="26"/>
      <c r="Q157" s="26"/>
      <c r="R157" s="26"/>
      <c r="S157" s="26"/>
      <c r="T157" s="26"/>
      <c r="U157" s="26"/>
      <c r="V157" s="26"/>
      <c r="W157" s="26"/>
      <c r="X157" s="26"/>
      <c r="Y157" s="26"/>
    </row>
    <row r="158" spans="1:25" s="27" customFormat="1" ht="14.25" hidden="1" customHeight="1">
      <c r="A158" s="26"/>
      <c r="B158" s="55"/>
      <c r="C158" s="55"/>
      <c r="D158" s="55"/>
      <c r="E158" s="55"/>
      <c r="F158" s="55"/>
      <c r="G158" s="55"/>
      <c r="H158" s="55"/>
      <c r="I158" s="55"/>
      <c r="K158" s="52"/>
      <c r="L158" s="52"/>
      <c r="M158" s="52"/>
      <c r="N158" s="52"/>
      <c r="O158" s="26"/>
      <c r="P158" s="26"/>
      <c r="Q158" s="26"/>
      <c r="R158" s="26"/>
      <c r="S158" s="26"/>
      <c r="T158" s="26"/>
      <c r="U158" s="26"/>
      <c r="V158" s="26"/>
      <c r="W158" s="26"/>
      <c r="X158" s="26"/>
      <c r="Y158" s="26"/>
    </row>
    <row r="159" spans="1:25" s="27" customFormat="1" ht="14.25" hidden="1" customHeight="1">
      <c r="A159" s="26"/>
      <c r="B159" s="55"/>
      <c r="C159" s="55"/>
      <c r="D159" s="55"/>
      <c r="E159" s="55"/>
      <c r="F159" s="55"/>
      <c r="G159" s="55"/>
      <c r="H159" s="55"/>
      <c r="I159" s="55"/>
      <c r="K159" s="52"/>
      <c r="L159" s="52"/>
      <c r="M159" s="52"/>
      <c r="N159" s="52"/>
      <c r="O159" s="26"/>
      <c r="P159" s="26"/>
      <c r="Q159" s="26"/>
      <c r="R159" s="26"/>
      <c r="S159" s="26"/>
      <c r="T159" s="26"/>
      <c r="U159" s="26"/>
      <c r="V159" s="26"/>
      <c r="W159" s="26"/>
      <c r="X159" s="26"/>
      <c r="Y159" s="26"/>
    </row>
    <row r="160" spans="1:25" s="27" customFormat="1" ht="14.25" hidden="1" customHeight="1">
      <c r="A160" s="26"/>
      <c r="B160" s="55"/>
      <c r="C160" s="55"/>
      <c r="D160" s="55"/>
      <c r="E160" s="55"/>
      <c r="F160" s="55"/>
      <c r="G160" s="55"/>
      <c r="H160" s="55"/>
      <c r="I160" s="55"/>
      <c r="K160" s="52"/>
      <c r="L160" s="52"/>
      <c r="M160" s="52"/>
      <c r="N160" s="52"/>
      <c r="O160" s="26"/>
      <c r="P160" s="26"/>
      <c r="Q160" s="26"/>
      <c r="R160" s="26"/>
      <c r="S160" s="26"/>
      <c r="T160" s="26"/>
      <c r="U160" s="26"/>
      <c r="V160" s="26"/>
      <c r="W160" s="26"/>
      <c r="X160" s="26"/>
      <c r="Y160" s="26"/>
    </row>
    <row r="161" spans="1:25" s="27" customFormat="1" ht="14.25" hidden="1" customHeight="1">
      <c r="A161" s="26"/>
      <c r="B161" s="55"/>
      <c r="C161" s="55"/>
      <c r="D161" s="55"/>
      <c r="E161" s="55"/>
      <c r="F161" s="55"/>
      <c r="G161" s="55"/>
      <c r="H161" s="55"/>
      <c r="I161" s="55"/>
      <c r="K161" s="52"/>
      <c r="L161" s="52"/>
      <c r="M161" s="52"/>
      <c r="N161" s="52"/>
      <c r="O161" s="26"/>
      <c r="P161" s="26"/>
      <c r="Q161" s="26"/>
      <c r="R161" s="26"/>
      <c r="S161" s="26"/>
      <c r="T161" s="26"/>
      <c r="U161" s="26"/>
      <c r="V161" s="26"/>
      <c r="W161" s="26"/>
      <c r="X161" s="26"/>
      <c r="Y161" s="26"/>
    </row>
    <row r="162" spans="1:25" s="27" customFormat="1" ht="14.25" hidden="1" customHeight="1">
      <c r="A162" s="26"/>
      <c r="B162" s="55"/>
      <c r="C162" s="55"/>
      <c r="D162" s="55"/>
      <c r="E162" s="55"/>
      <c r="F162" s="55"/>
      <c r="G162" s="55"/>
      <c r="H162" s="55"/>
      <c r="I162" s="55"/>
      <c r="K162" s="52"/>
      <c r="L162" s="52"/>
      <c r="M162" s="52"/>
      <c r="N162" s="52"/>
      <c r="O162" s="26"/>
      <c r="P162" s="26"/>
      <c r="Q162" s="26"/>
      <c r="R162" s="26"/>
      <c r="S162" s="26"/>
      <c r="T162" s="26"/>
      <c r="U162" s="26"/>
      <c r="V162" s="26"/>
      <c r="W162" s="26"/>
      <c r="X162" s="26"/>
      <c r="Y162" s="26"/>
    </row>
    <row r="163" spans="1:25" s="27" customFormat="1" ht="14.25" hidden="1" customHeight="1">
      <c r="A163" s="26"/>
      <c r="B163" s="55"/>
      <c r="C163" s="55"/>
      <c r="D163" s="55"/>
      <c r="E163" s="55"/>
      <c r="F163" s="55"/>
      <c r="G163" s="55"/>
      <c r="H163" s="55"/>
      <c r="I163" s="55"/>
      <c r="K163" s="52"/>
      <c r="L163" s="52"/>
      <c r="M163" s="52"/>
      <c r="N163" s="52"/>
      <c r="O163" s="26"/>
      <c r="P163" s="26"/>
      <c r="Q163" s="26"/>
      <c r="R163" s="26"/>
      <c r="S163" s="26"/>
      <c r="T163" s="26"/>
      <c r="U163" s="26"/>
      <c r="V163" s="26"/>
      <c r="W163" s="26"/>
      <c r="X163" s="26"/>
      <c r="Y163" s="26"/>
    </row>
    <row r="164" spans="1:25" s="27" customFormat="1" ht="14.25" hidden="1" customHeight="1">
      <c r="A164" s="26"/>
      <c r="B164" s="55"/>
      <c r="C164" s="55"/>
      <c r="D164" s="55"/>
      <c r="E164" s="55"/>
      <c r="F164" s="55"/>
      <c r="G164" s="55"/>
      <c r="H164" s="55"/>
      <c r="I164" s="55"/>
      <c r="K164" s="52"/>
      <c r="L164" s="52"/>
      <c r="M164" s="52"/>
      <c r="N164" s="52"/>
      <c r="O164" s="26"/>
      <c r="P164" s="26"/>
      <c r="Q164" s="26"/>
      <c r="R164" s="26"/>
      <c r="S164" s="26"/>
      <c r="T164" s="26"/>
      <c r="U164" s="26"/>
      <c r="V164" s="26"/>
      <c r="W164" s="26"/>
      <c r="X164" s="26"/>
      <c r="Y164" s="26"/>
    </row>
    <row r="165" spans="1:25" s="27" customFormat="1" ht="14.25" hidden="1" customHeight="1">
      <c r="A165" s="26"/>
      <c r="B165" s="55"/>
      <c r="C165" s="55"/>
      <c r="D165" s="55"/>
      <c r="E165" s="55"/>
      <c r="F165" s="55"/>
      <c r="G165" s="55"/>
      <c r="H165" s="55"/>
      <c r="I165" s="55"/>
      <c r="K165" s="52"/>
      <c r="L165" s="52"/>
      <c r="M165" s="52"/>
      <c r="N165" s="52"/>
      <c r="O165" s="26"/>
      <c r="P165" s="26"/>
      <c r="Q165" s="26"/>
      <c r="R165" s="26"/>
      <c r="S165" s="26"/>
      <c r="T165" s="26"/>
      <c r="U165" s="26"/>
      <c r="V165" s="26"/>
      <c r="W165" s="26"/>
      <c r="X165" s="26"/>
      <c r="Y165" s="26"/>
    </row>
    <row r="166" spans="1:25" s="27" customFormat="1" ht="14.25" hidden="1" customHeight="1">
      <c r="A166" s="26"/>
      <c r="B166" s="55"/>
      <c r="C166" s="55"/>
      <c r="D166" s="55"/>
      <c r="E166" s="55"/>
      <c r="F166" s="55"/>
      <c r="G166" s="55"/>
      <c r="H166" s="55"/>
      <c r="I166" s="55"/>
      <c r="K166" s="52"/>
      <c r="L166" s="52"/>
      <c r="M166" s="52"/>
      <c r="N166" s="52"/>
      <c r="O166" s="26"/>
      <c r="P166" s="26"/>
      <c r="Q166" s="26"/>
      <c r="R166" s="26"/>
      <c r="S166" s="26"/>
      <c r="T166" s="26"/>
      <c r="U166" s="26"/>
      <c r="V166" s="26"/>
      <c r="W166" s="26"/>
      <c r="X166" s="26"/>
      <c r="Y166" s="26"/>
    </row>
    <row r="167" spans="1:25" s="27" customFormat="1" ht="14.25" hidden="1" customHeight="1">
      <c r="A167" s="26"/>
      <c r="B167" s="55"/>
      <c r="C167" s="55"/>
      <c r="D167" s="55"/>
      <c r="E167" s="55"/>
      <c r="F167" s="55"/>
      <c r="G167" s="55"/>
      <c r="H167" s="55"/>
      <c r="I167" s="55"/>
      <c r="K167" s="52"/>
      <c r="L167" s="52"/>
      <c r="M167" s="52"/>
      <c r="N167" s="52"/>
      <c r="O167" s="26"/>
      <c r="P167" s="26"/>
      <c r="Q167" s="26"/>
      <c r="R167" s="26"/>
      <c r="S167" s="26"/>
      <c r="T167" s="26"/>
      <c r="U167" s="26"/>
      <c r="V167" s="26"/>
      <c r="W167" s="26"/>
      <c r="X167" s="26"/>
      <c r="Y167" s="26"/>
    </row>
    <row r="168" spans="1:25" s="27" customFormat="1" ht="14.25" hidden="1" customHeight="1">
      <c r="A168" s="26"/>
      <c r="B168" s="55"/>
      <c r="C168" s="55"/>
      <c r="D168" s="55"/>
      <c r="E168" s="55"/>
      <c r="F168" s="55"/>
      <c r="G168" s="55"/>
      <c r="H168" s="55"/>
      <c r="I168" s="55"/>
      <c r="K168" s="52"/>
      <c r="L168" s="52"/>
      <c r="M168" s="52"/>
      <c r="N168" s="52"/>
      <c r="O168" s="26"/>
      <c r="P168" s="26"/>
      <c r="Q168" s="26"/>
      <c r="R168" s="26"/>
      <c r="S168" s="26"/>
      <c r="T168" s="26"/>
      <c r="U168" s="26"/>
      <c r="V168" s="26"/>
      <c r="W168" s="26"/>
      <c r="X168" s="26"/>
      <c r="Y168" s="26"/>
    </row>
    <row r="169" spans="1:25" s="27" customFormat="1" ht="14.25" hidden="1" customHeight="1">
      <c r="A169" s="26"/>
      <c r="B169" s="55"/>
      <c r="C169" s="55"/>
      <c r="D169" s="55"/>
      <c r="E169" s="55"/>
      <c r="F169" s="55"/>
      <c r="G169" s="55"/>
      <c r="H169" s="55"/>
      <c r="I169" s="55"/>
      <c r="K169" s="52"/>
      <c r="L169" s="52"/>
      <c r="M169" s="52"/>
      <c r="N169" s="52"/>
      <c r="O169" s="26"/>
      <c r="P169" s="26"/>
      <c r="Q169" s="26"/>
      <c r="R169" s="26"/>
      <c r="S169" s="26"/>
      <c r="T169" s="26"/>
      <c r="U169" s="26"/>
      <c r="V169" s="26"/>
      <c r="W169" s="26"/>
      <c r="X169" s="26"/>
      <c r="Y169" s="26"/>
    </row>
    <row r="170" spans="1:25" s="27" customFormat="1" ht="14.25" hidden="1" customHeight="1">
      <c r="A170" s="26"/>
      <c r="B170" s="55"/>
      <c r="C170" s="55"/>
      <c r="D170" s="55"/>
      <c r="E170" s="55"/>
      <c r="F170" s="55"/>
      <c r="G170" s="55"/>
      <c r="H170" s="55"/>
      <c r="I170" s="55"/>
      <c r="K170" s="52"/>
      <c r="L170" s="52"/>
      <c r="M170" s="52"/>
      <c r="N170" s="52"/>
      <c r="O170" s="26"/>
      <c r="P170" s="26"/>
      <c r="Q170" s="26"/>
      <c r="R170" s="26"/>
      <c r="S170" s="26"/>
      <c r="T170" s="26"/>
      <c r="U170" s="26"/>
      <c r="V170" s="26"/>
      <c r="W170" s="26"/>
      <c r="X170" s="26"/>
      <c r="Y170" s="26"/>
    </row>
    <row r="171" spans="1:25" s="27" customFormat="1" ht="14.25" hidden="1" customHeight="1">
      <c r="A171" s="26"/>
      <c r="B171" s="55"/>
      <c r="C171" s="55"/>
      <c r="D171" s="55"/>
      <c r="E171" s="55"/>
      <c r="F171" s="55"/>
      <c r="G171" s="55"/>
      <c r="H171" s="55"/>
      <c r="I171" s="55"/>
      <c r="K171" s="52"/>
      <c r="L171" s="52"/>
      <c r="M171" s="52"/>
      <c r="N171" s="52"/>
      <c r="O171" s="26"/>
      <c r="P171" s="26"/>
      <c r="Q171" s="26"/>
      <c r="R171" s="26"/>
      <c r="S171" s="26"/>
      <c r="T171" s="26"/>
      <c r="U171" s="26"/>
      <c r="V171" s="26"/>
      <c r="W171" s="26"/>
      <c r="X171" s="26"/>
      <c r="Y171" s="26"/>
    </row>
    <row r="172" spans="1:25" s="27" customFormat="1" ht="14.25" hidden="1" customHeight="1">
      <c r="A172" s="26"/>
      <c r="B172" s="55"/>
      <c r="C172" s="55"/>
      <c r="D172" s="55"/>
      <c r="E172" s="55"/>
      <c r="F172" s="55"/>
      <c r="G172" s="55"/>
      <c r="H172" s="55"/>
      <c r="I172" s="55"/>
      <c r="K172" s="52"/>
      <c r="L172" s="52"/>
      <c r="M172" s="52"/>
      <c r="N172" s="52"/>
      <c r="O172" s="26"/>
      <c r="P172" s="26"/>
      <c r="Q172" s="26"/>
      <c r="R172" s="26"/>
      <c r="S172" s="26"/>
      <c r="T172" s="26"/>
      <c r="U172" s="26"/>
      <c r="V172" s="26"/>
      <c r="W172" s="26"/>
      <c r="X172" s="26"/>
      <c r="Y172" s="26"/>
    </row>
    <row r="173" spans="1:25" s="27" customFormat="1" ht="14.25" hidden="1" customHeight="1">
      <c r="A173" s="26"/>
      <c r="B173" s="55"/>
      <c r="C173" s="55"/>
      <c r="D173" s="55"/>
      <c r="E173" s="55"/>
      <c r="F173" s="55"/>
      <c r="G173" s="55"/>
      <c r="H173" s="55"/>
      <c r="I173" s="55"/>
      <c r="K173" s="52"/>
      <c r="L173" s="52"/>
      <c r="M173" s="52"/>
      <c r="N173" s="52"/>
      <c r="O173" s="26"/>
      <c r="P173" s="26"/>
      <c r="Q173" s="26"/>
      <c r="R173" s="26"/>
      <c r="S173" s="26"/>
      <c r="T173" s="26"/>
      <c r="U173" s="26"/>
      <c r="V173" s="26"/>
      <c r="W173" s="26"/>
      <c r="X173" s="26"/>
      <c r="Y173" s="26"/>
    </row>
    <row r="174" spans="1:25" s="27" customFormat="1" ht="14.25" hidden="1" customHeight="1">
      <c r="A174" s="26"/>
      <c r="B174" s="55"/>
      <c r="C174" s="55"/>
      <c r="D174" s="55"/>
      <c r="E174" s="55"/>
      <c r="F174" s="55"/>
      <c r="G174" s="55"/>
      <c r="H174" s="55"/>
      <c r="I174" s="55"/>
      <c r="K174" s="52"/>
      <c r="L174" s="52"/>
      <c r="M174" s="52"/>
      <c r="N174" s="52"/>
      <c r="O174" s="26"/>
      <c r="P174" s="26"/>
      <c r="Q174" s="26"/>
      <c r="R174" s="26"/>
      <c r="S174" s="26"/>
      <c r="T174" s="26"/>
      <c r="U174" s="26"/>
      <c r="V174" s="26"/>
      <c r="W174" s="26"/>
      <c r="X174" s="26"/>
      <c r="Y174" s="26"/>
    </row>
    <row r="175" spans="1:25" s="27" customFormat="1" ht="14.25" hidden="1" customHeight="1">
      <c r="A175" s="26"/>
      <c r="B175" s="55"/>
      <c r="C175" s="55"/>
      <c r="D175" s="55"/>
      <c r="E175" s="55"/>
      <c r="F175" s="55"/>
      <c r="G175" s="55"/>
      <c r="H175" s="55"/>
      <c r="I175" s="55"/>
      <c r="K175" s="52"/>
      <c r="L175" s="52"/>
      <c r="M175" s="52"/>
      <c r="N175" s="52"/>
      <c r="O175" s="26"/>
      <c r="P175" s="26"/>
      <c r="Q175" s="26"/>
      <c r="R175" s="26"/>
      <c r="S175" s="26"/>
      <c r="T175" s="26"/>
      <c r="U175" s="26"/>
      <c r="V175" s="26"/>
      <c r="W175" s="26"/>
      <c r="X175" s="26"/>
      <c r="Y175" s="26"/>
    </row>
    <row r="176" spans="1:25" s="27" customFormat="1" ht="14.25" hidden="1" customHeight="1">
      <c r="A176" s="26"/>
      <c r="B176" s="55"/>
      <c r="C176" s="55"/>
      <c r="D176" s="55"/>
      <c r="E176" s="55"/>
      <c r="F176" s="55"/>
      <c r="G176" s="55"/>
      <c r="H176" s="55"/>
      <c r="I176" s="55"/>
      <c r="K176" s="52"/>
      <c r="L176" s="52"/>
      <c r="M176" s="52"/>
      <c r="N176" s="52"/>
      <c r="O176" s="26"/>
      <c r="P176" s="26"/>
      <c r="Q176" s="26"/>
      <c r="R176" s="26"/>
      <c r="S176" s="26"/>
      <c r="T176" s="26"/>
      <c r="U176" s="26"/>
      <c r="V176" s="26"/>
      <c r="W176" s="26"/>
      <c r="X176" s="26"/>
      <c r="Y176" s="26"/>
    </row>
    <row r="177" spans="1:25" s="27" customFormat="1" ht="14.25" hidden="1" customHeight="1">
      <c r="A177" s="26"/>
      <c r="B177" s="55"/>
      <c r="C177" s="55"/>
      <c r="D177" s="55"/>
      <c r="E177" s="55"/>
      <c r="F177" s="55"/>
      <c r="G177" s="55"/>
      <c r="H177" s="55"/>
      <c r="I177" s="55"/>
      <c r="K177" s="52"/>
      <c r="L177" s="52"/>
      <c r="M177" s="52"/>
      <c r="N177" s="52"/>
      <c r="O177" s="26"/>
      <c r="P177" s="26"/>
      <c r="Q177" s="26"/>
      <c r="R177" s="26"/>
      <c r="S177" s="26"/>
      <c r="T177" s="26"/>
      <c r="U177" s="26"/>
      <c r="V177" s="26"/>
      <c r="W177" s="26"/>
      <c r="X177" s="26"/>
      <c r="Y177" s="26"/>
    </row>
    <row r="178" spans="1:25" s="27" customFormat="1" ht="14.25" hidden="1" customHeight="1">
      <c r="A178" s="26"/>
      <c r="B178" s="55"/>
      <c r="C178" s="55"/>
      <c r="D178" s="55"/>
      <c r="E178" s="55"/>
      <c r="F178" s="55"/>
      <c r="G178" s="55"/>
      <c r="H178" s="55"/>
      <c r="I178" s="55"/>
      <c r="K178" s="52"/>
      <c r="L178" s="52"/>
      <c r="M178" s="52"/>
      <c r="N178" s="52"/>
      <c r="O178" s="26"/>
      <c r="P178" s="26"/>
      <c r="Q178" s="26"/>
      <c r="R178" s="26"/>
      <c r="S178" s="26"/>
      <c r="T178" s="26"/>
      <c r="U178" s="26"/>
      <c r="V178" s="26"/>
      <c r="W178" s="26"/>
      <c r="X178" s="26"/>
      <c r="Y178" s="26"/>
    </row>
    <row r="179" spans="1:25" s="27" customFormat="1" ht="14.25" hidden="1" customHeight="1">
      <c r="A179" s="26"/>
      <c r="B179" s="55"/>
      <c r="C179" s="55"/>
      <c r="D179" s="55"/>
      <c r="E179" s="55"/>
      <c r="F179" s="55"/>
      <c r="G179" s="55"/>
      <c r="H179" s="55"/>
      <c r="I179" s="55"/>
      <c r="K179" s="52"/>
      <c r="L179" s="52"/>
      <c r="M179" s="52"/>
      <c r="N179" s="52"/>
      <c r="O179" s="26"/>
      <c r="P179" s="26"/>
      <c r="Q179" s="26"/>
      <c r="R179" s="26"/>
      <c r="S179" s="26"/>
      <c r="T179" s="26"/>
      <c r="U179" s="26"/>
      <c r="V179" s="26"/>
      <c r="W179" s="26"/>
      <c r="X179" s="26"/>
      <c r="Y179" s="26"/>
    </row>
    <row r="180" spans="1:25" s="27" customFormat="1" ht="14.25" hidden="1" customHeight="1">
      <c r="A180" s="26"/>
      <c r="B180" s="55"/>
      <c r="C180" s="55"/>
      <c r="D180" s="55"/>
      <c r="E180" s="55"/>
      <c r="F180" s="55"/>
      <c r="G180" s="55"/>
      <c r="H180" s="55"/>
      <c r="I180" s="55"/>
      <c r="K180" s="52"/>
      <c r="L180" s="52"/>
      <c r="M180" s="52"/>
      <c r="N180" s="52"/>
      <c r="O180" s="26"/>
      <c r="P180" s="26"/>
      <c r="Q180" s="26"/>
      <c r="R180" s="26"/>
      <c r="S180" s="26"/>
      <c r="T180" s="26"/>
      <c r="U180" s="26"/>
      <c r="V180" s="26"/>
      <c r="W180" s="26"/>
      <c r="X180" s="26"/>
      <c r="Y180" s="26"/>
    </row>
    <row r="181" spans="1:25" s="27" customFormat="1" ht="14.25" hidden="1" customHeight="1">
      <c r="A181" s="26"/>
      <c r="B181" s="55"/>
      <c r="C181" s="55"/>
      <c r="D181" s="55"/>
      <c r="E181" s="55"/>
      <c r="F181" s="55"/>
      <c r="G181" s="55"/>
      <c r="H181" s="55"/>
      <c r="I181" s="55"/>
      <c r="K181" s="52"/>
      <c r="L181" s="52"/>
      <c r="M181" s="52"/>
      <c r="N181" s="52"/>
      <c r="O181" s="26"/>
      <c r="P181" s="26"/>
      <c r="Q181" s="26"/>
      <c r="R181" s="26"/>
      <c r="S181" s="26"/>
      <c r="T181" s="26"/>
      <c r="U181" s="26"/>
      <c r="V181" s="26"/>
      <c r="W181" s="26"/>
      <c r="X181" s="26"/>
      <c r="Y181" s="26"/>
    </row>
    <row r="182" spans="1:25" s="27" customFormat="1" ht="14.25" hidden="1" customHeight="1">
      <c r="A182" s="26"/>
      <c r="B182" s="55"/>
      <c r="C182" s="55"/>
      <c r="D182" s="55"/>
      <c r="E182" s="55"/>
      <c r="F182" s="55"/>
      <c r="G182" s="55"/>
      <c r="H182" s="55"/>
      <c r="I182" s="55"/>
      <c r="K182" s="52"/>
      <c r="L182" s="52"/>
      <c r="M182" s="52"/>
      <c r="N182" s="52"/>
      <c r="O182" s="26"/>
      <c r="P182" s="26"/>
      <c r="Q182" s="26"/>
      <c r="R182" s="26"/>
      <c r="S182" s="26"/>
      <c r="T182" s="26"/>
      <c r="U182" s="26"/>
      <c r="V182" s="26"/>
      <c r="W182" s="26"/>
      <c r="X182" s="26"/>
      <c r="Y182" s="26"/>
    </row>
    <row r="183" spans="1:25" s="27" customFormat="1" ht="14.25" hidden="1" customHeight="1">
      <c r="A183" s="26"/>
      <c r="B183" s="55"/>
      <c r="C183" s="55"/>
      <c r="D183" s="55"/>
      <c r="E183" s="55"/>
      <c r="F183" s="55"/>
      <c r="G183" s="55"/>
      <c r="H183" s="55"/>
      <c r="I183" s="55"/>
      <c r="K183" s="52"/>
      <c r="L183" s="52"/>
      <c r="M183" s="52"/>
      <c r="N183" s="52"/>
      <c r="O183" s="26"/>
      <c r="P183" s="26"/>
      <c r="Q183" s="26"/>
      <c r="R183" s="26"/>
      <c r="S183" s="26"/>
      <c r="T183" s="26"/>
      <c r="U183" s="26"/>
      <c r="V183" s="26"/>
      <c r="W183" s="26"/>
      <c r="X183" s="26"/>
      <c r="Y183" s="26"/>
    </row>
    <row r="184" spans="1:25" s="27" customFormat="1" ht="14.25" hidden="1" customHeight="1">
      <c r="A184" s="26"/>
      <c r="B184" s="55"/>
      <c r="C184" s="55"/>
      <c r="D184" s="55"/>
      <c r="E184" s="55"/>
      <c r="F184" s="55"/>
      <c r="G184" s="55"/>
      <c r="H184" s="55"/>
      <c r="I184" s="55"/>
      <c r="K184" s="52"/>
      <c r="L184" s="52"/>
      <c r="M184" s="52"/>
      <c r="N184" s="52"/>
      <c r="O184" s="26"/>
      <c r="P184" s="26"/>
      <c r="Q184" s="26"/>
      <c r="R184" s="26"/>
      <c r="S184" s="26"/>
      <c r="T184" s="26"/>
      <c r="U184" s="26"/>
      <c r="V184" s="26"/>
      <c r="W184" s="26"/>
      <c r="X184" s="26"/>
      <c r="Y184" s="26"/>
    </row>
    <row r="185" spans="1:25" s="27" customFormat="1" ht="14.25" hidden="1" customHeight="1">
      <c r="A185" s="26"/>
      <c r="B185" s="55"/>
      <c r="C185" s="55"/>
      <c r="D185" s="55"/>
      <c r="E185" s="55"/>
      <c r="F185" s="55"/>
      <c r="G185" s="55"/>
      <c r="H185" s="55"/>
      <c r="I185" s="55"/>
      <c r="K185" s="52"/>
      <c r="L185" s="52"/>
      <c r="M185" s="52"/>
      <c r="N185" s="52"/>
      <c r="O185" s="26"/>
      <c r="P185" s="26"/>
      <c r="Q185" s="26"/>
      <c r="R185" s="26"/>
      <c r="S185" s="26"/>
      <c r="T185" s="26"/>
      <c r="U185" s="26"/>
      <c r="V185" s="26"/>
      <c r="W185" s="26"/>
      <c r="X185" s="26"/>
      <c r="Y185" s="26"/>
    </row>
    <row r="186" spans="1:25" s="27" customFormat="1" ht="14.25" hidden="1" customHeight="1">
      <c r="A186" s="26"/>
      <c r="B186" s="55"/>
      <c r="C186" s="55"/>
      <c r="D186" s="55"/>
      <c r="E186" s="55"/>
      <c r="F186" s="55"/>
      <c r="G186" s="55"/>
      <c r="H186" s="55"/>
      <c r="I186" s="55"/>
      <c r="K186" s="52"/>
      <c r="L186" s="52"/>
      <c r="M186" s="52"/>
      <c r="N186" s="52"/>
      <c r="O186" s="26"/>
      <c r="P186" s="26"/>
      <c r="Q186" s="26"/>
      <c r="R186" s="26"/>
      <c r="S186" s="26"/>
      <c r="T186" s="26"/>
      <c r="U186" s="26"/>
      <c r="V186" s="26"/>
      <c r="W186" s="26"/>
      <c r="X186" s="26"/>
      <c r="Y186" s="26"/>
    </row>
    <row r="187" spans="1:25" s="27" customFormat="1" ht="14.25" hidden="1" customHeight="1">
      <c r="A187" s="26"/>
      <c r="B187" s="55"/>
      <c r="C187" s="55"/>
      <c r="D187" s="55"/>
      <c r="E187" s="55"/>
      <c r="F187" s="55"/>
      <c r="G187" s="55"/>
      <c r="H187" s="55"/>
      <c r="I187" s="55"/>
      <c r="K187" s="52"/>
      <c r="L187" s="52"/>
      <c r="M187" s="52"/>
      <c r="N187" s="52"/>
      <c r="O187" s="26"/>
      <c r="P187" s="26"/>
      <c r="Q187" s="26"/>
      <c r="R187" s="26"/>
      <c r="S187" s="26"/>
      <c r="T187" s="26"/>
      <c r="U187" s="26"/>
      <c r="V187" s="26"/>
      <c r="W187" s="26"/>
      <c r="X187" s="26"/>
      <c r="Y187" s="26"/>
    </row>
    <row r="188" spans="1:25" s="27" customFormat="1" ht="14.25" hidden="1" customHeight="1">
      <c r="A188" s="26"/>
      <c r="B188" s="55"/>
      <c r="C188" s="55"/>
      <c r="D188" s="55"/>
      <c r="E188" s="55"/>
      <c r="F188" s="55"/>
      <c r="G188" s="55"/>
      <c r="H188" s="55"/>
      <c r="I188" s="55"/>
      <c r="K188" s="52"/>
      <c r="L188" s="52"/>
      <c r="M188" s="52"/>
      <c r="N188" s="52"/>
      <c r="O188" s="26"/>
      <c r="P188" s="26"/>
      <c r="Q188" s="26"/>
      <c r="R188" s="26"/>
      <c r="S188" s="26"/>
      <c r="T188" s="26"/>
      <c r="U188" s="26"/>
      <c r="V188" s="26"/>
      <c r="W188" s="26"/>
      <c r="X188" s="26"/>
      <c r="Y188" s="26"/>
    </row>
    <row r="189" spans="1:25" s="27" customFormat="1" ht="14.25" hidden="1" customHeight="1">
      <c r="A189" s="26"/>
      <c r="B189" s="55"/>
      <c r="C189" s="55"/>
      <c r="D189" s="55"/>
      <c r="E189" s="55"/>
      <c r="F189" s="55"/>
      <c r="G189" s="55"/>
      <c r="H189" s="55"/>
      <c r="I189" s="55"/>
      <c r="K189" s="52"/>
      <c r="L189" s="52"/>
      <c r="M189" s="52"/>
      <c r="N189" s="52"/>
      <c r="O189" s="26"/>
      <c r="P189" s="26"/>
      <c r="Q189" s="26"/>
      <c r="R189" s="26"/>
      <c r="S189" s="26"/>
      <c r="T189" s="26"/>
      <c r="U189" s="26"/>
      <c r="V189" s="26"/>
      <c r="W189" s="26"/>
      <c r="X189" s="26"/>
      <c r="Y189" s="26"/>
    </row>
    <row r="190" spans="1:25" s="27" customFormat="1" ht="14.25" hidden="1" customHeight="1">
      <c r="A190" s="26"/>
      <c r="B190" s="55"/>
      <c r="C190" s="55"/>
      <c r="D190" s="55"/>
      <c r="E190" s="55"/>
      <c r="F190" s="55"/>
      <c r="G190" s="55"/>
      <c r="H190" s="55"/>
      <c r="I190" s="55"/>
      <c r="K190" s="52"/>
      <c r="L190" s="52"/>
      <c r="M190" s="52"/>
      <c r="N190" s="52"/>
      <c r="O190" s="26"/>
      <c r="P190" s="26"/>
      <c r="Q190" s="26"/>
      <c r="R190" s="26"/>
      <c r="S190" s="26"/>
      <c r="T190" s="26"/>
      <c r="U190" s="26"/>
      <c r="V190" s="26"/>
      <c r="W190" s="26"/>
      <c r="X190" s="26"/>
      <c r="Y190" s="26"/>
    </row>
    <row r="191" spans="1:25" s="27" customFormat="1" ht="14.25" hidden="1" customHeight="1">
      <c r="A191" s="26"/>
      <c r="B191" s="55"/>
      <c r="C191" s="55"/>
      <c r="D191" s="55"/>
      <c r="E191" s="55"/>
      <c r="F191" s="55"/>
      <c r="G191" s="55"/>
      <c r="H191" s="55"/>
      <c r="I191" s="55"/>
      <c r="K191" s="52"/>
      <c r="L191" s="52"/>
      <c r="M191" s="52"/>
      <c r="N191" s="52"/>
      <c r="O191" s="26"/>
      <c r="P191" s="26"/>
      <c r="Q191" s="26"/>
      <c r="R191" s="26"/>
      <c r="S191" s="26"/>
      <c r="T191" s="26"/>
      <c r="U191" s="26"/>
      <c r="V191" s="26"/>
      <c r="W191" s="26"/>
      <c r="X191" s="26"/>
      <c r="Y191" s="26"/>
    </row>
    <row r="192" spans="1:25" s="27" customFormat="1" ht="14.25" hidden="1" customHeight="1">
      <c r="A192" s="26"/>
      <c r="B192" s="55"/>
      <c r="C192" s="55"/>
      <c r="D192" s="55"/>
      <c r="E192" s="55"/>
      <c r="F192" s="55"/>
      <c r="G192" s="55"/>
      <c r="H192" s="55"/>
      <c r="I192" s="55"/>
      <c r="K192" s="52"/>
      <c r="L192" s="52"/>
      <c r="M192" s="52"/>
      <c r="N192" s="52"/>
      <c r="O192" s="26"/>
      <c r="P192" s="26"/>
      <c r="Q192" s="26"/>
      <c r="R192" s="26"/>
      <c r="S192" s="26"/>
      <c r="T192" s="26"/>
      <c r="U192" s="26"/>
      <c r="V192" s="26"/>
      <c r="W192" s="26"/>
      <c r="X192" s="26"/>
      <c r="Y192" s="26"/>
    </row>
    <row r="193" spans="1:25" s="27" customFormat="1" ht="14.25" hidden="1" customHeight="1">
      <c r="A193" s="26"/>
      <c r="B193" s="55"/>
      <c r="C193" s="55"/>
      <c r="D193" s="55"/>
      <c r="E193" s="55"/>
      <c r="F193" s="55"/>
      <c r="G193" s="55"/>
      <c r="H193" s="55"/>
      <c r="I193" s="55"/>
      <c r="K193" s="52"/>
      <c r="L193" s="52"/>
      <c r="M193" s="52"/>
      <c r="N193" s="52"/>
      <c r="O193" s="26"/>
      <c r="P193" s="26"/>
      <c r="Q193" s="26"/>
      <c r="R193" s="26"/>
      <c r="S193" s="26"/>
      <c r="T193" s="26"/>
      <c r="U193" s="26"/>
      <c r="V193" s="26"/>
      <c r="W193" s="26"/>
      <c r="X193" s="26"/>
      <c r="Y193" s="26"/>
    </row>
    <row r="194" spans="1:25" s="27" customFormat="1" ht="14.25" hidden="1" customHeight="1">
      <c r="A194" s="26"/>
      <c r="B194" s="55"/>
      <c r="C194" s="55"/>
      <c r="D194" s="55"/>
      <c r="E194" s="55"/>
      <c r="F194" s="55"/>
      <c r="G194" s="55"/>
      <c r="H194" s="55"/>
      <c r="I194" s="55"/>
      <c r="K194" s="52"/>
      <c r="L194" s="52"/>
      <c r="M194" s="52"/>
      <c r="N194" s="52"/>
      <c r="O194" s="26"/>
      <c r="P194" s="26"/>
      <c r="Q194" s="26"/>
      <c r="R194" s="26"/>
      <c r="S194" s="26"/>
      <c r="T194" s="26"/>
      <c r="U194" s="26"/>
      <c r="V194" s="26"/>
      <c r="W194" s="26"/>
      <c r="X194" s="26"/>
      <c r="Y194" s="26"/>
    </row>
    <row r="195" spans="1:25" s="27" customFormat="1" ht="14.25" hidden="1" customHeight="1">
      <c r="A195" s="26"/>
      <c r="B195" s="55"/>
      <c r="C195" s="55"/>
      <c r="D195" s="55"/>
      <c r="E195" s="55"/>
      <c r="F195" s="55"/>
      <c r="G195" s="55"/>
      <c r="H195" s="55"/>
      <c r="I195" s="55"/>
      <c r="K195" s="52"/>
      <c r="L195" s="52"/>
      <c r="M195" s="52"/>
      <c r="N195" s="52"/>
      <c r="O195" s="26"/>
      <c r="P195" s="26"/>
      <c r="Q195" s="26"/>
      <c r="R195" s="26"/>
      <c r="S195" s="26"/>
      <c r="T195" s="26"/>
      <c r="U195" s="26"/>
      <c r="V195" s="26"/>
      <c r="W195" s="26"/>
      <c r="X195" s="26"/>
      <c r="Y195" s="26"/>
    </row>
    <row r="196" spans="1:25" s="27" customFormat="1" ht="14.25" hidden="1" customHeight="1">
      <c r="A196" s="26"/>
      <c r="B196" s="55"/>
      <c r="C196" s="55"/>
      <c r="D196" s="55"/>
      <c r="E196" s="55"/>
      <c r="F196" s="55"/>
      <c r="G196" s="55"/>
      <c r="H196" s="55"/>
      <c r="I196" s="55"/>
      <c r="K196" s="52"/>
      <c r="L196" s="52"/>
      <c r="M196" s="52"/>
      <c r="N196" s="52"/>
      <c r="O196" s="26"/>
      <c r="P196" s="26"/>
      <c r="Q196" s="26"/>
      <c r="R196" s="26"/>
      <c r="S196" s="26"/>
      <c r="T196" s="26"/>
      <c r="U196" s="26"/>
      <c r="V196" s="26"/>
      <c r="W196" s="26"/>
      <c r="X196" s="26"/>
      <c r="Y196" s="26"/>
    </row>
    <row r="197" spans="1:25" s="27" customFormat="1" ht="14.25" hidden="1" customHeight="1">
      <c r="A197" s="26"/>
      <c r="B197" s="55"/>
      <c r="C197" s="55"/>
      <c r="D197" s="55"/>
      <c r="E197" s="55"/>
      <c r="F197" s="55"/>
      <c r="G197" s="55"/>
      <c r="H197" s="55"/>
      <c r="I197" s="55"/>
      <c r="K197" s="52"/>
      <c r="L197" s="52"/>
      <c r="M197" s="52"/>
      <c r="N197" s="52"/>
      <c r="O197" s="26"/>
      <c r="P197" s="26"/>
      <c r="Q197" s="26"/>
      <c r="R197" s="26"/>
      <c r="S197" s="26"/>
      <c r="T197" s="26"/>
      <c r="U197" s="26"/>
      <c r="V197" s="26"/>
      <c r="W197" s="26"/>
      <c r="X197" s="26"/>
      <c r="Y197" s="26"/>
    </row>
    <row r="198" spans="1:25" s="27" customFormat="1" ht="14.25" hidden="1" customHeight="1">
      <c r="A198" s="26"/>
      <c r="B198" s="55"/>
      <c r="C198" s="55"/>
      <c r="D198" s="55"/>
      <c r="E198" s="55"/>
      <c r="F198" s="55"/>
      <c r="G198" s="55"/>
      <c r="H198" s="55"/>
      <c r="I198" s="55"/>
      <c r="K198" s="52"/>
      <c r="L198" s="52"/>
      <c r="M198" s="52"/>
      <c r="N198" s="52"/>
      <c r="O198" s="26"/>
      <c r="P198" s="26"/>
      <c r="Q198" s="26"/>
      <c r="R198" s="26"/>
      <c r="S198" s="26"/>
      <c r="T198" s="26"/>
      <c r="U198" s="26"/>
      <c r="V198" s="26"/>
      <c r="W198" s="26"/>
      <c r="X198" s="26"/>
      <c r="Y198" s="26"/>
    </row>
    <row r="199" spans="1:25" s="27" customFormat="1" ht="14.25" hidden="1" customHeight="1">
      <c r="A199" s="26"/>
      <c r="B199" s="55"/>
      <c r="C199" s="55"/>
      <c r="D199" s="55"/>
      <c r="E199" s="55"/>
      <c r="F199" s="55"/>
      <c r="G199" s="55"/>
      <c r="H199" s="55"/>
      <c r="I199" s="55"/>
      <c r="K199" s="52"/>
      <c r="L199" s="52"/>
      <c r="M199" s="52"/>
      <c r="N199" s="52"/>
      <c r="O199" s="26"/>
      <c r="P199" s="26"/>
      <c r="Q199" s="26"/>
      <c r="R199" s="26"/>
      <c r="S199" s="26"/>
      <c r="T199" s="26"/>
      <c r="U199" s="26"/>
      <c r="V199" s="26"/>
      <c r="W199" s="26"/>
      <c r="X199" s="26"/>
      <c r="Y199" s="26"/>
    </row>
    <row r="200" spans="1:25" s="27" customFormat="1" ht="14.25" hidden="1" customHeight="1">
      <c r="A200" s="26"/>
      <c r="B200" s="55"/>
      <c r="C200" s="55"/>
      <c r="D200" s="55"/>
      <c r="E200" s="55"/>
      <c r="F200" s="55"/>
      <c r="G200" s="55"/>
      <c r="H200" s="55"/>
      <c r="I200" s="55"/>
      <c r="K200" s="52"/>
      <c r="L200" s="52"/>
      <c r="M200" s="52"/>
      <c r="N200" s="52"/>
      <c r="O200" s="26"/>
      <c r="P200" s="26"/>
      <c r="Q200" s="26"/>
      <c r="R200" s="26"/>
      <c r="S200" s="26"/>
      <c r="T200" s="26"/>
      <c r="U200" s="26"/>
      <c r="V200" s="26"/>
      <c r="W200" s="26"/>
      <c r="X200" s="26"/>
      <c r="Y200" s="26"/>
    </row>
    <row r="201" spans="1:25" s="27" customFormat="1" ht="14.25" hidden="1" customHeight="1">
      <c r="A201" s="26"/>
      <c r="B201" s="55"/>
      <c r="C201" s="55"/>
      <c r="D201" s="55"/>
      <c r="E201" s="55"/>
      <c r="F201" s="55"/>
      <c r="G201" s="55"/>
      <c r="H201" s="55"/>
      <c r="I201" s="55"/>
      <c r="K201" s="52"/>
      <c r="L201" s="52"/>
      <c r="M201" s="52"/>
      <c r="N201" s="52"/>
      <c r="O201" s="26"/>
      <c r="P201" s="26"/>
      <c r="Q201" s="26"/>
      <c r="R201" s="26"/>
      <c r="S201" s="26"/>
      <c r="T201" s="26"/>
      <c r="U201" s="26"/>
      <c r="V201" s="26"/>
      <c r="W201" s="26"/>
      <c r="X201" s="26"/>
      <c r="Y201" s="26"/>
    </row>
    <row r="202" spans="1:25" s="27" customFormat="1" ht="14.25" hidden="1" customHeight="1">
      <c r="A202" s="26"/>
      <c r="B202" s="55"/>
      <c r="C202" s="55"/>
      <c r="D202" s="55"/>
      <c r="E202" s="55"/>
      <c r="F202" s="55"/>
      <c r="G202" s="55"/>
      <c r="H202" s="55"/>
      <c r="I202" s="55"/>
      <c r="K202" s="52"/>
      <c r="L202" s="52"/>
      <c r="M202" s="52"/>
      <c r="N202" s="52"/>
      <c r="O202" s="26"/>
      <c r="P202" s="26"/>
      <c r="Q202" s="26"/>
      <c r="R202" s="26"/>
      <c r="S202" s="26"/>
      <c r="T202" s="26"/>
      <c r="U202" s="26"/>
      <c r="V202" s="26"/>
      <c r="W202" s="26"/>
      <c r="X202" s="26"/>
      <c r="Y202" s="26"/>
    </row>
    <row r="203" spans="1:25" s="27" customFormat="1" ht="14.25" hidden="1" customHeight="1">
      <c r="A203" s="26"/>
      <c r="B203" s="55"/>
      <c r="C203" s="55"/>
      <c r="D203" s="55"/>
      <c r="E203" s="55"/>
      <c r="F203" s="55"/>
      <c r="G203" s="55"/>
      <c r="H203" s="55"/>
      <c r="I203" s="55"/>
      <c r="K203" s="52"/>
      <c r="L203" s="52"/>
      <c r="M203" s="52"/>
      <c r="N203" s="52"/>
      <c r="O203" s="26"/>
      <c r="P203" s="26"/>
      <c r="Q203" s="26"/>
      <c r="R203" s="26"/>
      <c r="S203" s="26"/>
      <c r="T203" s="26"/>
      <c r="U203" s="26"/>
      <c r="V203" s="26"/>
      <c r="W203" s="26"/>
      <c r="X203" s="26"/>
      <c r="Y203" s="26"/>
    </row>
    <row r="204" spans="1:25" s="27" customFormat="1" ht="14.25" hidden="1" customHeight="1">
      <c r="A204" s="26"/>
      <c r="B204" s="55"/>
      <c r="C204" s="55"/>
      <c r="D204" s="55"/>
      <c r="E204" s="55"/>
      <c r="F204" s="55"/>
      <c r="G204" s="55"/>
      <c r="H204" s="55"/>
      <c r="I204" s="55"/>
      <c r="K204" s="52"/>
      <c r="L204" s="52"/>
      <c r="M204" s="52"/>
      <c r="N204" s="52"/>
      <c r="O204" s="26"/>
      <c r="P204" s="26"/>
      <c r="Q204" s="26"/>
      <c r="R204" s="26"/>
      <c r="S204" s="26"/>
      <c r="T204" s="26"/>
      <c r="U204" s="26"/>
      <c r="V204" s="26"/>
      <c r="W204" s="26"/>
      <c r="X204" s="26"/>
      <c r="Y204" s="26"/>
    </row>
    <row r="205" spans="1:25" s="27" customFormat="1" ht="14.25" hidden="1" customHeight="1">
      <c r="A205" s="26"/>
      <c r="B205" s="55"/>
      <c r="C205" s="55"/>
      <c r="D205" s="55"/>
      <c r="E205" s="55"/>
      <c r="F205" s="55"/>
      <c r="G205" s="55"/>
      <c r="H205" s="55"/>
      <c r="I205" s="55"/>
      <c r="K205" s="52"/>
      <c r="L205" s="52"/>
      <c r="M205" s="52"/>
      <c r="N205" s="52"/>
      <c r="O205" s="26"/>
      <c r="P205" s="26"/>
      <c r="Q205" s="26"/>
      <c r="R205" s="26"/>
      <c r="S205" s="26"/>
      <c r="T205" s="26"/>
      <c r="U205" s="26"/>
      <c r="V205" s="26"/>
      <c r="W205" s="26"/>
      <c r="X205" s="26"/>
      <c r="Y205" s="26"/>
    </row>
    <row r="206" spans="1:25" s="27" customFormat="1" ht="14.25" hidden="1" customHeight="1">
      <c r="A206" s="26"/>
      <c r="B206" s="55"/>
      <c r="C206" s="55"/>
      <c r="D206" s="55"/>
      <c r="E206" s="55"/>
      <c r="F206" s="55"/>
      <c r="G206" s="55"/>
      <c r="H206" s="55"/>
      <c r="I206" s="55"/>
      <c r="K206" s="52"/>
      <c r="L206" s="52"/>
      <c r="M206" s="52"/>
      <c r="N206" s="52"/>
      <c r="O206" s="26"/>
      <c r="P206" s="26"/>
      <c r="Q206" s="26"/>
      <c r="R206" s="26"/>
      <c r="S206" s="26"/>
      <c r="T206" s="26"/>
      <c r="U206" s="26"/>
      <c r="V206" s="26"/>
      <c r="W206" s="26"/>
      <c r="X206" s="26"/>
      <c r="Y206" s="26"/>
    </row>
    <row r="207" spans="1:25" s="27" customFormat="1" ht="14.25" hidden="1" customHeight="1">
      <c r="A207" s="26"/>
      <c r="B207" s="55"/>
      <c r="C207" s="55"/>
      <c r="D207" s="55"/>
      <c r="E207" s="55"/>
      <c r="F207" s="55"/>
      <c r="G207" s="55"/>
      <c r="H207" s="55"/>
      <c r="I207" s="55"/>
      <c r="K207" s="52"/>
      <c r="L207" s="52"/>
      <c r="M207" s="52"/>
      <c r="N207" s="52"/>
      <c r="O207" s="26"/>
      <c r="P207" s="26"/>
      <c r="Q207" s="26"/>
      <c r="R207" s="26"/>
      <c r="S207" s="26"/>
      <c r="T207" s="26"/>
      <c r="U207" s="26"/>
      <c r="V207" s="26"/>
      <c r="W207" s="26"/>
      <c r="X207" s="26"/>
      <c r="Y207" s="26"/>
    </row>
    <row r="208" spans="1:25" s="27" customFormat="1" ht="14.25" hidden="1" customHeight="1">
      <c r="A208" s="26"/>
      <c r="B208" s="55"/>
      <c r="C208" s="55"/>
      <c r="D208" s="55"/>
      <c r="E208" s="55"/>
      <c r="F208" s="55"/>
      <c r="G208" s="55"/>
      <c r="H208" s="55"/>
      <c r="I208" s="55"/>
      <c r="K208" s="52"/>
      <c r="L208" s="52"/>
      <c r="M208" s="52"/>
      <c r="N208" s="52"/>
      <c r="O208" s="26"/>
      <c r="P208" s="26"/>
      <c r="Q208" s="26"/>
      <c r="R208" s="26"/>
      <c r="S208" s="26"/>
      <c r="T208" s="26"/>
      <c r="U208" s="26"/>
      <c r="V208" s="26"/>
      <c r="W208" s="26"/>
      <c r="X208" s="26"/>
      <c r="Y208" s="26"/>
    </row>
    <row r="209" spans="1:25" s="27" customFormat="1" ht="14.25" hidden="1" customHeight="1">
      <c r="A209" s="26"/>
      <c r="B209" s="55"/>
      <c r="C209" s="55"/>
      <c r="D209" s="55"/>
      <c r="E209" s="55"/>
      <c r="F209" s="55"/>
      <c r="G209" s="55"/>
      <c r="H209" s="55"/>
      <c r="I209" s="55"/>
      <c r="K209" s="52"/>
      <c r="L209" s="52"/>
      <c r="M209" s="52"/>
      <c r="N209" s="52"/>
      <c r="O209" s="26"/>
      <c r="P209" s="26"/>
      <c r="Q209" s="26"/>
      <c r="R209" s="26"/>
      <c r="S209" s="26"/>
      <c r="T209" s="26"/>
      <c r="U209" s="26"/>
      <c r="V209" s="26"/>
      <c r="W209" s="26"/>
      <c r="X209" s="26"/>
      <c r="Y209" s="26"/>
    </row>
    <row r="210" spans="1:25" s="27" customFormat="1" ht="14.25" hidden="1" customHeight="1">
      <c r="A210" s="26"/>
      <c r="B210" s="55"/>
      <c r="C210" s="55"/>
      <c r="D210" s="55"/>
      <c r="E210" s="55"/>
      <c r="F210" s="55"/>
      <c r="G210" s="55"/>
      <c r="H210" s="55"/>
      <c r="I210" s="55"/>
      <c r="K210" s="52"/>
      <c r="L210" s="52"/>
      <c r="M210" s="52"/>
      <c r="N210" s="52"/>
      <c r="O210" s="26"/>
      <c r="P210" s="26"/>
      <c r="Q210" s="26"/>
      <c r="R210" s="26"/>
      <c r="S210" s="26"/>
      <c r="T210" s="26"/>
      <c r="U210" s="26"/>
      <c r="V210" s="26"/>
      <c r="W210" s="26"/>
      <c r="X210" s="26"/>
      <c r="Y210" s="26"/>
    </row>
    <row r="211" spans="1:25" s="27" customFormat="1" ht="14.25" hidden="1" customHeight="1">
      <c r="A211" s="26"/>
      <c r="B211" s="55"/>
      <c r="C211" s="55"/>
      <c r="D211" s="55"/>
      <c r="E211" s="55"/>
      <c r="F211" s="55"/>
      <c r="G211" s="55"/>
      <c r="H211" s="55"/>
      <c r="I211" s="55"/>
      <c r="K211" s="52"/>
      <c r="L211" s="52"/>
      <c r="M211" s="52"/>
      <c r="N211" s="52"/>
      <c r="O211" s="26"/>
      <c r="P211" s="26"/>
      <c r="Q211" s="26"/>
      <c r="R211" s="26"/>
      <c r="S211" s="26"/>
      <c r="T211" s="26"/>
      <c r="U211" s="26"/>
      <c r="V211" s="26"/>
      <c r="W211" s="26"/>
      <c r="X211" s="26"/>
      <c r="Y211" s="26"/>
    </row>
    <row r="212" spans="1:25" s="27" customFormat="1" ht="14.25" hidden="1" customHeight="1">
      <c r="A212" s="26"/>
      <c r="B212" s="55"/>
      <c r="C212" s="55"/>
      <c r="D212" s="55"/>
      <c r="E212" s="55"/>
      <c r="F212" s="55"/>
      <c r="G212" s="55"/>
      <c r="H212" s="55"/>
      <c r="I212" s="55"/>
      <c r="K212" s="52"/>
      <c r="L212" s="52"/>
      <c r="M212" s="52"/>
      <c r="N212" s="52"/>
      <c r="O212" s="26"/>
      <c r="P212" s="26"/>
      <c r="Q212" s="26"/>
      <c r="R212" s="26"/>
      <c r="S212" s="26"/>
      <c r="T212" s="26"/>
      <c r="U212" s="26"/>
      <c r="V212" s="26"/>
      <c r="W212" s="26"/>
      <c r="X212" s="26"/>
      <c r="Y212" s="26"/>
    </row>
    <row r="213" spans="1:25" s="27" customFormat="1" ht="14.25" hidden="1" customHeight="1">
      <c r="A213" s="26"/>
      <c r="B213" s="55"/>
      <c r="C213" s="55"/>
      <c r="D213" s="55"/>
      <c r="E213" s="55"/>
      <c r="F213" s="55"/>
      <c r="G213" s="55"/>
      <c r="H213" s="55"/>
      <c r="I213" s="55"/>
      <c r="K213" s="52"/>
      <c r="L213" s="52"/>
      <c r="M213" s="52"/>
      <c r="N213" s="52"/>
      <c r="O213" s="26"/>
      <c r="P213" s="26"/>
      <c r="Q213" s="26"/>
      <c r="R213" s="26"/>
      <c r="S213" s="26"/>
      <c r="T213" s="26"/>
      <c r="U213" s="26"/>
      <c r="V213" s="26"/>
      <c r="W213" s="26"/>
      <c r="X213" s="26"/>
      <c r="Y213" s="26"/>
    </row>
    <row r="214" spans="1:25" s="27" customFormat="1" ht="14.25" hidden="1" customHeight="1">
      <c r="A214" s="26"/>
      <c r="B214" s="55"/>
      <c r="C214" s="55"/>
      <c r="D214" s="55"/>
      <c r="E214" s="55"/>
      <c r="F214" s="55"/>
      <c r="G214" s="55"/>
      <c r="H214" s="55"/>
      <c r="I214" s="55"/>
      <c r="K214" s="52"/>
      <c r="L214" s="52"/>
      <c r="M214" s="52"/>
      <c r="N214" s="52"/>
      <c r="O214" s="26"/>
      <c r="P214" s="26"/>
      <c r="Q214" s="26"/>
      <c r="R214" s="26"/>
      <c r="S214" s="26"/>
      <c r="T214" s="26"/>
      <c r="U214" s="26"/>
      <c r="V214" s="26"/>
      <c r="W214" s="26"/>
      <c r="X214" s="26"/>
      <c r="Y214" s="26"/>
    </row>
    <row r="215" spans="1:25" s="27" customFormat="1" ht="14.25" hidden="1" customHeight="1">
      <c r="A215" s="26"/>
      <c r="B215" s="55"/>
      <c r="C215" s="55"/>
      <c r="D215" s="55"/>
      <c r="E215" s="55"/>
      <c r="F215" s="55"/>
      <c r="G215" s="55"/>
      <c r="H215" s="55"/>
      <c r="I215" s="55"/>
      <c r="K215" s="52"/>
      <c r="L215" s="52"/>
      <c r="M215" s="52"/>
      <c r="N215" s="52"/>
      <c r="O215" s="26"/>
      <c r="P215" s="26"/>
      <c r="Q215" s="26"/>
      <c r="R215" s="26"/>
      <c r="S215" s="26"/>
      <c r="T215" s="26"/>
      <c r="U215" s="26"/>
      <c r="V215" s="26"/>
      <c r="W215" s="26"/>
      <c r="X215" s="26"/>
      <c r="Y215" s="26"/>
    </row>
    <row r="216" spans="1:25" s="27" customFormat="1" ht="14.25" hidden="1" customHeight="1">
      <c r="A216" s="26"/>
      <c r="B216" s="55"/>
      <c r="C216" s="55"/>
      <c r="D216" s="55"/>
      <c r="E216" s="55"/>
      <c r="F216" s="55"/>
      <c r="G216" s="55"/>
      <c r="H216" s="55"/>
      <c r="I216" s="55"/>
      <c r="K216" s="52"/>
      <c r="L216" s="52"/>
      <c r="M216" s="52"/>
      <c r="N216" s="52"/>
      <c r="O216" s="26"/>
      <c r="P216" s="26"/>
      <c r="Q216" s="26"/>
      <c r="R216" s="26"/>
      <c r="S216" s="26"/>
      <c r="T216" s="26"/>
      <c r="U216" s="26"/>
      <c r="V216" s="26"/>
      <c r="W216" s="26"/>
      <c r="X216" s="26"/>
      <c r="Y216" s="26"/>
    </row>
    <row r="217" spans="1:25" s="27" customFormat="1" ht="14.25" hidden="1" customHeight="1">
      <c r="A217" s="26"/>
      <c r="B217" s="55"/>
      <c r="C217" s="55"/>
      <c r="D217" s="55"/>
      <c r="E217" s="55"/>
      <c r="F217" s="55"/>
      <c r="G217" s="55"/>
      <c r="H217" s="55"/>
      <c r="I217" s="55"/>
      <c r="K217" s="52"/>
      <c r="L217" s="52"/>
      <c r="M217" s="52"/>
      <c r="N217" s="52"/>
      <c r="O217" s="26"/>
      <c r="P217" s="26"/>
      <c r="Q217" s="26"/>
      <c r="R217" s="26"/>
      <c r="S217" s="26"/>
      <c r="T217" s="26"/>
      <c r="U217" s="26"/>
      <c r="V217" s="26"/>
      <c r="W217" s="26"/>
      <c r="X217" s="26"/>
      <c r="Y217" s="26"/>
    </row>
    <row r="218" spans="1:25" s="27" customFormat="1" ht="14.25" hidden="1" customHeight="1">
      <c r="A218" s="26"/>
      <c r="B218" s="55"/>
      <c r="C218" s="55"/>
      <c r="D218" s="55"/>
      <c r="E218" s="55"/>
      <c r="F218" s="55"/>
      <c r="G218" s="55"/>
      <c r="H218" s="55"/>
      <c r="I218" s="55"/>
      <c r="K218" s="52"/>
      <c r="L218" s="52"/>
      <c r="M218" s="52"/>
      <c r="N218" s="52"/>
      <c r="O218" s="26"/>
      <c r="P218" s="26"/>
      <c r="Q218" s="26"/>
      <c r="R218" s="26"/>
      <c r="S218" s="26"/>
      <c r="T218" s="26"/>
      <c r="U218" s="26"/>
      <c r="V218" s="26"/>
      <c r="W218" s="26"/>
      <c r="X218" s="26"/>
      <c r="Y218" s="26"/>
    </row>
    <row r="219" spans="1:25" s="27" customFormat="1" ht="14.25" hidden="1" customHeight="1">
      <c r="A219" s="26"/>
      <c r="B219" s="55"/>
      <c r="C219" s="55"/>
      <c r="D219" s="55"/>
      <c r="E219" s="55"/>
      <c r="F219" s="55"/>
      <c r="G219" s="55"/>
      <c r="H219" s="55"/>
      <c r="I219" s="55"/>
      <c r="K219" s="52"/>
      <c r="L219" s="52"/>
      <c r="M219" s="52"/>
      <c r="N219" s="52"/>
      <c r="O219" s="26"/>
      <c r="P219" s="26"/>
      <c r="Q219" s="26"/>
      <c r="R219" s="26"/>
      <c r="S219" s="26"/>
      <c r="T219" s="26"/>
      <c r="U219" s="26"/>
      <c r="V219" s="26"/>
      <c r="W219" s="26"/>
      <c r="X219" s="26"/>
      <c r="Y219" s="26"/>
    </row>
    <row r="220" spans="1:25" s="27" customFormat="1" ht="14.25" hidden="1" customHeight="1">
      <c r="A220" s="26"/>
      <c r="B220" s="55"/>
      <c r="C220" s="55"/>
      <c r="D220" s="55"/>
      <c r="E220" s="55"/>
      <c r="F220" s="55"/>
      <c r="G220" s="55"/>
      <c r="H220" s="55"/>
      <c r="I220" s="55"/>
      <c r="K220" s="52"/>
      <c r="L220" s="52"/>
      <c r="M220" s="52"/>
      <c r="N220" s="52"/>
      <c r="O220" s="26"/>
      <c r="P220" s="26"/>
      <c r="Q220" s="26"/>
      <c r="R220" s="26"/>
      <c r="S220" s="26"/>
      <c r="T220" s="26"/>
      <c r="U220" s="26"/>
      <c r="V220" s="26"/>
      <c r="W220" s="26"/>
      <c r="X220" s="26"/>
      <c r="Y220" s="26"/>
    </row>
    <row r="221" spans="1:25" s="27" customFormat="1" ht="14.25" hidden="1" customHeight="1">
      <c r="A221" s="26"/>
      <c r="B221" s="55"/>
      <c r="C221" s="55"/>
      <c r="D221" s="55"/>
      <c r="E221" s="55"/>
      <c r="F221" s="55"/>
      <c r="G221" s="55"/>
      <c r="H221" s="55"/>
      <c r="I221" s="55"/>
      <c r="K221" s="52"/>
      <c r="L221" s="52"/>
      <c r="M221" s="52"/>
      <c r="N221" s="52"/>
      <c r="O221" s="26"/>
      <c r="P221" s="26"/>
      <c r="Q221" s="26"/>
      <c r="R221" s="26"/>
      <c r="S221" s="26"/>
      <c r="T221" s="26"/>
      <c r="U221" s="26"/>
      <c r="V221" s="26"/>
      <c r="W221" s="26"/>
      <c r="X221" s="26"/>
      <c r="Y221" s="26"/>
    </row>
    <row r="222" spans="1:25" s="27" customFormat="1" ht="14.25" hidden="1" customHeight="1">
      <c r="A222" s="26"/>
      <c r="B222" s="55"/>
      <c r="C222" s="55"/>
      <c r="D222" s="55"/>
      <c r="E222" s="55"/>
      <c r="F222" s="55"/>
      <c r="G222" s="55"/>
      <c r="H222" s="55"/>
      <c r="I222" s="55"/>
      <c r="K222" s="52"/>
      <c r="L222" s="52"/>
      <c r="M222" s="52"/>
      <c r="N222" s="52"/>
      <c r="O222" s="26"/>
      <c r="P222" s="26"/>
      <c r="Q222" s="26"/>
      <c r="R222" s="26"/>
      <c r="S222" s="26"/>
      <c r="T222" s="26"/>
      <c r="U222" s="26"/>
      <c r="V222" s="26"/>
      <c r="W222" s="26"/>
      <c r="X222" s="26"/>
      <c r="Y222" s="26"/>
    </row>
    <row r="223" spans="1:25" s="27" customFormat="1" ht="14.25" hidden="1" customHeight="1">
      <c r="A223" s="26"/>
      <c r="B223" s="55"/>
      <c r="C223" s="55"/>
      <c r="D223" s="55"/>
      <c r="E223" s="55"/>
      <c r="F223" s="55"/>
      <c r="G223" s="55"/>
      <c r="H223" s="55"/>
      <c r="I223" s="55"/>
      <c r="K223" s="52"/>
      <c r="L223" s="52"/>
      <c r="M223" s="52"/>
      <c r="N223" s="52"/>
      <c r="O223" s="26"/>
      <c r="P223" s="26"/>
      <c r="Q223" s="26"/>
      <c r="R223" s="26"/>
      <c r="S223" s="26"/>
      <c r="T223" s="26"/>
      <c r="U223" s="26"/>
      <c r="V223" s="26"/>
      <c r="W223" s="26"/>
      <c r="X223" s="26"/>
      <c r="Y223" s="26"/>
    </row>
    <row r="224" spans="1:25" s="27" customFormat="1" ht="14.25" hidden="1" customHeight="1">
      <c r="A224" s="26"/>
      <c r="B224" s="55"/>
      <c r="C224" s="55"/>
      <c r="D224" s="55"/>
      <c r="E224" s="55"/>
      <c r="F224" s="55"/>
      <c r="G224" s="55"/>
      <c r="H224" s="55"/>
      <c r="I224" s="55"/>
      <c r="K224" s="52"/>
      <c r="L224" s="52"/>
      <c r="M224" s="52"/>
      <c r="N224" s="52"/>
      <c r="O224" s="26"/>
      <c r="P224" s="26"/>
      <c r="Q224" s="26"/>
      <c r="R224" s="26"/>
      <c r="S224" s="26"/>
      <c r="T224" s="26"/>
      <c r="U224" s="26"/>
      <c r="V224" s="26"/>
      <c r="W224" s="26"/>
      <c r="X224" s="26"/>
      <c r="Y224" s="26"/>
    </row>
    <row r="225" spans="1:25" s="27" customFormat="1" ht="14.25" hidden="1" customHeight="1">
      <c r="A225" s="26"/>
      <c r="B225" s="55"/>
      <c r="C225" s="55"/>
      <c r="D225" s="55"/>
      <c r="E225" s="55"/>
      <c r="F225" s="55"/>
      <c r="G225" s="55"/>
      <c r="H225" s="55"/>
      <c r="I225" s="55"/>
      <c r="K225" s="52"/>
      <c r="L225" s="52"/>
      <c r="M225" s="52"/>
      <c r="N225" s="52"/>
      <c r="O225" s="26"/>
      <c r="P225" s="26"/>
      <c r="Q225" s="26"/>
      <c r="R225" s="26"/>
      <c r="S225" s="26"/>
      <c r="T225" s="26"/>
      <c r="U225" s="26"/>
      <c r="V225" s="26"/>
      <c r="W225" s="26"/>
      <c r="X225" s="26"/>
      <c r="Y225" s="26"/>
    </row>
    <row r="226" spans="1:25" s="27" customFormat="1" ht="14.25" hidden="1" customHeight="1">
      <c r="A226" s="26"/>
      <c r="B226" s="55"/>
      <c r="C226" s="55"/>
      <c r="D226" s="55"/>
      <c r="E226" s="55"/>
      <c r="F226" s="55"/>
      <c r="G226" s="55"/>
      <c r="H226" s="55"/>
      <c r="I226" s="55"/>
      <c r="K226" s="52"/>
      <c r="L226" s="52"/>
      <c r="M226" s="52"/>
      <c r="N226" s="52"/>
      <c r="O226" s="26"/>
      <c r="P226" s="26"/>
      <c r="Q226" s="26"/>
      <c r="R226" s="26"/>
      <c r="S226" s="26"/>
      <c r="T226" s="26"/>
      <c r="U226" s="26"/>
      <c r="V226" s="26"/>
      <c r="W226" s="26"/>
      <c r="X226" s="26"/>
      <c r="Y226" s="26"/>
    </row>
    <row r="227" spans="1:25" s="27" customFormat="1" ht="14.25" hidden="1" customHeight="1">
      <c r="A227" s="26"/>
      <c r="B227" s="55"/>
      <c r="C227" s="55"/>
      <c r="D227" s="55"/>
      <c r="E227" s="55"/>
      <c r="F227" s="55"/>
      <c r="G227" s="55"/>
      <c r="H227" s="55"/>
      <c r="I227" s="55"/>
      <c r="K227" s="52"/>
      <c r="L227" s="52"/>
      <c r="M227" s="52"/>
      <c r="N227" s="52"/>
      <c r="O227" s="26"/>
      <c r="P227" s="26"/>
      <c r="Q227" s="26"/>
      <c r="R227" s="26"/>
      <c r="S227" s="26"/>
      <c r="T227" s="26"/>
      <c r="U227" s="26"/>
      <c r="V227" s="26"/>
      <c r="W227" s="26"/>
      <c r="X227" s="26"/>
      <c r="Y227" s="26"/>
    </row>
    <row r="228" spans="1:25" s="27" customFormat="1" ht="14.25" hidden="1" customHeight="1">
      <c r="A228" s="26"/>
      <c r="B228" s="55"/>
      <c r="C228" s="55"/>
      <c r="D228" s="55"/>
      <c r="E228" s="55"/>
      <c r="F228" s="55"/>
      <c r="G228" s="55"/>
      <c r="H228" s="55"/>
      <c r="I228" s="55"/>
      <c r="K228" s="52"/>
      <c r="L228" s="52"/>
      <c r="M228" s="52"/>
      <c r="N228" s="52"/>
      <c r="O228" s="26"/>
      <c r="P228" s="26"/>
      <c r="Q228" s="26"/>
      <c r="R228" s="26"/>
      <c r="S228" s="26"/>
      <c r="T228" s="26"/>
      <c r="U228" s="26"/>
      <c r="V228" s="26"/>
      <c r="W228" s="26"/>
      <c r="X228" s="26"/>
      <c r="Y228" s="26"/>
    </row>
    <row r="229" spans="1:25" s="27" customFormat="1" ht="14.25" hidden="1" customHeight="1">
      <c r="A229" s="26"/>
      <c r="B229" s="55"/>
      <c r="C229" s="55"/>
      <c r="D229" s="55"/>
      <c r="E229" s="55"/>
      <c r="F229" s="55"/>
      <c r="G229" s="55"/>
      <c r="H229" s="55"/>
      <c r="I229" s="55"/>
      <c r="K229" s="52"/>
      <c r="L229" s="52"/>
      <c r="M229" s="52"/>
      <c r="N229" s="52"/>
      <c r="O229" s="26"/>
      <c r="P229" s="26"/>
      <c r="Q229" s="26"/>
      <c r="R229" s="26"/>
      <c r="S229" s="26"/>
      <c r="T229" s="26"/>
      <c r="U229" s="26"/>
      <c r="V229" s="26"/>
      <c r="W229" s="26"/>
      <c r="X229" s="26"/>
      <c r="Y229" s="26"/>
    </row>
    <row r="230" spans="1:25" s="27" customFormat="1" ht="14.25" hidden="1" customHeight="1">
      <c r="A230" s="26"/>
      <c r="B230" s="56"/>
      <c r="C230" s="50"/>
      <c r="D230" s="51"/>
      <c r="E230" s="51"/>
      <c r="F230" s="50"/>
      <c r="G230" s="50"/>
      <c r="H230" s="50"/>
      <c r="I230" s="50"/>
      <c r="K230" s="52"/>
      <c r="L230" s="52"/>
      <c r="M230" s="52"/>
      <c r="N230" s="52"/>
      <c r="O230" s="26"/>
      <c r="P230" s="26"/>
      <c r="Q230" s="26"/>
      <c r="R230" s="26"/>
      <c r="S230" s="26"/>
      <c r="T230" s="26"/>
      <c r="U230" s="26"/>
      <c r="V230" s="26"/>
      <c r="W230" s="26"/>
      <c r="X230" s="26"/>
      <c r="Y230" s="26"/>
    </row>
    <row r="231" spans="1:25" s="27" customFormat="1" ht="14.25" hidden="1" customHeight="1">
      <c r="A231" s="26"/>
      <c r="B231" s="57" t="s">
        <v>31</v>
      </c>
      <c r="C231" s="58"/>
      <c r="D231" s="58"/>
      <c r="E231" s="58"/>
      <c r="F231" s="58"/>
      <c r="G231" s="58"/>
      <c r="H231" s="58"/>
      <c r="I231" s="59"/>
      <c r="K231" s="52"/>
      <c r="L231" s="52"/>
      <c r="M231" s="52"/>
      <c r="N231" s="52"/>
      <c r="O231" s="26"/>
      <c r="P231" s="26"/>
      <c r="Q231" s="26"/>
      <c r="R231" s="26"/>
      <c r="S231" s="26"/>
      <c r="T231" s="26"/>
      <c r="U231" s="26"/>
      <c r="V231" s="26"/>
      <c r="W231" s="26"/>
      <c r="X231" s="26"/>
      <c r="Y231" s="26"/>
    </row>
    <row r="232" spans="1:25" s="27" customFormat="1" ht="14.25" hidden="1" customHeight="1">
      <c r="A232" s="26"/>
      <c r="B232" s="60" t="s">
        <v>8</v>
      </c>
      <c r="C232" s="61"/>
      <c r="D232" s="62"/>
      <c r="E232" s="62"/>
      <c r="F232" s="63"/>
      <c r="G232" s="63"/>
      <c r="H232" s="63"/>
      <c r="I232" s="64"/>
      <c r="K232" s="52"/>
      <c r="L232" s="52"/>
      <c r="M232" s="52"/>
      <c r="N232" s="52"/>
      <c r="O232" s="26"/>
      <c r="P232" s="26"/>
      <c r="Q232" s="26"/>
      <c r="R232" s="26"/>
      <c r="S232" s="26"/>
      <c r="T232" s="26"/>
      <c r="U232" s="26"/>
      <c r="V232" s="26"/>
      <c r="W232" s="26"/>
      <c r="X232" s="26"/>
      <c r="Y232" s="26"/>
    </row>
    <row r="233" spans="1:25" s="27" customFormat="1" ht="14.25" hidden="1" customHeight="1">
      <c r="A233" s="26"/>
      <c r="B233" s="65"/>
      <c r="C233" s="66"/>
      <c r="D233" s="66"/>
      <c r="E233" s="66"/>
      <c r="F233" s="66"/>
      <c r="G233" s="66"/>
      <c r="H233" s="66"/>
      <c r="I233" s="66"/>
      <c r="K233" s="52"/>
      <c r="L233" s="52"/>
      <c r="M233" s="52"/>
      <c r="N233" s="52"/>
      <c r="O233" s="26"/>
      <c r="P233" s="26"/>
      <c r="Q233" s="26"/>
      <c r="R233" s="26"/>
      <c r="S233" s="26"/>
      <c r="T233" s="26"/>
      <c r="U233" s="26"/>
      <c r="V233" s="26"/>
      <c r="W233" s="26"/>
      <c r="X233" s="26"/>
      <c r="Y233" s="26"/>
    </row>
    <row r="234" spans="1:25" s="27" customFormat="1" ht="14.25" hidden="1" customHeight="1">
      <c r="A234" s="26"/>
      <c r="B234" s="65"/>
      <c r="C234" s="66"/>
      <c r="D234" s="66"/>
      <c r="E234" s="66"/>
      <c r="F234" s="66"/>
      <c r="G234" s="66"/>
      <c r="H234" s="66"/>
      <c r="I234" s="66"/>
      <c r="K234" s="52"/>
      <c r="L234" s="52"/>
      <c r="M234" s="52"/>
      <c r="N234" s="52"/>
      <c r="O234" s="26"/>
      <c r="P234" s="26"/>
      <c r="Q234" s="26"/>
      <c r="R234" s="26"/>
      <c r="S234" s="26"/>
      <c r="T234" s="26"/>
      <c r="U234" s="26"/>
      <c r="V234" s="26"/>
      <c r="W234" s="26"/>
      <c r="X234" s="26"/>
      <c r="Y234" s="26"/>
    </row>
    <row r="235" spans="1:25" s="27" customFormat="1" ht="14.25" hidden="1" customHeight="1">
      <c r="A235" s="26"/>
      <c r="B235" s="65"/>
      <c r="C235" s="66"/>
      <c r="D235" s="66"/>
      <c r="E235" s="66"/>
      <c r="F235" s="66"/>
      <c r="G235" s="66"/>
      <c r="H235" s="66"/>
      <c r="I235" s="66"/>
      <c r="K235" s="52"/>
      <c r="L235" s="52"/>
      <c r="M235" s="52"/>
      <c r="N235" s="52"/>
      <c r="O235" s="26"/>
      <c r="P235" s="26"/>
      <c r="Q235" s="26"/>
      <c r="R235" s="26"/>
      <c r="S235" s="26"/>
      <c r="T235" s="26"/>
      <c r="U235" s="26"/>
      <c r="V235" s="26"/>
      <c r="W235" s="26"/>
      <c r="X235" s="26"/>
      <c r="Y235" s="26"/>
    </row>
    <row r="236" spans="1:25" s="27" customFormat="1" ht="14.25" hidden="1" customHeight="1">
      <c r="A236" s="26"/>
      <c r="B236" s="65"/>
      <c r="C236" s="66"/>
      <c r="D236" s="66"/>
      <c r="E236" s="66"/>
      <c r="F236" s="66"/>
      <c r="G236" s="66"/>
      <c r="H236" s="66"/>
      <c r="I236" s="66"/>
      <c r="K236" s="52"/>
      <c r="L236" s="52"/>
      <c r="M236" s="52"/>
      <c r="N236" s="52"/>
      <c r="O236" s="26"/>
      <c r="P236" s="26"/>
      <c r="Q236" s="26"/>
      <c r="R236" s="26"/>
      <c r="S236" s="26"/>
      <c r="T236" s="26"/>
      <c r="U236" s="26"/>
      <c r="V236" s="26"/>
      <c r="W236" s="26"/>
      <c r="X236" s="26"/>
      <c r="Y236" s="26"/>
    </row>
    <row r="237" spans="1:25" s="27" customFormat="1" ht="14.25" hidden="1" customHeight="1">
      <c r="A237" s="26"/>
      <c r="B237" s="65"/>
      <c r="C237" s="66"/>
      <c r="D237" s="66"/>
      <c r="E237" s="66"/>
      <c r="F237" s="66"/>
      <c r="G237" s="66"/>
      <c r="H237" s="66"/>
      <c r="I237" s="66"/>
      <c r="K237" s="52"/>
      <c r="L237" s="52"/>
      <c r="M237" s="52"/>
      <c r="N237" s="52"/>
      <c r="O237" s="26"/>
      <c r="P237" s="26"/>
      <c r="Q237" s="26"/>
      <c r="R237" s="26"/>
      <c r="S237" s="26"/>
      <c r="T237" s="26"/>
      <c r="U237" s="26"/>
      <c r="V237" s="26"/>
      <c r="W237" s="26"/>
      <c r="X237" s="26"/>
      <c r="Y237" s="26"/>
    </row>
    <row r="238" spans="1:25" s="27" customFormat="1" ht="14.25" hidden="1" customHeight="1">
      <c r="A238" s="26"/>
      <c r="B238" s="65"/>
      <c r="C238" s="66"/>
      <c r="D238" s="66"/>
      <c r="E238" s="66"/>
      <c r="F238" s="66"/>
      <c r="G238" s="66"/>
      <c r="H238" s="66"/>
      <c r="I238" s="66"/>
      <c r="K238" s="52"/>
      <c r="L238" s="52"/>
      <c r="M238" s="52"/>
      <c r="N238" s="52"/>
      <c r="O238" s="26"/>
      <c r="P238" s="26"/>
      <c r="Q238" s="26"/>
      <c r="R238" s="26"/>
      <c r="S238" s="26"/>
      <c r="T238" s="26"/>
      <c r="U238" s="26"/>
      <c r="V238" s="26"/>
      <c r="W238" s="26"/>
      <c r="X238" s="26"/>
      <c r="Y238" s="26"/>
    </row>
    <row r="239" spans="1:25" s="27" customFormat="1" ht="14.25" hidden="1" customHeight="1">
      <c r="A239" s="26"/>
      <c r="B239" s="65"/>
      <c r="C239" s="66"/>
      <c r="D239" s="66"/>
      <c r="E239" s="66"/>
      <c r="F239" s="66"/>
      <c r="G239" s="66"/>
      <c r="H239" s="66"/>
      <c r="I239" s="66"/>
      <c r="K239" s="52"/>
      <c r="L239" s="52"/>
      <c r="M239" s="52"/>
      <c r="N239" s="52"/>
      <c r="O239" s="26"/>
      <c r="P239" s="26"/>
      <c r="Q239" s="26"/>
      <c r="R239" s="26"/>
      <c r="S239" s="26"/>
      <c r="T239" s="26"/>
      <c r="U239" s="26"/>
      <c r="V239" s="26"/>
      <c r="W239" s="26"/>
      <c r="X239" s="26"/>
      <c r="Y239" s="26"/>
    </row>
    <row r="240" spans="1:25" s="27" customFormat="1" ht="14.25" hidden="1" customHeight="1">
      <c r="A240" s="26"/>
      <c r="B240" s="65"/>
      <c r="C240" s="66"/>
      <c r="D240" s="66"/>
      <c r="E240" s="66"/>
      <c r="F240" s="66"/>
      <c r="G240" s="66"/>
      <c r="H240" s="66"/>
      <c r="I240" s="66"/>
      <c r="K240" s="52"/>
      <c r="L240" s="52"/>
      <c r="M240" s="52"/>
      <c r="N240" s="52"/>
      <c r="O240" s="26"/>
      <c r="P240" s="26"/>
      <c r="Q240" s="26"/>
      <c r="R240" s="26"/>
      <c r="S240" s="26"/>
      <c r="T240" s="26"/>
      <c r="U240" s="26"/>
      <c r="V240" s="26"/>
      <c r="W240" s="26"/>
      <c r="X240" s="26"/>
      <c r="Y240" s="26"/>
    </row>
    <row r="241" spans="1:25" s="27" customFormat="1" ht="14.25" hidden="1" customHeight="1">
      <c r="A241" s="26"/>
      <c r="B241" s="65"/>
      <c r="C241" s="66"/>
      <c r="D241" s="66"/>
      <c r="E241" s="66"/>
      <c r="F241" s="66"/>
      <c r="G241" s="66"/>
      <c r="H241" s="66"/>
      <c r="I241" s="66"/>
      <c r="K241" s="52"/>
      <c r="L241" s="52"/>
      <c r="M241" s="52"/>
      <c r="N241" s="52"/>
      <c r="O241" s="26"/>
      <c r="P241" s="26"/>
      <c r="Q241" s="26"/>
      <c r="R241" s="26"/>
      <c r="S241" s="26"/>
      <c r="T241" s="26"/>
      <c r="U241" s="26"/>
      <c r="V241" s="26"/>
      <c r="W241" s="26"/>
      <c r="X241" s="26"/>
      <c r="Y241" s="26"/>
    </row>
    <row r="242" spans="1:25" s="27" customFormat="1" ht="14.25" hidden="1" customHeight="1">
      <c r="A242" s="26"/>
      <c r="B242" s="65"/>
      <c r="C242" s="66"/>
      <c r="D242" s="66"/>
      <c r="E242" s="66"/>
      <c r="F242" s="66"/>
      <c r="G242" s="66"/>
      <c r="H242" s="66"/>
      <c r="I242" s="66"/>
      <c r="K242" s="52"/>
      <c r="L242" s="52"/>
      <c r="M242" s="52"/>
      <c r="N242" s="52"/>
      <c r="O242" s="26"/>
      <c r="P242" s="26"/>
      <c r="Q242" s="26"/>
      <c r="R242" s="26"/>
      <c r="S242" s="26"/>
      <c r="T242" s="26"/>
      <c r="U242" s="26"/>
      <c r="V242" s="26"/>
      <c r="W242" s="26"/>
      <c r="X242" s="26"/>
      <c r="Y242" s="26"/>
    </row>
    <row r="243" spans="1:25" s="27" customFormat="1" ht="14.25" hidden="1" customHeight="1">
      <c r="A243" s="26"/>
      <c r="B243" s="65"/>
      <c r="C243" s="66"/>
      <c r="D243" s="66"/>
      <c r="E243" s="66"/>
      <c r="F243" s="66"/>
      <c r="G243" s="66"/>
      <c r="H243" s="66"/>
      <c r="I243" s="66"/>
      <c r="K243" s="52"/>
      <c r="L243" s="52"/>
      <c r="M243" s="52"/>
      <c r="N243" s="52"/>
      <c r="O243" s="26"/>
      <c r="P243" s="26"/>
      <c r="Q243" s="26"/>
      <c r="R243" s="26"/>
      <c r="S243" s="26"/>
      <c r="T243" s="26"/>
      <c r="U243" s="26"/>
      <c r="V243" s="26"/>
      <c r="W243" s="26"/>
      <c r="X243" s="26"/>
      <c r="Y243" s="26"/>
    </row>
    <row r="244" spans="1:25" s="27" customFormat="1" ht="14.25" hidden="1" customHeight="1">
      <c r="A244" s="26"/>
      <c r="B244" s="65"/>
      <c r="C244" s="66"/>
      <c r="D244" s="66"/>
      <c r="E244" s="66"/>
      <c r="F244" s="66"/>
      <c r="G244" s="66"/>
      <c r="H244" s="66"/>
      <c r="I244" s="66"/>
      <c r="K244" s="52"/>
      <c r="L244" s="52"/>
      <c r="M244" s="52"/>
      <c r="N244" s="52"/>
      <c r="O244" s="26"/>
      <c r="P244" s="26"/>
      <c r="Q244" s="26"/>
      <c r="R244" s="26"/>
      <c r="S244" s="26"/>
      <c r="T244" s="26"/>
      <c r="U244" s="26"/>
      <c r="V244" s="26"/>
      <c r="W244" s="26"/>
      <c r="X244" s="26"/>
      <c r="Y244" s="26"/>
    </row>
    <row r="245" spans="1:25" s="27" customFormat="1" ht="14.25" hidden="1" customHeight="1">
      <c r="A245" s="26"/>
      <c r="B245" s="65"/>
      <c r="C245" s="66"/>
      <c r="D245" s="66"/>
      <c r="E245" s="66"/>
      <c r="F245" s="66"/>
      <c r="G245" s="66"/>
      <c r="H245" s="66"/>
      <c r="I245" s="66"/>
      <c r="K245" s="52"/>
      <c r="L245" s="52"/>
      <c r="M245" s="52"/>
      <c r="N245" s="52"/>
      <c r="O245" s="26"/>
      <c r="P245" s="26"/>
      <c r="Q245" s="26"/>
      <c r="R245" s="26"/>
      <c r="S245" s="26"/>
      <c r="T245" s="26"/>
      <c r="U245" s="26"/>
      <c r="V245" s="26"/>
      <c r="W245" s="26"/>
      <c r="X245" s="26"/>
      <c r="Y245" s="26"/>
    </row>
    <row r="246" spans="1:25" s="27" customFormat="1" ht="14.25" hidden="1" customHeight="1">
      <c r="A246" s="26"/>
      <c r="B246" s="65"/>
      <c r="C246" s="66"/>
      <c r="D246" s="66"/>
      <c r="E246" s="66"/>
      <c r="F246" s="66"/>
      <c r="G246" s="66"/>
      <c r="H246" s="66"/>
      <c r="I246" s="66"/>
      <c r="K246" s="52"/>
      <c r="L246" s="52"/>
      <c r="M246" s="52"/>
      <c r="N246" s="52"/>
      <c r="O246" s="26"/>
      <c r="P246" s="26"/>
      <c r="Q246" s="26"/>
      <c r="R246" s="26"/>
      <c r="S246" s="26"/>
      <c r="T246" s="26"/>
      <c r="U246" s="26"/>
      <c r="V246" s="26"/>
      <c r="W246" s="26"/>
      <c r="X246" s="26"/>
      <c r="Y246" s="26"/>
    </row>
    <row r="247" spans="1:25" s="27" customFormat="1" ht="14.25" hidden="1" customHeight="1">
      <c r="A247" s="26"/>
      <c r="B247" s="65"/>
      <c r="C247" s="66"/>
      <c r="D247" s="66"/>
      <c r="E247" s="66"/>
      <c r="F247" s="66"/>
      <c r="G247" s="66"/>
      <c r="H247" s="66"/>
      <c r="I247" s="66"/>
      <c r="K247" s="52"/>
      <c r="L247" s="52"/>
      <c r="M247" s="52"/>
      <c r="N247" s="52"/>
      <c r="O247" s="26"/>
      <c r="P247" s="26"/>
      <c r="Q247" s="26"/>
      <c r="R247" s="26"/>
      <c r="S247" s="26"/>
      <c r="T247" s="26"/>
      <c r="U247" s="26"/>
      <c r="V247" s="26"/>
      <c r="W247" s="26"/>
      <c r="X247" s="26"/>
      <c r="Y247" s="26"/>
    </row>
    <row r="248" spans="1:25" s="27" customFormat="1" ht="14.25" hidden="1" customHeight="1">
      <c r="A248" s="26"/>
      <c r="B248" s="65"/>
      <c r="C248" s="66"/>
      <c r="D248" s="66"/>
      <c r="E248" s="66"/>
      <c r="F248" s="66"/>
      <c r="G248" s="66"/>
      <c r="H248" s="66"/>
      <c r="I248" s="66"/>
      <c r="K248" s="52"/>
      <c r="L248" s="52"/>
      <c r="M248" s="52"/>
      <c r="N248" s="52"/>
      <c r="O248" s="26"/>
      <c r="P248" s="26"/>
      <c r="Q248" s="26"/>
      <c r="R248" s="26"/>
      <c r="S248" s="26"/>
      <c r="T248" s="26"/>
      <c r="U248" s="26"/>
      <c r="V248" s="26"/>
      <c r="W248" s="26"/>
      <c r="X248" s="26"/>
      <c r="Y248" s="26"/>
    </row>
    <row r="249" spans="1:25" s="27" customFormat="1" ht="14.25" hidden="1" customHeight="1">
      <c r="A249" s="26"/>
      <c r="B249" s="65"/>
      <c r="C249" s="66"/>
      <c r="D249" s="66"/>
      <c r="E249" s="66"/>
      <c r="F249" s="66"/>
      <c r="G249" s="66"/>
      <c r="H249" s="66"/>
      <c r="I249" s="66"/>
      <c r="K249" s="52"/>
      <c r="L249" s="52"/>
      <c r="M249" s="52"/>
      <c r="N249" s="52"/>
      <c r="O249" s="26"/>
      <c r="P249" s="26"/>
      <c r="Q249" s="26"/>
      <c r="R249" s="26"/>
      <c r="S249" s="26"/>
      <c r="T249" s="26"/>
      <c r="U249" s="26"/>
      <c r="V249" s="26"/>
      <c r="W249" s="26"/>
      <c r="X249" s="26"/>
      <c r="Y249" s="26"/>
    </row>
    <row r="250" spans="1:25" s="27" customFormat="1" ht="14.25" hidden="1" customHeight="1">
      <c r="A250" s="26"/>
      <c r="B250" s="65"/>
      <c r="C250" s="66"/>
      <c r="D250" s="66"/>
      <c r="E250" s="66"/>
      <c r="F250" s="66"/>
      <c r="G250" s="66"/>
      <c r="H250" s="66"/>
      <c r="I250" s="66"/>
      <c r="K250" s="52"/>
      <c r="L250" s="52"/>
      <c r="M250" s="52"/>
      <c r="N250" s="52"/>
      <c r="O250" s="26"/>
      <c r="P250" s="26"/>
      <c r="Q250" s="26"/>
      <c r="R250" s="26"/>
      <c r="S250" s="26"/>
      <c r="T250" s="26"/>
      <c r="U250" s="26"/>
      <c r="V250" s="26"/>
      <c r="W250" s="26"/>
      <c r="X250" s="26"/>
      <c r="Y250" s="26"/>
    </row>
    <row r="251" spans="1:25" s="27" customFormat="1" ht="14.25" hidden="1" customHeight="1">
      <c r="A251" s="26"/>
      <c r="B251" s="65"/>
      <c r="C251" s="66"/>
      <c r="D251" s="66"/>
      <c r="E251" s="66"/>
      <c r="F251" s="66"/>
      <c r="G251" s="66"/>
      <c r="H251" s="66"/>
      <c r="I251" s="66"/>
      <c r="K251" s="52"/>
      <c r="L251" s="52"/>
      <c r="M251" s="52"/>
      <c r="N251" s="52"/>
      <c r="O251" s="26"/>
      <c r="P251" s="26"/>
      <c r="Q251" s="26"/>
      <c r="R251" s="26"/>
      <c r="S251" s="26"/>
      <c r="T251" s="26"/>
      <c r="U251" s="26"/>
      <c r="V251" s="26"/>
      <c r="W251" s="26"/>
      <c r="X251" s="26"/>
      <c r="Y251" s="26"/>
    </row>
    <row r="252" spans="1:25" s="27" customFormat="1" ht="14.25" hidden="1" customHeight="1">
      <c r="A252" s="26"/>
      <c r="B252" s="65"/>
      <c r="C252" s="66"/>
      <c r="D252" s="66"/>
      <c r="E252" s="66"/>
      <c r="F252" s="66"/>
      <c r="G252" s="66"/>
      <c r="H252" s="66"/>
      <c r="I252" s="66"/>
      <c r="K252" s="52"/>
      <c r="L252" s="52"/>
      <c r="M252" s="52"/>
      <c r="N252" s="52"/>
      <c r="O252" s="26"/>
      <c r="P252" s="26"/>
      <c r="Q252" s="26"/>
      <c r="R252" s="26"/>
      <c r="S252" s="26"/>
      <c r="T252" s="26"/>
      <c r="U252" s="26"/>
      <c r="V252" s="26"/>
      <c r="W252" s="26"/>
      <c r="X252" s="26"/>
      <c r="Y252" s="26"/>
    </row>
    <row r="253" spans="1:25" s="27" customFormat="1" ht="14.25" hidden="1" customHeight="1">
      <c r="A253" s="26"/>
      <c r="B253" s="65"/>
      <c r="C253" s="66"/>
      <c r="D253" s="66"/>
      <c r="E253" s="66"/>
      <c r="F253" s="66"/>
      <c r="G253" s="66"/>
      <c r="H253" s="66"/>
      <c r="I253" s="66"/>
      <c r="K253" s="52"/>
      <c r="L253" s="52"/>
      <c r="M253" s="52"/>
      <c r="N253" s="52"/>
      <c r="O253" s="26"/>
      <c r="P253" s="26"/>
      <c r="Q253" s="26"/>
      <c r="R253" s="26"/>
      <c r="S253" s="26"/>
      <c r="T253" s="26"/>
      <c r="U253" s="26"/>
      <c r="V253" s="26"/>
      <c r="W253" s="26"/>
      <c r="X253" s="26"/>
      <c r="Y253" s="26"/>
    </row>
    <row r="254" spans="1:25" s="27" customFormat="1" ht="14.25" hidden="1" customHeight="1">
      <c r="A254" s="26"/>
      <c r="B254" s="67"/>
      <c r="C254" s="68"/>
      <c r="D254" s="68"/>
      <c r="E254" s="68"/>
      <c r="F254" s="68"/>
      <c r="G254" s="68"/>
      <c r="H254" s="68"/>
      <c r="I254" s="66"/>
      <c r="K254" s="52"/>
      <c r="L254" s="52"/>
      <c r="M254" s="52"/>
      <c r="N254" s="52"/>
      <c r="O254" s="26"/>
      <c r="P254" s="26"/>
      <c r="Q254" s="26"/>
      <c r="R254" s="26"/>
      <c r="S254" s="26"/>
      <c r="T254" s="26"/>
      <c r="U254" s="26"/>
      <c r="V254" s="26"/>
      <c r="W254" s="26"/>
      <c r="X254" s="26"/>
      <c r="Y254" s="26"/>
    </row>
    <row r="255" spans="1:25" s="27" customFormat="1" ht="14.25" hidden="1" customHeight="1">
      <c r="A255" s="26"/>
      <c r="B255" s="17"/>
      <c r="C255" s="69"/>
      <c r="D255" s="70"/>
      <c r="E255" s="70"/>
      <c r="F255" s="69"/>
      <c r="G255" s="69"/>
      <c r="H255" s="69"/>
      <c r="I255" s="50"/>
      <c r="K255" s="52"/>
      <c r="L255" s="52"/>
      <c r="M255" s="52"/>
      <c r="N255" s="52"/>
      <c r="O255" s="26"/>
      <c r="P255" s="26"/>
      <c r="Q255" s="26"/>
      <c r="R255" s="26"/>
      <c r="S255" s="26"/>
      <c r="T255" s="26"/>
      <c r="U255" s="26"/>
      <c r="V255" s="26"/>
      <c r="W255" s="26"/>
      <c r="X255" s="26"/>
      <c r="Y255" s="26"/>
    </row>
    <row r="256" spans="1:25" s="27" customFormat="1" ht="14.25" hidden="1" customHeight="1">
      <c r="A256" s="26"/>
      <c r="B256" s="19"/>
      <c r="C256" s="50"/>
      <c r="D256" s="51"/>
      <c r="E256" s="51"/>
      <c r="F256" s="50"/>
      <c r="G256" s="50"/>
      <c r="H256" s="50"/>
      <c r="I256" s="50"/>
      <c r="K256" s="52"/>
      <c r="L256" s="52"/>
      <c r="M256" s="52"/>
      <c r="N256" s="52"/>
      <c r="O256" s="26"/>
      <c r="P256" s="26"/>
      <c r="Q256" s="26"/>
      <c r="R256" s="26"/>
      <c r="S256" s="26"/>
      <c r="T256" s="26"/>
      <c r="U256" s="26"/>
      <c r="V256" s="26"/>
      <c r="W256" s="26"/>
      <c r="X256" s="26"/>
      <c r="Y256" s="26"/>
    </row>
    <row r="257" spans="1:25" s="27" customFormat="1" ht="14.25" hidden="1" customHeight="1">
      <c r="A257" s="26"/>
      <c r="B257" s="2"/>
      <c r="D257" s="28"/>
      <c r="E257" s="28"/>
      <c r="K257" s="52"/>
      <c r="L257" s="52"/>
      <c r="M257" s="52"/>
      <c r="N257" s="52"/>
      <c r="O257" s="26"/>
      <c r="P257" s="26"/>
      <c r="Q257" s="26"/>
      <c r="R257" s="26"/>
      <c r="S257" s="26"/>
      <c r="T257" s="26"/>
      <c r="U257" s="26"/>
      <c r="V257" s="26"/>
      <c r="W257" s="26"/>
      <c r="X257" s="26"/>
      <c r="Y257" s="26"/>
    </row>
    <row r="258" spans="1:25" s="27" customFormat="1" ht="14.25" hidden="1" customHeight="1">
      <c r="A258" s="26"/>
      <c r="B258" s="2"/>
      <c r="D258" s="28"/>
      <c r="E258" s="28"/>
      <c r="K258" s="52"/>
      <c r="L258" s="52"/>
      <c r="M258" s="52"/>
      <c r="N258" s="52"/>
      <c r="O258" s="26"/>
      <c r="P258" s="26"/>
      <c r="Q258" s="26"/>
      <c r="R258" s="26"/>
      <c r="S258" s="26"/>
      <c r="T258" s="26"/>
      <c r="U258" s="26"/>
      <c r="V258" s="26"/>
      <c r="W258" s="26"/>
      <c r="X258" s="26"/>
      <c r="Y258" s="26"/>
    </row>
    <row r="259" spans="1:25" s="27" customFormat="1" ht="14.25" hidden="1" customHeight="1">
      <c r="A259" s="26"/>
      <c r="B259" s="2"/>
      <c r="D259" s="28"/>
      <c r="E259" s="28"/>
      <c r="K259" s="52"/>
      <c r="L259" s="52"/>
      <c r="M259" s="52"/>
      <c r="N259" s="52"/>
      <c r="O259" s="26"/>
      <c r="P259" s="26"/>
      <c r="Q259" s="26"/>
      <c r="R259" s="26"/>
      <c r="S259" s="26"/>
      <c r="T259" s="26"/>
      <c r="U259" s="26"/>
      <c r="V259" s="26"/>
      <c r="W259" s="26"/>
      <c r="X259" s="26"/>
      <c r="Y259" s="26"/>
    </row>
    <row r="260" spans="1:25" s="27" customFormat="1" ht="14.25" hidden="1" customHeight="1">
      <c r="A260" s="26"/>
      <c r="B260" s="2"/>
      <c r="D260" s="28"/>
      <c r="E260" s="28"/>
      <c r="K260" s="52"/>
      <c r="L260" s="52"/>
      <c r="M260" s="52"/>
      <c r="N260" s="52"/>
      <c r="O260" s="26"/>
      <c r="P260" s="26"/>
      <c r="Q260" s="26"/>
      <c r="R260" s="26"/>
      <c r="S260" s="26"/>
      <c r="T260" s="26"/>
      <c r="U260" s="26"/>
      <c r="V260" s="26"/>
      <c r="W260" s="26"/>
      <c r="X260" s="26"/>
      <c r="Y260" s="26"/>
    </row>
    <row r="261" spans="1:25" s="27" customFormat="1" ht="14.25" hidden="1" customHeight="1">
      <c r="A261" s="26"/>
      <c r="B261" s="2"/>
      <c r="D261" s="28"/>
      <c r="E261" s="28"/>
      <c r="K261" s="52"/>
      <c r="L261" s="52"/>
      <c r="M261" s="52"/>
      <c r="N261" s="52"/>
      <c r="O261" s="26"/>
      <c r="P261" s="26"/>
      <c r="Q261" s="26"/>
      <c r="R261" s="26"/>
      <c r="S261" s="26"/>
      <c r="T261" s="26"/>
      <c r="U261" s="26"/>
      <c r="V261" s="26"/>
      <c r="W261" s="26"/>
      <c r="X261" s="26"/>
      <c r="Y261" s="26"/>
    </row>
    <row r="262" spans="1:25" s="27" customFormat="1" ht="14.25" hidden="1" customHeight="1">
      <c r="A262" s="26"/>
      <c r="B262" s="2"/>
      <c r="D262" s="28"/>
      <c r="E262" s="28"/>
      <c r="K262" s="52"/>
      <c r="L262" s="52"/>
      <c r="M262" s="52"/>
      <c r="N262" s="52"/>
      <c r="O262" s="26"/>
      <c r="P262" s="26"/>
      <c r="Q262" s="26"/>
      <c r="R262" s="26"/>
      <c r="S262" s="26"/>
      <c r="T262" s="26"/>
      <c r="U262" s="26"/>
      <c r="V262" s="26"/>
      <c r="W262" s="26"/>
      <c r="X262" s="26"/>
      <c r="Y262" s="26"/>
    </row>
    <row r="263" spans="1:25" s="27" customFormat="1" ht="14.25" hidden="1" customHeight="1">
      <c r="A263" s="26"/>
      <c r="B263" s="2"/>
      <c r="D263" s="28"/>
      <c r="E263" s="28"/>
      <c r="K263" s="52"/>
      <c r="L263" s="52"/>
      <c r="M263" s="52"/>
      <c r="N263" s="52"/>
      <c r="O263" s="26"/>
      <c r="P263" s="26"/>
      <c r="Q263" s="26"/>
      <c r="R263" s="26"/>
      <c r="S263" s="26"/>
      <c r="T263" s="26"/>
      <c r="U263" s="26"/>
      <c r="V263" s="26"/>
      <c r="W263" s="26"/>
      <c r="X263" s="26"/>
      <c r="Y263" s="26"/>
    </row>
    <row r="264" spans="1:25" s="27" customFormat="1" ht="14.25" hidden="1" customHeight="1">
      <c r="A264" s="26"/>
      <c r="B264" s="2"/>
      <c r="D264" s="28"/>
      <c r="E264" s="28"/>
      <c r="K264" s="52"/>
      <c r="L264" s="52"/>
      <c r="M264" s="52"/>
      <c r="N264" s="52"/>
      <c r="O264" s="26"/>
      <c r="P264" s="26"/>
      <c r="Q264" s="26"/>
      <c r="R264" s="26"/>
      <c r="S264" s="26"/>
      <c r="T264" s="26"/>
      <c r="U264" s="26"/>
      <c r="V264" s="26"/>
      <c r="W264" s="26"/>
      <c r="X264" s="26"/>
      <c r="Y264" s="26"/>
    </row>
    <row r="265" spans="1:25" s="27" customFormat="1" ht="14.25" hidden="1" customHeight="1">
      <c r="A265" s="26"/>
      <c r="B265" s="2"/>
      <c r="D265" s="28"/>
      <c r="E265" s="28"/>
      <c r="K265" s="52"/>
      <c r="L265" s="52"/>
      <c r="M265" s="52"/>
      <c r="N265" s="52"/>
      <c r="O265" s="26"/>
      <c r="P265" s="26"/>
      <c r="Q265" s="26"/>
      <c r="R265" s="26"/>
      <c r="S265" s="26"/>
      <c r="T265" s="26"/>
      <c r="U265" s="26"/>
      <c r="V265" s="26"/>
      <c r="W265" s="26"/>
      <c r="X265" s="26"/>
      <c r="Y265" s="26"/>
    </row>
    <row r="266" spans="1:25" s="27" customFormat="1" ht="14.25" hidden="1" customHeight="1">
      <c r="A266" s="26"/>
      <c r="B266" s="2"/>
      <c r="D266" s="28"/>
      <c r="E266" s="28"/>
      <c r="K266" s="52"/>
      <c r="L266" s="52"/>
      <c r="M266" s="52"/>
      <c r="N266" s="52"/>
      <c r="O266" s="26"/>
      <c r="P266" s="26"/>
      <c r="Q266" s="26"/>
      <c r="R266" s="26"/>
      <c r="S266" s="26"/>
      <c r="T266" s="26"/>
      <c r="U266" s="26"/>
      <c r="V266" s="26"/>
      <c r="W266" s="26"/>
      <c r="X266" s="26"/>
      <c r="Y266" s="26"/>
    </row>
    <row r="267" spans="1:25" s="27" customFormat="1" ht="14.25" hidden="1" customHeight="1">
      <c r="A267" s="26"/>
      <c r="B267" s="2"/>
      <c r="D267" s="28"/>
      <c r="E267" s="28"/>
      <c r="K267" s="52"/>
      <c r="L267" s="52"/>
      <c r="M267" s="52"/>
      <c r="N267" s="52"/>
      <c r="O267" s="26"/>
      <c r="P267" s="26"/>
      <c r="Q267" s="26"/>
      <c r="R267" s="26"/>
      <c r="S267" s="26"/>
      <c r="T267" s="26"/>
      <c r="U267" s="26"/>
      <c r="V267" s="26"/>
      <c r="W267" s="26"/>
      <c r="X267" s="26"/>
      <c r="Y267" s="26"/>
    </row>
    <row r="268" spans="1:25" s="27" customFormat="1" ht="14.25" hidden="1" customHeight="1">
      <c r="A268" s="26"/>
      <c r="B268" s="2"/>
      <c r="D268" s="28"/>
      <c r="E268" s="28"/>
      <c r="K268" s="52"/>
      <c r="L268" s="52"/>
      <c r="M268" s="52"/>
      <c r="N268" s="52"/>
      <c r="O268" s="26"/>
      <c r="P268" s="26"/>
      <c r="Q268" s="26"/>
      <c r="R268" s="26"/>
      <c r="S268" s="26"/>
      <c r="T268" s="26"/>
      <c r="U268" s="26"/>
      <c r="V268" s="26"/>
      <c r="W268" s="26"/>
      <c r="X268" s="26"/>
      <c r="Y268" s="26"/>
    </row>
    <row r="269" spans="1:25" s="27" customFormat="1" ht="14.25" hidden="1" customHeight="1">
      <c r="A269" s="26"/>
      <c r="B269" s="2"/>
      <c r="D269" s="28"/>
      <c r="E269" s="28"/>
      <c r="K269" s="52"/>
      <c r="L269" s="52"/>
      <c r="M269" s="52"/>
      <c r="N269" s="52"/>
      <c r="O269" s="26"/>
      <c r="P269" s="26"/>
      <c r="Q269" s="26"/>
      <c r="R269" s="26"/>
      <c r="S269" s="26"/>
      <c r="T269" s="26"/>
      <c r="U269" s="26"/>
      <c r="V269" s="26"/>
      <c r="W269" s="26"/>
      <c r="X269" s="26"/>
      <c r="Y269" s="26"/>
    </row>
    <row r="270" spans="1:25" s="27" customFormat="1" ht="14.25" hidden="1" customHeight="1">
      <c r="A270" s="26"/>
      <c r="B270" s="2"/>
      <c r="D270" s="28"/>
      <c r="E270" s="28"/>
      <c r="K270" s="52"/>
      <c r="L270" s="52"/>
      <c r="M270" s="52"/>
      <c r="N270" s="52"/>
      <c r="O270" s="26"/>
      <c r="P270" s="26"/>
      <c r="Q270" s="26"/>
      <c r="R270" s="26"/>
      <c r="S270" s="26"/>
      <c r="T270" s="26"/>
      <c r="U270" s="26"/>
      <c r="V270" s="26"/>
      <c r="W270" s="26"/>
      <c r="X270" s="26"/>
      <c r="Y270" s="26"/>
    </row>
    <row r="271" spans="1:25" s="27" customFormat="1" ht="14.25" hidden="1" customHeight="1">
      <c r="A271" s="26"/>
      <c r="B271" s="2"/>
      <c r="D271" s="28"/>
      <c r="E271" s="28"/>
      <c r="K271" s="52"/>
      <c r="L271" s="52"/>
      <c r="M271" s="52"/>
      <c r="N271" s="52"/>
      <c r="O271" s="26"/>
      <c r="P271" s="26"/>
      <c r="Q271" s="26"/>
      <c r="R271" s="26"/>
      <c r="S271" s="26"/>
      <c r="T271" s="26"/>
      <c r="U271" s="26"/>
      <c r="V271" s="26"/>
      <c r="W271" s="26"/>
      <c r="X271" s="26"/>
      <c r="Y271" s="26"/>
    </row>
    <row r="272" spans="1:25" ht="14.25" hidden="1" customHeight="1"/>
    <row r="273" ht="14.25" hidden="1" customHeight="1"/>
    <row r="274" ht="14.25" hidden="1" customHeight="1"/>
    <row r="275" ht="14.25" hidden="1" customHeight="1"/>
    <row r="276" ht="14.25" hidden="1" customHeight="1"/>
    <row r="277" ht="14.25" hidden="1" customHeight="1"/>
    <row r="278" ht="14.25" hidden="1" customHeight="1"/>
    <row r="279" ht="14.25" hidden="1" customHeight="1"/>
    <row r="280" ht="14.25" hidden="1" customHeight="1"/>
    <row r="281" ht="14.25" hidden="1" customHeight="1"/>
    <row r="282" ht="14.25" hidden="1" customHeight="1"/>
    <row r="283" ht="14.25" hidden="1" customHeight="1"/>
    <row r="284" ht="14.25" hidden="1" customHeight="1"/>
    <row r="285" ht="14.25" hidden="1" customHeight="1"/>
    <row r="286" ht="14.25" hidden="1" customHeight="1"/>
    <row r="287" ht="14.25" hidden="1" customHeight="1"/>
    <row r="288" ht="14.25" hidden="1" customHeight="1"/>
    <row r="289" ht="14.25" hidden="1" customHeight="1"/>
    <row r="290" ht="14.25" hidden="1" customHeight="1"/>
    <row r="291" ht="14.25" hidden="1" customHeight="1"/>
    <row r="292" ht="14.25" hidden="1" customHeight="1"/>
    <row r="293" ht="14.25" hidden="1" customHeight="1"/>
    <row r="294" ht="14.25" hidden="1" customHeight="1"/>
    <row r="295" ht="14.25" hidden="1" customHeight="1"/>
    <row r="296" ht="14.25" hidden="1" customHeight="1"/>
    <row r="297" ht="14.25" hidden="1" customHeight="1"/>
    <row r="298" ht="14.25" hidden="1" customHeight="1"/>
    <row r="299" ht="14.25" hidden="1" customHeight="1"/>
    <row r="300" ht="14.25" hidden="1" customHeight="1"/>
    <row r="301" ht="14.25" hidden="1" customHeight="1"/>
    <row r="302" ht="14.25" hidden="1" customHeight="1"/>
    <row r="303" ht="14.25" hidden="1" customHeight="1"/>
    <row r="304" ht="14.25" hidden="1" customHeight="1"/>
    <row r="305" ht="14.25" hidden="1" customHeight="1"/>
    <row r="306" ht="14.25" hidden="1" customHeight="1"/>
    <row r="307" ht="14.25" hidden="1" customHeight="1"/>
    <row r="308" ht="14.25" hidden="1" customHeight="1"/>
    <row r="309" ht="14.25" hidden="1" customHeight="1"/>
    <row r="310" ht="14.25" hidden="1" customHeight="1"/>
    <row r="311" ht="14.25" hidden="1" customHeight="1"/>
    <row r="312" ht="14.25" hidden="1" customHeight="1"/>
    <row r="313" ht="14.25" hidden="1" customHeight="1"/>
    <row r="314" ht="14.25" hidden="1" customHeight="1"/>
    <row r="315" ht="14.25" hidden="1" customHeight="1"/>
    <row r="316" ht="14.25" hidden="1" customHeight="1"/>
    <row r="317" ht="14.25" hidden="1" customHeight="1"/>
    <row r="318" ht="14.25" hidden="1" customHeight="1"/>
    <row r="319" ht="14.25" hidden="1" customHeight="1"/>
    <row r="320" ht="14.25" hidden="1" customHeight="1"/>
    <row r="321" ht="14.25" hidden="1" customHeight="1"/>
    <row r="322" ht="14.25" hidden="1" customHeight="1"/>
    <row r="323" ht="14.25" hidden="1" customHeight="1"/>
    <row r="324" ht="14.25" hidden="1" customHeight="1"/>
    <row r="325" ht="14.25" hidden="1" customHeight="1"/>
    <row r="326" ht="14.25" hidden="1" customHeight="1"/>
    <row r="327" ht="14.25" hidden="1" customHeight="1"/>
    <row r="328" ht="14.25" hidden="1" customHeight="1"/>
    <row r="329" ht="14.25" hidden="1" customHeight="1"/>
    <row r="330" ht="14.25" hidden="1" customHeight="1"/>
    <row r="331" ht="14.25" hidden="1" customHeight="1"/>
    <row r="332" ht="14.25" hidden="1" customHeight="1"/>
    <row r="333" ht="14.25" hidden="1" customHeight="1"/>
    <row r="334" ht="14.25" hidden="1" customHeight="1"/>
    <row r="335" ht="14.25" hidden="1" customHeight="1"/>
    <row r="336" ht="14.25" hidden="1" customHeight="1"/>
    <row r="337" ht="14.25" hidden="1" customHeight="1"/>
    <row r="338" ht="14.25" hidden="1" customHeight="1"/>
    <row r="339" ht="14.25" hidden="1" customHeight="1"/>
    <row r="340" ht="14.25" hidden="1" customHeight="1"/>
    <row r="341" ht="14.25" hidden="1" customHeight="1"/>
    <row r="342" ht="14.25" hidden="1" customHeight="1"/>
    <row r="343" ht="14.25" hidden="1" customHeight="1"/>
    <row r="344" ht="14.25" hidden="1" customHeight="1"/>
    <row r="345" ht="14.25" hidden="1" customHeight="1"/>
    <row r="346" ht="14.25" hidden="1" customHeight="1"/>
    <row r="347" ht="14.25" hidden="1" customHeight="1"/>
    <row r="348" ht="14.25" hidden="1" customHeight="1"/>
    <row r="349" ht="14.25" hidden="1" customHeight="1"/>
    <row r="350" ht="14.25" hidden="1" customHeight="1"/>
    <row r="351" ht="14.25" hidden="1" customHeight="1"/>
    <row r="352" ht="14.25" hidden="1" customHeight="1"/>
    <row r="353" ht="14.25" hidden="1" customHeight="1"/>
    <row r="354" ht="14.25" hidden="1" customHeight="1"/>
    <row r="355" ht="14.25" hidden="1" customHeight="1"/>
    <row r="356" ht="14.25" hidden="1" customHeight="1"/>
    <row r="357" ht="14.25" hidden="1" customHeight="1"/>
    <row r="358" ht="14.25" hidden="1" customHeight="1"/>
    <row r="359" ht="14.25" hidden="1" customHeight="1"/>
    <row r="360" ht="14.25" hidden="1" customHeight="1"/>
    <row r="361" ht="14.25" hidden="1" customHeight="1"/>
    <row r="362" ht="14.25" hidden="1" customHeight="1"/>
    <row r="363" ht="14.25" hidden="1" customHeight="1"/>
    <row r="364" ht="14.25" hidden="1" customHeight="1"/>
    <row r="365" ht="14.25" hidden="1" customHeight="1"/>
    <row r="366" ht="14.25" hidden="1" customHeight="1"/>
    <row r="367" ht="14.25" hidden="1" customHeight="1"/>
    <row r="368" ht="14.25" hidden="1" customHeight="1"/>
    <row r="369" ht="14.25" hidden="1" customHeight="1"/>
    <row r="370" ht="14.25" hidden="1" customHeight="1"/>
    <row r="371" ht="14.25" hidden="1" customHeight="1"/>
    <row r="372" ht="14.25" hidden="1" customHeight="1"/>
    <row r="373" ht="14.25" hidden="1" customHeight="1"/>
    <row r="374" ht="14.25" hidden="1" customHeight="1"/>
    <row r="375" ht="14.25" hidden="1" customHeight="1"/>
    <row r="376" ht="14.25" hidden="1" customHeight="1"/>
    <row r="377" ht="14.25" hidden="1" customHeight="1"/>
    <row r="378" ht="14.25" hidden="1" customHeight="1"/>
    <row r="379" ht="14.25" hidden="1" customHeight="1"/>
    <row r="380" ht="14.25" hidden="1" customHeight="1"/>
    <row r="381" ht="14.25" hidden="1" customHeight="1"/>
    <row r="382" ht="14.25" hidden="1" customHeight="1"/>
    <row r="383" ht="14.25" hidden="1" customHeight="1"/>
    <row r="384" ht="14.25" hidden="1" customHeight="1"/>
    <row r="385" ht="14.25" hidden="1" customHeight="1"/>
    <row r="386" ht="14.25" hidden="1" customHeight="1"/>
    <row r="387" ht="14.25" hidden="1" customHeight="1"/>
    <row r="388" ht="14.25" hidden="1" customHeight="1"/>
    <row r="389" ht="14.25" hidden="1" customHeight="1"/>
    <row r="390" ht="14.25" hidden="1" customHeight="1"/>
    <row r="391" ht="14.25" hidden="1" customHeight="1"/>
    <row r="392" ht="14.25" hidden="1" customHeight="1"/>
    <row r="393" ht="14.25" hidden="1" customHeight="1"/>
    <row r="394" ht="14.25" hidden="1" customHeight="1"/>
    <row r="395" ht="14.25" hidden="1" customHeight="1"/>
    <row r="396" ht="14.25" hidden="1" customHeight="1"/>
    <row r="397" ht="14.25" hidden="1" customHeight="1"/>
    <row r="398" ht="14.25" hidden="1" customHeight="1"/>
    <row r="399" ht="14.25" hidden="1" customHeight="1"/>
    <row r="400" ht="14.25" hidden="1" customHeight="1"/>
    <row r="401" ht="14.25" hidden="1" customHeight="1"/>
    <row r="402" ht="14.25" hidden="1" customHeight="1"/>
    <row r="403" ht="14.25" hidden="1" customHeight="1"/>
    <row r="404" ht="14.25" hidden="1" customHeight="1"/>
    <row r="405" ht="14.25" hidden="1" customHeight="1"/>
    <row r="406" ht="14.25" hidden="1" customHeight="1"/>
    <row r="407" ht="14.25" hidden="1" customHeight="1"/>
    <row r="408" ht="14.25" hidden="1" customHeight="1"/>
    <row r="409" ht="14.25" hidden="1" customHeight="1"/>
    <row r="410" ht="14.25" hidden="1" customHeight="1"/>
    <row r="411" ht="14.25" hidden="1" customHeight="1"/>
    <row r="412" ht="14.25" hidden="1" customHeight="1"/>
    <row r="413" ht="14.25" hidden="1" customHeight="1"/>
    <row r="414" ht="14.25" hidden="1" customHeight="1"/>
    <row r="415" ht="14.25" hidden="1" customHeight="1"/>
    <row r="416" ht="14.25" hidden="1" customHeight="1"/>
    <row r="417" ht="14.25" hidden="1" customHeight="1"/>
    <row r="418" ht="14.25" hidden="1" customHeight="1"/>
    <row r="419" ht="14.25" hidden="1" customHeight="1"/>
    <row r="420" ht="14.25" hidden="1" customHeight="1"/>
    <row r="421" ht="14.25" hidden="1" customHeight="1"/>
    <row r="422" ht="14.25" hidden="1" customHeight="1"/>
    <row r="423" ht="14.25" hidden="1" customHeight="1"/>
    <row r="424" ht="14.25" hidden="1" customHeight="1"/>
    <row r="425" ht="14.25" hidden="1" customHeight="1"/>
    <row r="426" ht="14.25" hidden="1" customHeight="1"/>
    <row r="427" ht="14.25" hidden="1" customHeight="1"/>
    <row r="428" ht="14.25" hidden="1" customHeight="1"/>
    <row r="429" ht="14.25" hidden="1" customHeight="1"/>
    <row r="430" ht="14.25" hidden="1" customHeight="1"/>
    <row r="431" ht="14.25" hidden="1" customHeight="1"/>
    <row r="432" ht="14.25" hidden="1" customHeight="1"/>
    <row r="433" ht="14.25" hidden="1" customHeight="1"/>
    <row r="434" ht="14.25" hidden="1" customHeight="1"/>
    <row r="435" ht="14.25" hidden="1" customHeight="1"/>
    <row r="436" ht="14.25" hidden="1" customHeight="1"/>
    <row r="437" ht="14.25" hidden="1" customHeight="1"/>
    <row r="438" ht="14.25" hidden="1" customHeight="1"/>
    <row r="439" ht="14.25" hidden="1" customHeight="1"/>
    <row r="440" ht="14.25" hidden="1" customHeight="1"/>
    <row r="441" ht="14.25" hidden="1" customHeight="1"/>
    <row r="442" ht="14.25" hidden="1" customHeight="1"/>
    <row r="443" ht="14.25" hidden="1" customHeight="1"/>
    <row r="444" ht="14.25" hidden="1" customHeight="1"/>
    <row r="445" ht="14.25" hidden="1" customHeight="1"/>
    <row r="446" ht="14.25" hidden="1" customHeight="1"/>
    <row r="447" ht="14.25" hidden="1" customHeight="1"/>
    <row r="448" ht="14.25" hidden="1" customHeight="1"/>
    <row r="449" ht="14.25" hidden="1" customHeight="1"/>
    <row r="450" ht="14.25" hidden="1" customHeight="1"/>
    <row r="451" ht="14.25" hidden="1" customHeight="1"/>
    <row r="452" ht="14.25" hidden="1" customHeight="1"/>
    <row r="453" ht="14.25" hidden="1" customHeight="1"/>
    <row r="454" ht="14.25" hidden="1" customHeight="1"/>
    <row r="455" ht="14.25" hidden="1" customHeight="1"/>
    <row r="456" ht="14.25" hidden="1" customHeight="1"/>
    <row r="457" ht="14.25" hidden="1" customHeight="1"/>
    <row r="458" ht="14.25" hidden="1" customHeight="1"/>
    <row r="459" ht="14.25" hidden="1" customHeight="1"/>
    <row r="460" ht="14.25" hidden="1" customHeight="1"/>
    <row r="461" ht="14.25" hidden="1" customHeight="1"/>
    <row r="462" ht="14.25" hidden="1" customHeight="1"/>
    <row r="463" ht="14.25" hidden="1" customHeight="1"/>
    <row r="464" ht="14.25" hidden="1" customHeight="1"/>
    <row r="465" ht="14.25" hidden="1" customHeight="1"/>
    <row r="466" ht="14.25" hidden="1" customHeight="1"/>
    <row r="467" ht="14.25" hidden="1" customHeight="1"/>
    <row r="468" ht="14.25" hidden="1" customHeight="1"/>
    <row r="469" ht="14.25" hidden="1" customHeight="1"/>
    <row r="470" ht="14.25" hidden="1" customHeight="1"/>
    <row r="471" ht="14.25" hidden="1" customHeight="1"/>
    <row r="472" ht="14.25" hidden="1" customHeight="1"/>
    <row r="473" ht="14.25" hidden="1" customHeight="1"/>
    <row r="474" ht="14.25" hidden="1" customHeight="1"/>
    <row r="475" ht="14.25" hidden="1" customHeight="1"/>
    <row r="476" ht="14.25" hidden="1" customHeight="1"/>
    <row r="477" ht="14.25" hidden="1" customHeight="1"/>
    <row r="478" ht="14.25" hidden="1" customHeight="1"/>
    <row r="479" ht="14.25" hidden="1" customHeight="1"/>
    <row r="480" ht="14.25" hidden="1" customHeight="1"/>
    <row r="481" ht="14.25" hidden="1" customHeight="1"/>
    <row r="482" ht="14.25" hidden="1" customHeight="1"/>
    <row r="483" ht="14.25" hidden="1" customHeight="1"/>
    <row r="484" ht="14.25" hidden="1" customHeight="1"/>
    <row r="485" ht="14.25" hidden="1" customHeight="1"/>
    <row r="486" ht="14.25" hidden="1" customHeight="1"/>
    <row r="487" ht="14.25" hidden="1" customHeight="1"/>
    <row r="488" ht="14.25" hidden="1" customHeight="1"/>
    <row r="489" ht="14.25" hidden="1" customHeight="1"/>
    <row r="490" ht="14.25" hidden="1" customHeight="1"/>
    <row r="491" ht="14.25" hidden="1" customHeight="1"/>
    <row r="492" ht="14.25" hidden="1" customHeight="1"/>
    <row r="493" ht="14.25" hidden="1" customHeight="1"/>
    <row r="494" ht="14.25" hidden="1" customHeight="1"/>
    <row r="495" ht="14.25" hidden="1" customHeight="1"/>
    <row r="496" ht="14.25" hidden="1" customHeight="1"/>
    <row r="497" ht="14.25" hidden="1" customHeight="1"/>
    <row r="498" ht="14.25" hidden="1" customHeight="1"/>
    <row r="499" ht="14.25" hidden="1" customHeight="1"/>
    <row r="500" ht="14.25" hidden="1" customHeight="1"/>
    <row r="501" ht="14.25" hidden="1" customHeight="1"/>
    <row r="502" ht="14.25" hidden="1" customHeight="1"/>
    <row r="503" ht="14.25" hidden="1" customHeight="1"/>
    <row r="504" ht="14.25" hidden="1" customHeight="1"/>
    <row r="505" ht="14.25" hidden="1" customHeight="1"/>
    <row r="506" ht="14.25" hidden="1" customHeight="1"/>
    <row r="507" ht="14.25" hidden="1" customHeight="1"/>
    <row r="508" ht="14.25" hidden="1" customHeight="1"/>
    <row r="509" ht="14.25" hidden="1" customHeight="1"/>
    <row r="510" ht="14.25" hidden="1" customHeight="1"/>
    <row r="511" ht="14.25" hidden="1" customHeight="1"/>
    <row r="512" ht="14.25" hidden="1" customHeight="1"/>
    <row r="513" ht="14.25" hidden="1" customHeight="1"/>
    <row r="514" ht="14.25" hidden="1" customHeight="1"/>
    <row r="515" ht="14.25" hidden="1" customHeight="1"/>
    <row r="516" ht="14.25" hidden="1" customHeight="1"/>
    <row r="517" ht="14.25" hidden="1" customHeight="1"/>
    <row r="518" ht="14.25" hidden="1" customHeight="1"/>
    <row r="519" ht="14.25" hidden="1" customHeight="1"/>
    <row r="520" ht="14.25" hidden="1" customHeight="1"/>
    <row r="521" ht="14.25" hidden="1" customHeight="1"/>
    <row r="522" ht="14.25" hidden="1" customHeight="1"/>
    <row r="523" ht="14.25" hidden="1" customHeight="1"/>
    <row r="524" ht="14.25" hidden="1" customHeight="1"/>
    <row r="525" ht="14.25" hidden="1" customHeight="1"/>
    <row r="526" ht="14.25" hidden="1" customHeight="1"/>
    <row r="527" ht="14.25" hidden="1" customHeight="1"/>
    <row r="528" ht="14.25" hidden="1" customHeight="1"/>
    <row r="529" ht="14.25" hidden="1" customHeight="1"/>
    <row r="530" ht="14.25" hidden="1" customHeight="1"/>
    <row r="531" ht="14.25" hidden="1" customHeight="1"/>
    <row r="532" ht="14.25" hidden="1" customHeight="1"/>
    <row r="533" ht="14.25" hidden="1" customHeight="1"/>
    <row r="534" ht="14.25" hidden="1" customHeight="1"/>
    <row r="535" ht="14.25" hidden="1" customHeight="1"/>
    <row r="536" ht="14.25" hidden="1" customHeight="1"/>
    <row r="537" ht="14.25" hidden="1" customHeight="1"/>
    <row r="538" ht="14.25" hidden="1" customHeight="1"/>
    <row r="539" ht="14.25" hidden="1" customHeight="1"/>
    <row r="540" ht="14.25" hidden="1" customHeight="1"/>
    <row r="541" ht="14.25" hidden="1" customHeight="1"/>
    <row r="542" ht="14.25" hidden="1" customHeight="1"/>
    <row r="543" ht="14.25" hidden="1" customHeight="1"/>
    <row r="544" ht="14.25" hidden="1" customHeight="1"/>
    <row r="545" ht="14.25" hidden="1" customHeight="1"/>
    <row r="546" ht="14.25" hidden="1" customHeight="1"/>
    <row r="547" ht="14.25" hidden="1" customHeight="1"/>
    <row r="548" ht="14.25" hidden="1" customHeight="1"/>
    <row r="549" ht="14.25" hidden="1" customHeight="1"/>
    <row r="550" ht="14.25" hidden="1" customHeight="1"/>
    <row r="551" ht="14.25" hidden="1" customHeight="1"/>
    <row r="552" ht="14.25" hidden="1" customHeight="1"/>
    <row r="553" ht="14.25" hidden="1" customHeight="1"/>
    <row r="554" ht="14.25" hidden="1" customHeight="1"/>
    <row r="555" ht="14.25" hidden="1" customHeight="1"/>
    <row r="556" ht="14.25" hidden="1" customHeight="1"/>
    <row r="557" ht="14.25" hidden="1" customHeight="1"/>
    <row r="558" ht="14.25" hidden="1" customHeight="1"/>
    <row r="559" ht="14.25" hidden="1" customHeight="1"/>
    <row r="560" ht="14.25" hidden="1" customHeight="1"/>
    <row r="561" ht="14.25" hidden="1" customHeight="1"/>
    <row r="562" ht="14.25" hidden="1" customHeight="1"/>
    <row r="563" ht="14.25" hidden="1" customHeight="1"/>
    <row r="564" ht="14.25" hidden="1" customHeight="1"/>
    <row r="565" ht="14.25" hidden="1" customHeight="1"/>
    <row r="566" ht="14.25" hidden="1" customHeight="1"/>
    <row r="567" ht="14.25" hidden="1" customHeight="1"/>
    <row r="568" ht="14.25" hidden="1" customHeight="1"/>
    <row r="569" ht="14.25" hidden="1" customHeight="1"/>
    <row r="570" ht="14.25" hidden="1" customHeight="1"/>
    <row r="571" ht="14.25" hidden="1" customHeight="1"/>
    <row r="572" ht="14.25" hidden="1" customHeight="1"/>
    <row r="573" ht="14.25" hidden="1" customHeight="1"/>
    <row r="574" ht="14.25" hidden="1" customHeight="1"/>
    <row r="575" ht="14.25" hidden="1" customHeight="1"/>
    <row r="576" ht="14.25" hidden="1" customHeight="1"/>
    <row r="577" ht="14.25" hidden="1" customHeight="1"/>
    <row r="578" ht="14.25" hidden="1" customHeight="1"/>
    <row r="579" ht="14.25" hidden="1" customHeight="1"/>
    <row r="580" ht="14.25" hidden="1" customHeight="1"/>
    <row r="581" ht="14.25" hidden="1" customHeight="1"/>
    <row r="582" ht="14.25" hidden="1" customHeight="1"/>
    <row r="583" ht="14.25" hidden="1" customHeight="1"/>
    <row r="584" ht="14.25" hidden="1" customHeight="1"/>
    <row r="585" ht="14.25" hidden="1" customHeight="1"/>
    <row r="586" ht="14.25" hidden="1" customHeight="1"/>
    <row r="587" ht="14.25" hidden="1" customHeight="1"/>
    <row r="588" ht="14.25" hidden="1" customHeight="1"/>
    <row r="589" ht="14.25" hidden="1" customHeight="1"/>
    <row r="590" ht="14.25" hidden="1" customHeight="1"/>
    <row r="591" ht="14.25" hidden="1" customHeight="1"/>
    <row r="592" ht="14.25" hidden="1" customHeight="1"/>
    <row r="593" ht="14.25" hidden="1" customHeight="1"/>
    <row r="594" ht="14.25" hidden="1" customHeight="1"/>
    <row r="595" ht="14.25" hidden="1" customHeight="1"/>
    <row r="596" ht="14.25" hidden="1" customHeight="1"/>
    <row r="597" ht="14.25" hidden="1" customHeight="1"/>
    <row r="598" ht="14.25" hidden="1" customHeight="1"/>
    <row r="599" ht="14.25" hidden="1" customHeight="1"/>
    <row r="600" ht="14.25" hidden="1" customHeight="1"/>
    <row r="601" ht="14.25" hidden="1" customHeight="1"/>
    <row r="602" ht="14.25" hidden="1" customHeight="1"/>
    <row r="603" ht="14.25" hidden="1" customHeight="1"/>
    <row r="604" ht="14.25" hidden="1" customHeight="1"/>
    <row r="605" ht="14.25" hidden="1" customHeight="1"/>
    <row r="606" ht="14.25" hidden="1" customHeight="1"/>
    <row r="607" ht="14.25" hidden="1" customHeight="1"/>
    <row r="608" ht="14.25" hidden="1" customHeight="1"/>
    <row r="609" ht="14.25" hidden="1" customHeight="1"/>
    <row r="610" ht="14.25" hidden="1" customHeight="1"/>
    <row r="611" ht="14.25" hidden="1" customHeight="1"/>
    <row r="612" ht="14.25" hidden="1" customHeight="1"/>
    <row r="613" ht="14.25" hidden="1" customHeight="1"/>
    <row r="614" ht="14.25" hidden="1" customHeight="1"/>
    <row r="615" ht="14.25" hidden="1" customHeight="1"/>
    <row r="616" ht="14.25" hidden="1" customHeight="1"/>
    <row r="617" ht="14.25" hidden="1" customHeight="1"/>
    <row r="618" ht="14.25" hidden="1" customHeight="1"/>
    <row r="619" ht="14.25" hidden="1" customHeight="1"/>
    <row r="620" ht="14.25" hidden="1" customHeight="1"/>
    <row r="621" ht="14.25" hidden="1" customHeight="1"/>
    <row r="622" ht="14.25" hidden="1" customHeight="1"/>
    <row r="623" ht="14.25" hidden="1" customHeight="1"/>
    <row r="624" ht="14.25" hidden="1" customHeight="1"/>
    <row r="625" ht="14.25" hidden="1" customHeight="1"/>
    <row r="626" ht="14.25" hidden="1" customHeight="1"/>
    <row r="627" ht="14.25" hidden="1" customHeight="1"/>
    <row r="628" ht="14.25" hidden="1" customHeight="1"/>
    <row r="629" ht="14.25" hidden="1" customHeight="1"/>
    <row r="630" ht="14.25" hidden="1" customHeight="1"/>
    <row r="631" ht="14.25" hidden="1" customHeight="1"/>
    <row r="632" ht="14.25" hidden="1" customHeight="1"/>
    <row r="633" ht="14.25" hidden="1" customHeight="1"/>
    <row r="634" ht="14.25" hidden="1" customHeight="1"/>
    <row r="635" ht="14.25" hidden="1" customHeight="1"/>
    <row r="636" ht="14.25" hidden="1" customHeight="1"/>
    <row r="637" ht="14.25" hidden="1" customHeight="1"/>
    <row r="638" ht="14.25" hidden="1" customHeight="1"/>
    <row r="639" ht="14.25" hidden="1" customHeight="1"/>
    <row r="640" ht="14.25" hidden="1" customHeight="1"/>
    <row r="641" ht="14.25" hidden="1" customHeight="1"/>
    <row r="642" ht="14.25" hidden="1" customHeight="1"/>
    <row r="643" ht="14.25" hidden="1" customHeight="1"/>
    <row r="644" ht="14.25" hidden="1" customHeight="1"/>
    <row r="645" ht="14.25" hidden="1" customHeight="1"/>
    <row r="646" ht="14.25" hidden="1" customHeight="1"/>
    <row r="647" ht="14.25" hidden="1" customHeight="1"/>
    <row r="648" ht="14.25" hidden="1" customHeight="1"/>
    <row r="649" ht="14.25" hidden="1" customHeight="1"/>
    <row r="650" ht="14.25" hidden="1" customHeight="1"/>
    <row r="651" ht="14.25" hidden="1" customHeight="1"/>
    <row r="652" ht="14.25" hidden="1" customHeight="1"/>
    <row r="653" ht="14.25" hidden="1" customHeight="1"/>
    <row r="654" ht="14.25" hidden="1" customHeight="1"/>
    <row r="655" ht="14.25" hidden="1" customHeight="1"/>
    <row r="656" ht="14.25" hidden="1" customHeight="1"/>
    <row r="657" ht="14.25" hidden="1" customHeight="1"/>
    <row r="658" ht="14.25" hidden="1" customHeight="1"/>
    <row r="659" ht="14.25" hidden="1" customHeight="1"/>
    <row r="660" ht="14.25" hidden="1" customHeight="1"/>
    <row r="661" ht="14.25" hidden="1" customHeight="1"/>
    <row r="662" ht="14.25" hidden="1" customHeight="1"/>
    <row r="663" ht="14.25" hidden="1" customHeight="1"/>
    <row r="664" ht="14.25" hidden="1" customHeight="1"/>
    <row r="665" ht="14.25" hidden="1" customHeight="1"/>
    <row r="666" ht="14.25" hidden="1" customHeight="1"/>
    <row r="667" ht="14.25" hidden="1" customHeight="1"/>
    <row r="668" ht="14.25" hidden="1" customHeight="1"/>
    <row r="669" ht="14.25" hidden="1" customHeight="1"/>
    <row r="670" ht="14.25" hidden="1" customHeight="1"/>
    <row r="671" ht="14.25" hidden="1" customHeight="1"/>
    <row r="672" ht="14.25" hidden="1" customHeight="1"/>
    <row r="673" ht="14.25" hidden="1" customHeight="1"/>
    <row r="674" ht="14.25" hidden="1" customHeight="1"/>
    <row r="675" ht="14.25" hidden="1" customHeight="1"/>
    <row r="676" ht="14.25" hidden="1" customHeight="1"/>
    <row r="677" ht="14.25" hidden="1" customHeight="1"/>
    <row r="678" ht="14.25" hidden="1" customHeight="1"/>
    <row r="679" ht="14.25" hidden="1" customHeight="1"/>
    <row r="680" ht="14.25" hidden="1" customHeight="1"/>
    <row r="681" ht="14.25" hidden="1" customHeight="1"/>
    <row r="682" ht="14.25" hidden="1" customHeight="1"/>
    <row r="683" ht="14.25" hidden="1" customHeight="1"/>
    <row r="684" ht="14.25" hidden="1" customHeight="1"/>
    <row r="685" ht="14.25" hidden="1" customHeight="1"/>
    <row r="686" ht="14.25" hidden="1" customHeight="1"/>
    <row r="687" ht="14.25" hidden="1" customHeight="1"/>
    <row r="688" ht="14.25" hidden="1" customHeight="1"/>
    <row r="689" ht="14.25" hidden="1" customHeight="1"/>
    <row r="690" ht="14.25" hidden="1" customHeight="1"/>
    <row r="691" ht="14.25" hidden="1" customHeight="1"/>
    <row r="692" ht="14.25" hidden="1" customHeight="1"/>
    <row r="693" ht="14.25" hidden="1" customHeight="1"/>
    <row r="694" ht="14.25" hidden="1" customHeight="1"/>
    <row r="695" ht="14.25" hidden="1" customHeight="1"/>
    <row r="696" ht="14.25" hidden="1" customHeight="1"/>
    <row r="697" ht="14.25" hidden="1" customHeight="1"/>
    <row r="698" ht="14.25" hidden="1" customHeight="1"/>
    <row r="699" ht="14.25" hidden="1" customHeight="1"/>
    <row r="700" ht="14.25" hidden="1" customHeight="1"/>
    <row r="701" ht="14.25" hidden="1" customHeight="1"/>
    <row r="702" ht="14.25" hidden="1" customHeight="1"/>
    <row r="703" ht="14.25" hidden="1" customHeight="1"/>
    <row r="704" ht="14.25" hidden="1" customHeight="1"/>
    <row r="705" ht="14.25" hidden="1" customHeight="1"/>
    <row r="706" ht="14.25" hidden="1" customHeight="1"/>
    <row r="707" ht="14.25" hidden="1" customHeight="1"/>
    <row r="708" ht="14.25" hidden="1" customHeight="1"/>
    <row r="709" ht="14.25" hidden="1" customHeight="1"/>
    <row r="710" ht="14.25" hidden="1" customHeight="1"/>
    <row r="711" ht="14.25" hidden="1" customHeight="1"/>
    <row r="712" ht="14.25" hidden="1" customHeight="1"/>
    <row r="713" ht="14.25" hidden="1" customHeight="1"/>
    <row r="714" ht="14.25" hidden="1" customHeight="1"/>
    <row r="715" ht="14.25" hidden="1" customHeight="1"/>
    <row r="716" ht="14.25" hidden="1" customHeight="1"/>
    <row r="717" ht="14.25" hidden="1" customHeight="1"/>
    <row r="718" ht="14.25" hidden="1" customHeight="1"/>
    <row r="719" ht="14.25" hidden="1" customHeight="1"/>
    <row r="720" ht="14.25" hidden="1" customHeight="1"/>
    <row r="721" ht="14.25" hidden="1" customHeight="1"/>
    <row r="722" ht="14.25" hidden="1" customHeight="1"/>
    <row r="723" ht="14.25" hidden="1" customHeight="1"/>
    <row r="724" ht="14.25" hidden="1" customHeight="1"/>
    <row r="725" ht="14.25" hidden="1" customHeight="1"/>
    <row r="726" ht="14.25" hidden="1" customHeight="1"/>
    <row r="727" ht="14.25" hidden="1" customHeight="1"/>
    <row r="728" ht="14.25" hidden="1" customHeight="1"/>
    <row r="729" ht="14.25" hidden="1" customHeight="1"/>
    <row r="730" ht="14.25" hidden="1" customHeight="1"/>
    <row r="731" ht="14.25" hidden="1" customHeight="1"/>
    <row r="732" ht="14.25" hidden="1" customHeight="1"/>
    <row r="733" ht="14.25" hidden="1" customHeight="1"/>
    <row r="734" ht="14.25" hidden="1" customHeight="1"/>
    <row r="735" ht="14.25" hidden="1" customHeight="1"/>
    <row r="736" ht="14.25" hidden="1" customHeight="1"/>
    <row r="737" ht="14.25" hidden="1" customHeight="1"/>
    <row r="738" ht="14.25" hidden="1" customHeight="1"/>
    <row r="739" ht="14.25" hidden="1" customHeight="1"/>
    <row r="740" ht="14.25" hidden="1" customHeight="1"/>
    <row r="741" ht="14.25" hidden="1" customHeight="1"/>
    <row r="742" ht="14.25" hidden="1" customHeight="1"/>
    <row r="743" ht="14.25" hidden="1" customHeight="1"/>
    <row r="744" ht="14.25" hidden="1" customHeight="1"/>
    <row r="745" ht="14.25" hidden="1" customHeight="1"/>
    <row r="746" ht="14.25" hidden="1" customHeight="1"/>
    <row r="747" ht="14.25" hidden="1" customHeight="1"/>
    <row r="748" ht="14.25" hidden="1" customHeight="1"/>
    <row r="749" ht="14.25" hidden="1" customHeight="1"/>
    <row r="750" ht="14.25" hidden="1" customHeight="1"/>
    <row r="751" ht="14.25" hidden="1" customHeight="1"/>
    <row r="752" ht="14.25" hidden="1" customHeight="1"/>
    <row r="753" ht="14.25" hidden="1" customHeight="1"/>
    <row r="754" ht="14.25" hidden="1" customHeight="1"/>
    <row r="755" ht="14.25" hidden="1" customHeight="1"/>
    <row r="756" ht="14.25" hidden="1" customHeight="1"/>
    <row r="757" ht="14.25" hidden="1" customHeight="1"/>
    <row r="758" ht="14.25" hidden="1" customHeight="1"/>
    <row r="759" ht="14.25" hidden="1" customHeight="1"/>
    <row r="760" ht="14.25" hidden="1" customHeight="1"/>
    <row r="761" ht="14.25" hidden="1" customHeight="1"/>
    <row r="762" ht="14.25" hidden="1" customHeight="1"/>
    <row r="763" ht="14.25" hidden="1" customHeight="1"/>
    <row r="764" ht="14.25" hidden="1" customHeight="1"/>
    <row r="765" ht="14.25" hidden="1" customHeight="1"/>
    <row r="766" ht="14.25" hidden="1" customHeight="1"/>
    <row r="767" ht="14.25" hidden="1" customHeight="1"/>
    <row r="768" ht="14.25" hidden="1" customHeight="1"/>
    <row r="769" ht="14.25" hidden="1" customHeight="1"/>
    <row r="770" ht="14.25" hidden="1" customHeight="1"/>
    <row r="771" ht="14.25" hidden="1" customHeight="1"/>
    <row r="772" ht="14.25" hidden="1" customHeight="1"/>
    <row r="773" ht="14.25" hidden="1" customHeight="1"/>
    <row r="774" ht="14.25" hidden="1" customHeight="1"/>
    <row r="775" ht="14.25" hidden="1" customHeight="1"/>
    <row r="776" ht="14.25" hidden="1" customHeight="1"/>
    <row r="777" ht="14.25" hidden="1" customHeight="1"/>
    <row r="778" ht="14.25" hidden="1" customHeight="1"/>
    <row r="779" ht="14.25" hidden="1" customHeight="1"/>
    <row r="780" ht="14.25" hidden="1" customHeight="1"/>
    <row r="781" ht="14.25" hidden="1" customHeight="1"/>
    <row r="782" ht="14.25" hidden="1" customHeight="1"/>
    <row r="783" ht="14.25" hidden="1" customHeight="1"/>
    <row r="784" ht="14.25" hidden="1" customHeight="1"/>
    <row r="785" ht="14.25" hidden="1" customHeight="1"/>
    <row r="786" ht="14.25" hidden="1" customHeight="1"/>
    <row r="787" ht="14.25" hidden="1" customHeight="1"/>
    <row r="788" ht="14.25" hidden="1" customHeight="1"/>
    <row r="789" ht="14.25" hidden="1" customHeight="1"/>
    <row r="790" ht="14.25" hidden="1" customHeight="1"/>
    <row r="791" ht="14.25" hidden="1" customHeight="1"/>
    <row r="792" ht="14.25" hidden="1" customHeight="1"/>
    <row r="793" ht="14.25" hidden="1" customHeight="1"/>
    <row r="794" ht="14.25" hidden="1" customHeight="1"/>
    <row r="795" ht="14.25" hidden="1" customHeight="1"/>
    <row r="796" ht="14.25" hidden="1" customHeight="1"/>
    <row r="797" ht="14.25" hidden="1" customHeight="1"/>
    <row r="798" ht="14.25" hidden="1" customHeight="1"/>
    <row r="799" ht="14.25" hidden="1" customHeight="1"/>
    <row r="800" ht="14.25" hidden="1" customHeight="1"/>
    <row r="801" ht="14.25" hidden="1" customHeight="1"/>
    <row r="802" ht="14.25" hidden="1" customHeight="1"/>
    <row r="803" ht="14.25" hidden="1" customHeight="1"/>
    <row r="804" ht="14.25" hidden="1" customHeight="1"/>
    <row r="805" ht="14.25" hidden="1" customHeight="1"/>
    <row r="806" ht="14.25" hidden="1" customHeight="1"/>
    <row r="807" ht="14.25" hidden="1" customHeight="1"/>
    <row r="808" ht="14.25" hidden="1" customHeight="1"/>
    <row r="809" ht="14.25" hidden="1" customHeight="1"/>
    <row r="810" ht="14.25" hidden="1" customHeight="1"/>
    <row r="811" ht="14.25" hidden="1" customHeight="1"/>
    <row r="812" ht="14.25" hidden="1" customHeight="1"/>
    <row r="813" ht="14.25" hidden="1" customHeight="1"/>
    <row r="814" ht="14.25" hidden="1" customHeight="1"/>
    <row r="815" ht="14.25" hidden="1" customHeight="1"/>
    <row r="816" ht="14.25" hidden="1" customHeight="1"/>
    <row r="817" ht="14.25" hidden="1" customHeight="1"/>
    <row r="818" ht="14.25" hidden="1" customHeight="1"/>
    <row r="819" ht="14.25" hidden="1" customHeight="1"/>
    <row r="820" ht="14.25" hidden="1" customHeight="1"/>
    <row r="821" ht="14.25" hidden="1" customHeight="1"/>
    <row r="822" ht="14.25" hidden="1" customHeight="1"/>
    <row r="823" ht="14.25" hidden="1" customHeight="1"/>
    <row r="824" ht="14.25" hidden="1" customHeight="1"/>
  </sheetData>
  <sheetProtection algorithmName="SHA-512" hashValue="+sq8KaetsdQHfW6gBrcWUzRFio0z02FihcRDXH+j+BpT4iaGrV5Fe1XSi10gebf5/1qtGK5KmuOVXMrp0V3NiA==" saltValue="P5cwBvlTbhgu5MqV5RvI7w==" spinCount="100000" sheet="1" objects="1" scenarios="1"/>
  <mergeCells count="3">
    <mergeCell ref="C13:I13"/>
    <mergeCell ref="C17:I17"/>
    <mergeCell ref="C10:I11"/>
  </mergeCells>
  <phoneticPr fontId="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B234-3BA2-4837-8DDE-F6528A26CA27}">
  <sheetPr>
    <pageSetUpPr fitToPage="1"/>
  </sheetPr>
  <dimension ref="A1:J156"/>
  <sheetViews>
    <sheetView showGridLines="0" showZeros="0" topLeftCell="B1" zoomScale="115" zoomScaleNormal="90" workbookViewId="0">
      <selection activeCell="D14" sqref="D14"/>
    </sheetView>
  </sheetViews>
  <sheetFormatPr defaultColWidth="0" defaultRowHeight="0" customHeight="1" zeroHeight="1"/>
  <cols>
    <col min="1" max="1" width="2.7109375" style="71" hidden="1" customWidth="1"/>
    <col min="2" max="2" width="6.28515625" style="71" customWidth="1"/>
    <col min="3" max="3" width="36.28515625" style="71" customWidth="1"/>
    <col min="4" max="4" width="21.140625" style="71" customWidth="1"/>
    <col min="5" max="5" width="13.140625" style="76" customWidth="1"/>
    <col min="6" max="6" width="17.7109375" style="76" customWidth="1"/>
    <col min="7" max="7" width="16.42578125" style="71" customWidth="1"/>
    <col min="8" max="8" width="25.42578125" style="71" bestFit="1" customWidth="1"/>
    <col min="9" max="9" width="2.7109375" style="71" customWidth="1"/>
    <col min="10" max="10" width="0" style="71" hidden="1" customWidth="1"/>
    <col min="11" max="16384" width="8.85546875" style="71" hidden="1"/>
  </cols>
  <sheetData>
    <row r="1" spans="1:9" s="146" customFormat="1" ht="12" customHeight="1">
      <c r="A1" s="145"/>
      <c r="B1" s="145"/>
      <c r="C1" s="145"/>
      <c r="D1" s="145"/>
      <c r="E1" s="145"/>
      <c r="F1" s="145"/>
      <c r="G1" s="145"/>
    </row>
    <row r="2" spans="1:9" s="146" customFormat="1" ht="22.5">
      <c r="A2" s="145"/>
      <c r="B2" s="145"/>
      <c r="C2" s="147" t="str">
        <f>[4]Samenvatting!B2</f>
        <v>Europese aanbesteding</v>
      </c>
      <c r="D2" s="15"/>
      <c r="E2" s="148"/>
      <c r="F2" s="15"/>
      <c r="G2" s="15"/>
      <c r="H2" s="15"/>
    </row>
    <row r="3" spans="1:9" s="146" customFormat="1" ht="16.350000000000001" customHeight="1">
      <c r="A3" s="145"/>
      <c r="B3" s="145"/>
      <c r="C3" s="149" t="str">
        <f>Samenvatting!B3</f>
        <v>Low-code Oplossing</v>
      </c>
      <c r="D3" s="148"/>
      <c r="E3" s="148"/>
      <c r="F3" s="148"/>
      <c r="G3" s="148"/>
      <c r="H3" s="148"/>
    </row>
    <row r="4" spans="1:9" s="146" customFormat="1" ht="20.45" customHeight="1">
      <c r="A4" s="145"/>
      <c r="B4" s="145"/>
      <c r="C4" s="150" t="s">
        <v>45</v>
      </c>
      <c r="D4" s="148"/>
      <c r="E4" s="148"/>
      <c r="F4" s="148"/>
      <c r="G4" s="148"/>
      <c r="H4" s="148"/>
    </row>
    <row r="5" spans="1:9" s="146" customFormat="1" ht="12.6" customHeight="1">
      <c r="A5" s="145"/>
      <c r="B5" s="145"/>
      <c r="C5" s="8" t="str">
        <f>Samenvatting!B5</f>
        <v>IUC25-011</v>
      </c>
      <c r="D5" s="148"/>
      <c r="E5" s="148"/>
      <c r="F5" s="148"/>
      <c r="G5" s="148"/>
      <c r="H5" s="148"/>
    </row>
    <row r="6" spans="1:9" s="146" customFormat="1" ht="12.75">
      <c r="A6" s="145"/>
      <c r="B6" s="145"/>
      <c r="C6" s="151" t="s">
        <v>4</v>
      </c>
      <c r="D6" s="148"/>
      <c r="E6" s="148"/>
      <c r="F6" s="148"/>
      <c r="G6" s="148"/>
      <c r="H6" s="148"/>
    </row>
    <row r="7" spans="1:9" s="146" customFormat="1" ht="12.75">
      <c r="A7" s="145"/>
      <c r="B7" s="145"/>
      <c r="C7" s="15"/>
      <c r="D7" s="152"/>
      <c r="E7" s="153"/>
      <c r="F7" s="154"/>
      <c r="G7" s="154"/>
      <c r="H7" s="153"/>
    </row>
    <row r="8" spans="1:9" ht="13.5" thickBot="1">
      <c r="C8" s="72"/>
      <c r="D8" s="72"/>
      <c r="E8" s="73"/>
      <c r="F8" s="74"/>
      <c r="G8" s="74"/>
      <c r="H8" s="155"/>
      <c r="I8" s="146"/>
    </row>
    <row r="9" spans="1:9" ht="12.75">
      <c r="C9" s="136"/>
      <c r="D9" s="156"/>
      <c r="E9" s="156"/>
      <c r="F9" s="156"/>
      <c r="G9" s="156"/>
      <c r="H9" s="157"/>
      <c r="I9" s="146"/>
    </row>
    <row r="10" spans="1:9" ht="15">
      <c r="B10" s="172">
        <v>1</v>
      </c>
      <c r="C10" s="119" t="s">
        <v>45</v>
      </c>
      <c r="D10" s="75"/>
      <c r="E10" s="75"/>
      <c r="F10" s="75"/>
      <c r="G10" s="75"/>
      <c r="H10" s="158"/>
      <c r="I10" s="146"/>
    </row>
    <row r="11" spans="1:9" ht="12.75">
      <c r="C11" s="159" t="s">
        <v>1</v>
      </c>
      <c r="D11" s="148"/>
      <c r="E11" s="148"/>
      <c r="F11" s="148"/>
      <c r="G11" s="148"/>
      <c r="H11" s="160"/>
      <c r="I11" s="146"/>
    </row>
    <row r="12" spans="1:9" ht="12.75">
      <c r="C12" s="159"/>
      <c r="D12" s="148"/>
      <c r="E12" s="148"/>
      <c r="F12" s="148"/>
      <c r="G12" s="148"/>
      <c r="H12" s="160"/>
      <c r="I12" s="146"/>
    </row>
    <row r="13" spans="1:9" ht="12.75">
      <c r="C13" s="159" t="s">
        <v>10</v>
      </c>
      <c r="D13" s="161" t="s">
        <v>42</v>
      </c>
      <c r="E13" s="154" t="s">
        <v>1</v>
      </c>
      <c r="F13" s="154"/>
      <c r="G13" s="154"/>
      <c r="H13" s="162"/>
      <c r="I13" s="146"/>
    </row>
    <row r="14" spans="1:9" ht="97.5" customHeight="1" thickBot="1">
      <c r="C14" s="201" t="s">
        <v>93</v>
      </c>
      <c r="D14" s="342"/>
      <c r="E14" s="337" t="s">
        <v>178</v>
      </c>
      <c r="F14" s="338"/>
      <c r="G14" s="339"/>
      <c r="H14" s="120">
        <f>+D14</f>
        <v>0</v>
      </c>
      <c r="I14" s="146"/>
    </row>
    <row r="15" spans="1:9" ht="13.5" thickTop="1">
      <c r="C15" s="136"/>
      <c r="D15" s="99"/>
      <c r="F15" s="141"/>
      <c r="G15" s="141"/>
      <c r="H15" s="141"/>
      <c r="I15" s="146"/>
    </row>
    <row r="16" spans="1:9" ht="15">
      <c r="C16" s="163" t="s">
        <v>47</v>
      </c>
      <c r="D16" s="164"/>
      <c r="E16" s="165"/>
      <c r="F16" s="166"/>
      <c r="G16" s="166"/>
      <c r="H16" s="167"/>
      <c r="I16" s="146"/>
    </row>
    <row r="17" spans="3:8" ht="12.75">
      <c r="C17" s="343"/>
      <c r="D17" s="344"/>
      <c r="E17" s="344"/>
      <c r="F17" s="344"/>
      <c r="G17" s="344"/>
      <c r="H17" s="345"/>
    </row>
    <row r="18" spans="3:8" ht="12.75">
      <c r="C18" s="346"/>
      <c r="D18" s="347"/>
      <c r="E18" s="347"/>
      <c r="F18" s="347"/>
      <c r="G18" s="347"/>
      <c r="H18" s="348"/>
    </row>
    <row r="19" spans="3:8" ht="12.75">
      <c r="C19" s="346"/>
      <c r="D19" s="347"/>
      <c r="E19" s="347"/>
      <c r="F19" s="347"/>
      <c r="G19" s="347"/>
      <c r="H19" s="348"/>
    </row>
    <row r="20" spans="3:8" ht="12.75">
      <c r="C20" s="346"/>
      <c r="D20" s="347"/>
      <c r="E20" s="347"/>
      <c r="F20" s="347"/>
      <c r="G20" s="347"/>
      <c r="H20" s="348"/>
    </row>
    <row r="21" spans="3:8" ht="12.75">
      <c r="C21" s="346"/>
      <c r="D21" s="347"/>
      <c r="E21" s="347"/>
      <c r="F21" s="347"/>
      <c r="G21" s="347"/>
      <c r="H21" s="348"/>
    </row>
    <row r="22" spans="3:8" ht="12.75">
      <c r="C22" s="346"/>
      <c r="D22" s="347"/>
      <c r="E22" s="347"/>
      <c r="F22" s="347"/>
      <c r="G22" s="347"/>
      <c r="H22" s="348"/>
    </row>
    <row r="23" spans="3:8" ht="12.75">
      <c r="C23" s="346"/>
      <c r="D23" s="347"/>
      <c r="E23" s="347"/>
      <c r="F23" s="347"/>
      <c r="G23" s="347"/>
      <c r="H23" s="348"/>
    </row>
    <row r="24" spans="3:8" ht="12.75">
      <c r="C24" s="346"/>
      <c r="D24" s="347"/>
      <c r="E24" s="347"/>
      <c r="F24" s="347"/>
      <c r="G24" s="347"/>
      <c r="H24" s="348"/>
    </row>
    <row r="25" spans="3:8" ht="12.75">
      <c r="C25" s="346"/>
      <c r="D25" s="347"/>
      <c r="E25" s="347"/>
      <c r="F25" s="347"/>
      <c r="G25" s="347"/>
      <c r="H25" s="348"/>
    </row>
    <row r="26" spans="3:8" ht="12.75">
      <c r="C26" s="349"/>
      <c r="D26" s="350"/>
      <c r="E26" s="350"/>
      <c r="F26" s="350"/>
      <c r="G26" s="350"/>
      <c r="H26" s="351"/>
    </row>
    <row r="27" spans="3:8" ht="13.5" thickBot="1">
      <c r="C27" s="72"/>
      <c r="D27" s="72"/>
      <c r="E27" s="73"/>
      <c r="F27" s="74"/>
      <c r="G27" s="155"/>
      <c r="H27" s="155"/>
    </row>
    <row r="28" spans="3:8" ht="12.75" customHeight="1"/>
    <row r="29" spans="3:8" ht="12.75" hidden="1" customHeight="1"/>
    <row r="30" spans="3:8" ht="12.75" hidden="1" customHeight="1"/>
    <row r="31" spans="3:8" ht="12.75" hidden="1" customHeight="1"/>
    <row r="32" spans="3:8" ht="12.75" hidden="1" customHeight="1"/>
    <row r="33" spans="3:3" ht="12.75" hidden="1" customHeight="1">
      <c r="C33" s="136"/>
    </row>
    <row r="34" spans="3:3" ht="12.75" hidden="1" customHeight="1"/>
    <row r="35" spans="3:3" ht="12.75" hidden="1" customHeight="1"/>
    <row r="36" spans="3:3" ht="12.75" hidden="1" customHeight="1"/>
    <row r="37" spans="3:3" ht="12.75" hidden="1" customHeight="1"/>
    <row r="38" spans="3:3" ht="12.75" hidden="1" customHeight="1">
      <c r="C38" s="71" t="s">
        <v>1</v>
      </c>
    </row>
    <row r="39" spans="3:3" ht="12.75" hidden="1" customHeight="1"/>
    <row r="40" spans="3:3" ht="12.75" hidden="1" customHeight="1"/>
    <row r="41" spans="3:3" ht="12.75" hidden="1" customHeight="1"/>
    <row r="42" spans="3:3" ht="12.75" hidden="1" customHeight="1"/>
    <row r="43" spans="3:3" ht="12.75" hidden="1" customHeight="1"/>
    <row r="44" spans="3:3" ht="12.75" hidden="1" customHeight="1"/>
    <row r="45" spans="3:3" ht="12.75" hidden="1" customHeight="1"/>
    <row r="46" spans="3:3" ht="12.75" hidden="1" customHeight="1"/>
    <row r="47" spans="3:3" ht="12.75" hidden="1" customHeight="1"/>
    <row r="48" spans="3:3" ht="12.75" hidden="1" customHeight="1"/>
    <row r="49" ht="12.75" hidden="1" customHeight="1"/>
    <row r="50" ht="12.75" hidden="1" customHeight="1"/>
    <row r="51" ht="12.75" hidden="1" customHeight="1"/>
    <row r="52" ht="12.75" hidden="1" customHeight="1"/>
    <row r="53" ht="12.75" hidden="1" customHeight="1"/>
    <row r="54" ht="12.75" hidden="1" customHeight="1"/>
    <row r="55" ht="12.75" hidden="1" customHeight="1"/>
    <row r="56" ht="12.75" hidden="1" customHeight="1"/>
    <row r="57" ht="12.75" hidden="1" customHeight="1"/>
    <row r="58" ht="12.75" hidden="1" customHeight="1"/>
    <row r="59" ht="12.75" hidden="1" customHeight="1"/>
    <row r="60" ht="12.75" hidden="1" customHeight="1"/>
    <row r="61" ht="12.75" hidden="1" customHeight="1"/>
    <row r="62" ht="12.75" hidden="1" customHeight="1"/>
    <row r="63" ht="12.75" hidden="1" customHeight="1"/>
    <row r="64" ht="12.75" hidden="1" customHeight="1"/>
    <row r="65" ht="12.75" hidden="1"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sheetData>
  <sheetProtection algorithmName="SHA-512" hashValue="261R/ExHz+FX47JNyIE3uQaxr1UFuKpOqNyAZR+NaTgglAUKP5Z73R/RCdS2Rltcor7DEygPzATfRUYqNZ3nOw==" saltValue="Dw1Fy0rfm3dExa/hZHfk5A==" spinCount="100000" sheet="1" objects="1" scenarios="1"/>
  <mergeCells count="2">
    <mergeCell ref="C17:H26"/>
    <mergeCell ref="E14:G14"/>
  </mergeCells>
  <pageMargins left="0.75" right="0.75" top="0.51" bottom="0.46" header="0.5" footer="0.5"/>
  <pageSetup paperSize="9" scale="9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D191-6FFA-4CFD-8D4C-14173DDFEFE4}">
  <dimension ref="A1:AE84"/>
  <sheetViews>
    <sheetView showGridLines="0" topLeftCell="B1" zoomScale="125" zoomScaleNormal="90" workbookViewId="0">
      <selection activeCell="C20" sqref="C20"/>
    </sheetView>
  </sheetViews>
  <sheetFormatPr defaultColWidth="0" defaultRowHeight="0" customHeight="1" zeroHeight="1"/>
  <cols>
    <col min="1" max="1" width="3.7109375" style="26" hidden="1" customWidth="1"/>
    <col min="2" max="2" width="4.85546875" style="26" customWidth="1"/>
    <col min="3" max="3" width="60.42578125" style="2" customWidth="1"/>
    <col min="4" max="4" width="28.7109375" style="26" bestFit="1" customWidth="1"/>
    <col min="5" max="5" width="21.7109375" style="27" bestFit="1" customWidth="1"/>
    <col min="6" max="6" width="26.7109375" style="27" bestFit="1" customWidth="1"/>
    <col min="7" max="7" width="27.85546875" style="27" customWidth="1"/>
    <col min="8" max="8" width="24.7109375" style="27" bestFit="1" customWidth="1"/>
    <col min="9" max="9" width="31.28515625" style="27" customWidth="1"/>
    <col min="10" max="10" width="3.7109375" style="52" customWidth="1"/>
    <col min="11" max="11" width="7.140625" style="26" hidden="1" customWidth="1"/>
    <col min="12" max="12" width="8.85546875" style="26" hidden="1" customWidth="1"/>
    <col min="13" max="13" width="4.140625" style="26" hidden="1" customWidth="1"/>
    <col min="14" max="15" width="8.85546875" style="26" hidden="1" customWidth="1"/>
    <col min="16" max="16" width="24.28515625" style="26" hidden="1" customWidth="1"/>
    <col min="17" max="17" width="21.7109375" style="26" hidden="1" customWidth="1"/>
    <col min="18" max="31" width="0" style="26" hidden="1" customWidth="1"/>
    <col min="32" max="16384" width="8.85546875" style="26" hidden="1"/>
  </cols>
  <sheetData>
    <row r="1" spans="1:18" ht="10.5" customHeight="1">
      <c r="A1" s="352"/>
      <c r="B1" s="352"/>
      <c r="J1" s="29"/>
    </row>
    <row r="2" spans="1:18" s="352" customFormat="1" ht="22.5">
      <c r="C2" s="3" t="str">
        <f>Samenvatting!B2</f>
        <v>Europese aanbesteding</v>
      </c>
      <c r="D2" s="209"/>
      <c r="E2" s="353"/>
      <c r="F2" s="209"/>
      <c r="G2" s="209"/>
      <c r="H2" s="209"/>
      <c r="I2" s="209"/>
      <c r="J2" s="29"/>
      <c r="K2" s="354"/>
      <c r="L2" s="354"/>
      <c r="M2" s="354"/>
      <c r="N2" s="354"/>
      <c r="O2" s="354"/>
      <c r="P2" s="354"/>
      <c r="Q2" s="354"/>
      <c r="R2" s="354"/>
    </row>
    <row r="3" spans="1:18" s="352" customFormat="1" ht="22.5">
      <c r="C3" s="5" t="str">
        <f>Samenvatting!B3</f>
        <v>Low-code Oplossing</v>
      </c>
      <c r="D3" s="209"/>
      <c r="E3" s="353"/>
      <c r="F3" s="209"/>
      <c r="G3" s="209"/>
      <c r="H3" s="209"/>
      <c r="I3" s="209"/>
      <c r="J3" s="29"/>
      <c r="K3" s="354"/>
      <c r="L3" s="354"/>
      <c r="M3" s="354"/>
      <c r="N3" s="354"/>
      <c r="O3" s="354"/>
      <c r="P3" s="354"/>
      <c r="Q3" s="354"/>
      <c r="R3" s="354"/>
    </row>
    <row r="4" spans="1:18" s="46" customFormat="1" ht="21" customHeight="1">
      <c r="C4" s="7" t="s">
        <v>66</v>
      </c>
      <c r="D4" s="355"/>
      <c r="E4" s="355"/>
      <c r="F4" s="355"/>
      <c r="G4" s="355"/>
      <c r="H4" s="355"/>
      <c r="I4" s="355"/>
      <c r="J4" s="29"/>
      <c r="K4" s="170"/>
      <c r="L4" s="170"/>
      <c r="M4" s="170"/>
      <c r="N4" s="170"/>
      <c r="O4" s="170"/>
      <c r="P4" s="170"/>
      <c r="Q4" s="170"/>
      <c r="R4" s="170"/>
    </row>
    <row r="5" spans="1:18" s="46" customFormat="1" ht="15.6" customHeight="1">
      <c r="C5" s="356" t="str">
        <f>Samenvatting!B5</f>
        <v>IUC25-011</v>
      </c>
      <c r="D5" s="355"/>
      <c r="E5" s="355"/>
      <c r="F5" s="355"/>
      <c r="G5" s="355"/>
      <c r="H5" s="355"/>
      <c r="I5" s="355"/>
      <c r="J5" s="29"/>
      <c r="K5" s="170"/>
      <c r="L5" s="170"/>
      <c r="M5" s="170"/>
      <c r="N5" s="170"/>
      <c r="O5" s="170"/>
      <c r="P5" s="170"/>
      <c r="Q5" s="170"/>
      <c r="R5" s="170"/>
    </row>
    <row r="6" spans="1:18" s="46" customFormat="1" ht="15.6" customHeight="1">
      <c r="C6" s="357" t="str">
        <f>Samenvatting!B6</f>
        <v>(Prijzen exclusief BTW)</v>
      </c>
      <c r="D6" s="355"/>
      <c r="E6" s="355"/>
      <c r="F6" s="355"/>
      <c r="G6" s="355"/>
      <c r="H6" s="355"/>
      <c r="I6" s="355"/>
      <c r="J6" s="29"/>
      <c r="K6" s="170"/>
      <c r="L6" s="170"/>
      <c r="M6" s="170"/>
      <c r="N6" s="170"/>
      <c r="O6" s="170"/>
      <c r="P6" s="170"/>
      <c r="Q6" s="170"/>
      <c r="R6" s="170"/>
    </row>
    <row r="7" spans="1:18" s="46" customFormat="1" ht="15.6" customHeight="1">
      <c r="C7" s="15"/>
      <c r="D7" s="358"/>
      <c r="E7" s="47"/>
      <c r="F7" s="48"/>
      <c r="G7" s="48"/>
      <c r="H7" s="48"/>
      <c r="I7" s="47"/>
      <c r="J7" s="29"/>
      <c r="K7" s="170"/>
      <c r="L7" s="170"/>
      <c r="M7" s="170"/>
      <c r="N7" s="170"/>
      <c r="O7" s="170"/>
      <c r="P7" s="170"/>
      <c r="Q7" s="170"/>
      <c r="R7" s="170"/>
    </row>
    <row r="8" spans="1:18" s="46" customFormat="1" ht="15.6" customHeight="1">
      <c r="C8" s="19"/>
      <c r="D8" s="50"/>
      <c r="E8" s="50"/>
      <c r="F8" s="50"/>
      <c r="G8" s="50"/>
      <c r="H8" s="50"/>
      <c r="I8" s="50"/>
      <c r="J8" s="29"/>
      <c r="K8" s="170"/>
      <c r="L8" s="170"/>
      <c r="M8" s="170"/>
      <c r="N8" s="170"/>
      <c r="O8" s="170"/>
      <c r="P8" s="170"/>
      <c r="Q8" s="170"/>
      <c r="R8" s="170"/>
    </row>
    <row r="9" spans="1:18" s="46" customFormat="1" ht="15.6" customHeight="1">
      <c r="C9" s="111" t="s">
        <v>7</v>
      </c>
      <c r="D9" s="293" t="s">
        <v>56</v>
      </c>
      <c r="E9" s="293"/>
      <c r="F9" s="293"/>
      <c r="G9" s="293"/>
      <c r="H9" s="293"/>
      <c r="I9" s="293"/>
      <c r="J9" s="29"/>
      <c r="K9" s="170"/>
      <c r="L9" s="170"/>
      <c r="M9" s="170"/>
      <c r="N9" s="170"/>
      <c r="O9" s="170"/>
      <c r="P9" s="170"/>
      <c r="Q9" s="170"/>
      <c r="R9" s="170"/>
    </row>
    <row r="10" spans="1:18" s="46" customFormat="1" ht="15.6" customHeight="1">
      <c r="C10" s="77"/>
      <c r="D10" s="293"/>
      <c r="E10" s="293"/>
      <c r="F10" s="293"/>
      <c r="G10" s="293"/>
      <c r="H10" s="293"/>
      <c r="I10" s="293"/>
      <c r="J10" s="29"/>
      <c r="K10" s="170"/>
      <c r="L10" s="170"/>
      <c r="M10" s="170"/>
      <c r="N10" s="170"/>
      <c r="O10" s="170"/>
      <c r="P10" s="170"/>
      <c r="Q10" s="170"/>
      <c r="R10" s="170"/>
    </row>
    <row r="11" spans="1:18" s="46" customFormat="1" ht="15.6" customHeight="1">
      <c r="C11" s="54"/>
      <c r="D11" s="173" t="str">
        <f>'0. Dimensionering'!D12</f>
        <v>Gebruiksjaar 1</v>
      </c>
      <c r="E11" s="173" t="str">
        <f>'0. Dimensionering'!E12</f>
        <v>Gebruiksjaar 2</v>
      </c>
      <c r="F11" s="173" t="str">
        <f>'0. Dimensionering'!F12</f>
        <v>Gebruiksjaar 3</v>
      </c>
      <c r="G11" s="173" t="str">
        <f>'0. Dimensionering'!G12</f>
        <v>Gebruiksjaar 4</v>
      </c>
      <c r="H11" s="173" t="str">
        <f>'0. Dimensionering'!H12</f>
        <v>Gebruiksjaar 5</v>
      </c>
      <c r="I11" s="173" t="str">
        <f>'0. Dimensionering'!I12</f>
        <v>Gebruiksjaar 6</v>
      </c>
      <c r="J11" s="29"/>
      <c r="K11" s="170"/>
      <c r="L11" s="170"/>
      <c r="M11" s="170"/>
      <c r="N11" s="170"/>
      <c r="O11" s="170"/>
      <c r="P11" s="170"/>
      <c r="Q11" s="170"/>
      <c r="R11" s="170"/>
    </row>
    <row r="12" spans="1:18" s="46" customFormat="1" ht="15.6" customHeight="1">
      <c r="C12" s="121" t="str">
        <f>'0. Dimensionering'!B13</f>
        <v>Oplossing (aantallen Eindgebruikers)</v>
      </c>
      <c r="D12" s="124"/>
      <c r="E12" s="125"/>
      <c r="F12" s="126"/>
      <c r="G12" s="126"/>
      <c r="H12" s="126"/>
      <c r="I12" s="126"/>
      <c r="J12" s="29"/>
      <c r="K12" s="170"/>
      <c r="L12" s="170"/>
      <c r="M12" s="170"/>
      <c r="N12" s="170"/>
      <c r="O12" s="170"/>
      <c r="P12" s="170"/>
      <c r="Q12" s="170"/>
      <c r="R12" s="170"/>
    </row>
    <row r="13" spans="1:18" s="46" customFormat="1" ht="15.6" customHeight="1">
      <c r="C13" s="112" t="str">
        <f>'0. Dimensionering'!B14</f>
        <v># Interne Eindgebruikers</v>
      </c>
      <c r="D13" s="114">
        <f>'0. Dimensionering'!D14</f>
        <v>5000</v>
      </c>
      <c r="E13" s="114">
        <f>'0. Dimensionering'!E14</f>
        <v>15000</v>
      </c>
      <c r="F13" s="114">
        <f>'0. Dimensionering'!F14</f>
        <v>30000</v>
      </c>
      <c r="G13" s="114">
        <f>'0. Dimensionering'!G14</f>
        <v>30000</v>
      </c>
      <c r="H13" s="114">
        <f>'0. Dimensionering'!H14</f>
        <v>30000</v>
      </c>
      <c r="I13" s="114">
        <f>'0. Dimensionering'!I14</f>
        <v>30000</v>
      </c>
      <c r="J13" s="29"/>
      <c r="K13" s="170"/>
      <c r="L13" s="170"/>
      <c r="M13" s="170"/>
      <c r="N13" s="170"/>
      <c r="O13" s="170"/>
      <c r="P13" s="170"/>
      <c r="Q13" s="170"/>
      <c r="R13" s="170"/>
    </row>
    <row r="14" spans="1:18" s="46" customFormat="1" ht="15.6" customHeight="1">
      <c r="C14" s="112" t="str">
        <f>'0. Dimensionering'!B15</f>
        <v># Externe Eindgebruikers</v>
      </c>
      <c r="D14" s="114">
        <f>'0. Dimensionering'!D15</f>
        <v>0</v>
      </c>
      <c r="E14" s="114">
        <f>'0. Dimensionering'!E15</f>
        <v>50000</v>
      </c>
      <c r="F14" s="114">
        <f>'0. Dimensionering'!F15</f>
        <v>500000</v>
      </c>
      <c r="G14" s="114">
        <f>'0. Dimensionering'!G15</f>
        <v>17000000</v>
      </c>
      <c r="H14" s="114">
        <f>'0. Dimensionering'!H15</f>
        <v>17000000</v>
      </c>
      <c r="I14" s="114">
        <f>'0. Dimensionering'!I15</f>
        <v>17000000</v>
      </c>
      <c r="J14" s="29"/>
      <c r="K14" s="170"/>
      <c r="L14" s="170"/>
      <c r="M14" s="170"/>
      <c r="N14" s="170"/>
      <c r="O14" s="170"/>
      <c r="P14" s="170"/>
      <c r="Q14" s="170"/>
      <c r="R14" s="170"/>
    </row>
    <row r="15" spans="1:18" s="46" customFormat="1" ht="15.6" customHeight="1">
      <c r="C15" s="359"/>
      <c r="D15" s="359"/>
      <c r="E15" s="359"/>
      <c r="F15" s="359"/>
      <c r="G15" s="359"/>
      <c r="H15" s="359"/>
      <c r="I15" s="359"/>
      <c r="J15" s="29"/>
      <c r="K15" s="170"/>
      <c r="L15" s="170"/>
      <c r="M15" s="170"/>
      <c r="N15" s="170"/>
      <c r="O15" s="170"/>
      <c r="P15" s="170"/>
      <c r="Q15" s="170"/>
      <c r="R15" s="170"/>
    </row>
    <row r="16" spans="1:18" s="46" customFormat="1" ht="174" customHeight="1">
      <c r="C16" s="294" t="s">
        <v>177</v>
      </c>
      <c r="D16" s="295"/>
      <c r="E16" s="295"/>
      <c r="F16" s="295"/>
      <c r="G16" s="295"/>
      <c r="H16" s="295"/>
      <c r="I16" s="296"/>
      <c r="J16" s="29"/>
      <c r="K16" s="170"/>
      <c r="L16" s="170"/>
      <c r="M16" s="170"/>
      <c r="N16" s="170"/>
      <c r="O16" s="170"/>
      <c r="P16" s="170"/>
      <c r="Q16" s="170"/>
      <c r="R16" s="170"/>
    </row>
    <row r="17" spans="2:18" s="46" customFormat="1" ht="15.6" customHeight="1">
      <c r="C17" s="19"/>
      <c r="D17" s="50"/>
      <c r="E17" s="50"/>
      <c r="F17" s="50"/>
      <c r="G17" s="50"/>
      <c r="H17" s="50"/>
      <c r="I17" s="50"/>
      <c r="J17" s="29"/>
      <c r="K17" s="170"/>
      <c r="L17" s="170"/>
      <c r="M17" s="170"/>
      <c r="N17" s="170"/>
      <c r="O17" s="170"/>
      <c r="P17" s="170"/>
      <c r="Q17" s="170"/>
      <c r="R17" s="170"/>
    </row>
    <row r="18" spans="2:18" s="46" customFormat="1" ht="15.6" customHeight="1">
      <c r="C18" s="128" t="s">
        <v>176</v>
      </c>
      <c r="D18" s="202"/>
      <c r="E18" s="202"/>
      <c r="F18" s="297" t="s">
        <v>11</v>
      </c>
      <c r="G18" s="297"/>
      <c r="H18" s="297"/>
      <c r="I18" s="298"/>
      <c r="J18" s="29"/>
      <c r="K18" s="208"/>
      <c r="L18" s="208"/>
      <c r="M18" s="208"/>
      <c r="N18" s="208"/>
      <c r="O18" s="170"/>
      <c r="P18" s="170"/>
      <c r="Q18" s="170"/>
      <c r="R18" s="170"/>
    </row>
    <row r="19" spans="2:18" s="46" customFormat="1" ht="15.6" customHeight="1">
      <c r="C19" s="203" t="s">
        <v>95</v>
      </c>
      <c r="D19" s="279" t="s">
        <v>105</v>
      </c>
      <c r="E19" s="279" t="s">
        <v>96</v>
      </c>
      <c r="F19" s="299"/>
      <c r="G19" s="299"/>
      <c r="H19" s="299"/>
      <c r="I19" s="300"/>
      <c r="J19" s="29"/>
      <c r="K19" s="208"/>
      <c r="L19" s="208"/>
      <c r="M19" s="208"/>
      <c r="N19" s="208"/>
      <c r="O19" s="170"/>
      <c r="P19" s="170"/>
      <c r="Q19" s="170"/>
      <c r="R19" s="170"/>
    </row>
    <row r="20" spans="2:18" s="46" customFormat="1" ht="15.6" customHeight="1">
      <c r="C20" s="420"/>
      <c r="D20" s="421"/>
      <c r="E20" s="421"/>
      <c r="F20" s="422"/>
      <c r="G20" s="423"/>
      <c r="H20" s="423"/>
      <c r="I20" s="424"/>
      <c r="J20" s="29"/>
      <c r="K20" s="360"/>
      <c r="L20" s="360"/>
      <c r="M20" s="360"/>
      <c r="N20" s="360"/>
      <c r="O20" s="170"/>
      <c r="P20" s="170"/>
      <c r="Q20" s="170"/>
      <c r="R20" s="170"/>
    </row>
    <row r="21" spans="2:18" s="46" customFormat="1" ht="15.6" customHeight="1">
      <c r="C21" s="425"/>
      <c r="D21" s="426"/>
      <c r="E21" s="426"/>
      <c r="F21" s="422"/>
      <c r="G21" s="423"/>
      <c r="H21" s="423"/>
      <c r="I21" s="424"/>
      <c r="J21" s="29"/>
      <c r="K21" s="361"/>
      <c r="L21" s="361"/>
      <c r="M21" s="361"/>
      <c r="N21" s="361"/>
      <c r="O21" s="170"/>
      <c r="P21" s="170"/>
      <c r="Q21" s="170"/>
      <c r="R21" s="170"/>
    </row>
    <row r="22" spans="2:18" s="46" customFormat="1" ht="15.6" customHeight="1">
      <c r="C22" s="425"/>
      <c r="D22" s="426"/>
      <c r="E22" s="426"/>
      <c r="F22" s="422"/>
      <c r="G22" s="423"/>
      <c r="H22" s="423"/>
      <c r="I22" s="424"/>
      <c r="J22" s="29"/>
      <c r="K22" s="361"/>
      <c r="L22" s="361"/>
      <c r="M22" s="361"/>
      <c r="N22" s="361"/>
      <c r="O22" s="170"/>
      <c r="P22" s="170"/>
      <c r="Q22" s="170"/>
      <c r="R22" s="170"/>
    </row>
    <row r="23" spans="2:18" s="46" customFormat="1" ht="15.6" customHeight="1">
      <c r="C23" s="425"/>
      <c r="D23" s="426"/>
      <c r="E23" s="426"/>
      <c r="F23" s="422"/>
      <c r="G23" s="423"/>
      <c r="H23" s="423"/>
      <c r="I23" s="424"/>
      <c r="J23" s="29"/>
      <c r="K23" s="361"/>
      <c r="L23" s="361"/>
      <c r="M23" s="361"/>
      <c r="N23" s="361"/>
      <c r="O23" s="170"/>
      <c r="P23" s="170"/>
      <c r="Q23" s="170"/>
      <c r="R23" s="170"/>
    </row>
    <row r="24" spans="2:18" s="46" customFormat="1" ht="15.6" customHeight="1" thickBot="1">
      <c r="C24" s="204" t="s">
        <v>97</v>
      </c>
      <c r="D24" s="205"/>
      <c r="E24" s="205"/>
      <c r="F24" s="205"/>
      <c r="G24" s="205"/>
      <c r="H24" s="205"/>
      <c r="I24" s="205"/>
      <c r="J24" s="29"/>
      <c r="K24" s="205"/>
      <c r="L24" s="205"/>
      <c r="M24" s="205"/>
      <c r="N24" s="205"/>
      <c r="O24" s="170"/>
      <c r="P24" s="170"/>
      <c r="Q24" s="170"/>
      <c r="R24" s="170"/>
    </row>
    <row r="25" spans="2:18" s="46" customFormat="1" ht="15.6" customHeight="1">
      <c r="C25" s="206"/>
      <c r="D25" s="207"/>
      <c r="E25" s="207"/>
      <c r="F25" s="207"/>
      <c r="G25" s="207"/>
      <c r="H25" s="207"/>
      <c r="I25" s="207"/>
      <c r="J25" s="207"/>
      <c r="K25" s="207"/>
      <c r="L25" s="207"/>
      <c r="M25" s="207"/>
      <c r="N25" s="207"/>
      <c r="O25" s="170"/>
      <c r="P25" s="170"/>
      <c r="Q25" s="170"/>
      <c r="R25" s="170"/>
    </row>
    <row r="26" spans="2:18" s="46" customFormat="1" ht="15.6" customHeight="1">
      <c r="B26" s="123" t="s">
        <v>84</v>
      </c>
      <c r="C26" s="362" t="s">
        <v>67</v>
      </c>
      <c r="D26" s="363"/>
      <c r="E26" s="363"/>
      <c r="F26" s="363"/>
      <c r="G26" s="363"/>
      <c r="H26" s="363"/>
      <c r="I26" s="363"/>
      <c r="J26" s="29"/>
      <c r="K26" s="170"/>
      <c r="L26" s="170"/>
      <c r="M26" s="170"/>
      <c r="N26" s="170"/>
      <c r="O26" s="170"/>
      <c r="P26" s="170"/>
      <c r="Q26" s="170"/>
      <c r="R26" s="170"/>
    </row>
    <row r="27" spans="2:18" s="46" customFormat="1" ht="15.6" customHeight="1">
      <c r="C27" s="55"/>
      <c r="D27" s="55"/>
      <c r="E27" s="55"/>
      <c r="F27" s="55"/>
      <c r="G27" s="55"/>
      <c r="H27" s="55"/>
      <c r="I27" s="55"/>
      <c r="J27" s="29"/>
      <c r="K27" s="170"/>
      <c r="L27" s="170"/>
      <c r="M27" s="170"/>
      <c r="N27" s="170"/>
      <c r="O27" s="170"/>
      <c r="P27" s="170"/>
      <c r="Q27" s="170"/>
      <c r="R27" s="170"/>
    </row>
    <row r="28" spans="2:18" s="46" customFormat="1" ht="15.6" customHeight="1">
      <c r="C28" s="364" t="s">
        <v>68</v>
      </c>
      <c r="D28" s="58" t="s">
        <v>1</v>
      </c>
      <c r="E28" s="365"/>
      <c r="F28" s="365" t="s">
        <v>1</v>
      </c>
      <c r="G28" s="365"/>
      <c r="H28" s="365"/>
      <c r="I28" s="366"/>
      <c r="J28" s="29"/>
      <c r="K28" s="170"/>
      <c r="L28" s="170"/>
      <c r="M28" s="170"/>
      <c r="N28" s="170"/>
      <c r="O28" s="170"/>
      <c r="P28" s="170"/>
      <c r="Q28" s="170"/>
      <c r="R28" s="170"/>
    </row>
    <row r="29" spans="2:18" s="46" customFormat="1" ht="15.6" customHeight="1">
      <c r="C29" s="367" t="s">
        <v>1</v>
      </c>
      <c r="D29" s="59" t="s">
        <v>1</v>
      </c>
      <c r="E29" s="64"/>
      <c r="F29" s="64"/>
      <c r="G29" s="64"/>
      <c r="H29" s="64"/>
      <c r="I29" s="368"/>
      <c r="J29" s="29"/>
      <c r="K29" s="170"/>
      <c r="L29" s="170"/>
      <c r="M29" s="170"/>
      <c r="N29" s="170"/>
      <c r="O29" s="170"/>
      <c r="P29" s="170"/>
      <c r="Q29" s="170"/>
      <c r="R29" s="170"/>
    </row>
    <row r="30" spans="2:18" s="46" customFormat="1" ht="15.6" customHeight="1">
      <c r="C30" s="369" t="s">
        <v>12</v>
      </c>
      <c r="D30" s="370" t="s">
        <v>13</v>
      </c>
      <c r="E30" s="64"/>
      <c r="F30" s="64"/>
      <c r="G30" s="64"/>
      <c r="H30" s="64"/>
      <c r="I30" s="368"/>
      <c r="J30" s="29"/>
      <c r="K30" s="170"/>
      <c r="L30" s="170"/>
      <c r="M30" s="170"/>
      <c r="N30" s="170"/>
      <c r="O30" s="170"/>
      <c r="P30" s="170"/>
      <c r="Q30" s="170"/>
      <c r="R30" s="170"/>
    </row>
    <row r="31" spans="2:18" s="46" customFormat="1" ht="15.6" customHeight="1">
      <c r="C31" s="371" t="s">
        <v>69</v>
      </c>
      <c r="D31" s="427"/>
      <c r="E31" s="64" t="s">
        <v>1</v>
      </c>
      <c r="F31" s="64" t="s">
        <v>1</v>
      </c>
      <c r="G31" s="64"/>
      <c r="H31" s="64"/>
      <c r="I31" s="372" t="s">
        <v>98</v>
      </c>
      <c r="J31" s="29"/>
      <c r="K31" s="170"/>
      <c r="L31" s="170"/>
      <c r="M31" s="170"/>
      <c r="N31" s="170"/>
      <c r="O31" s="170"/>
      <c r="P31" s="170"/>
      <c r="Q31" s="170"/>
      <c r="R31" s="170"/>
    </row>
    <row r="32" spans="2:18" s="46" customFormat="1" ht="15.6" customHeight="1">
      <c r="C32" s="373"/>
      <c r="D32" s="64"/>
      <c r="E32" s="64"/>
      <c r="F32" s="154" t="s">
        <v>1</v>
      </c>
      <c r="G32" s="154"/>
      <c r="H32" s="154" t="s">
        <v>1</v>
      </c>
      <c r="I32" s="372"/>
      <c r="J32" s="29"/>
      <c r="K32" s="170"/>
      <c r="L32" s="170"/>
      <c r="M32" s="170"/>
      <c r="N32" s="170"/>
      <c r="O32" s="170"/>
      <c r="P32" s="170"/>
      <c r="Q32" s="170"/>
      <c r="R32" s="170"/>
    </row>
    <row r="33" spans="3:20" s="46" customFormat="1" ht="15.6" customHeight="1">
      <c r="C33" s="374" t="s">
        <v>14</v>
      </c>
      <c r="D33" s="375"/>
      <c r="E33" s="375"/>
      <c r="F33" s="376"/>
      <c r="G33" s="376"/>
      <c r="H33" s="377" t="s">
        <v>1</v>
      </c>
      <c r="I33" s="372"/>
      <c r="J33" s="29"/>
      <c r="K33" s="170"/>
      <c r="L33" s="170"/>
      <c r="M33" s="170"/>
      <c r="N33" s="170"/>
      <c r="O33" s="170"/>
      <c r="P33" s="170"/>
      <c r="Q33" s="170"/>
      <c r="R33" s="170"/>
      <c r="S33" s="170"/>
    </row>
    <row r="34" spans="3:20" s="46" customFormat="1" ht="15.6" customHeight="1">
      <c r="C34" s="378"/>
      <c r="D34" s="379" t="s">
        <v>38</v>
      </c>
      <c r="E34" s="380"/>
      <c r="F34" s="381" t="s">
        <v>100</v>
      </c>
      <c r="G34" s="381" t="s">
        <v>69</v>
      </c>
      <c r="H34" s="381" t="s">
        <v>15</v>
      </c>
      <c r="I34" s="372"/>
      <c r="J34" s="29"/>
      <c r="K34" s="170"/>
      <c r="L34" s="170"/>
      <c r="M34" s="170"/>
      <c r="N34" s="170"/>
      <c r="O34" s="170"/>
      <c r="P34" s="170"/>
      <c r="Q34" s="170"/>
      <c r="R34" s="170"/>
      <c r="S34" s="170"/>
    </row>
    <row r="35" spans="3:20" s="46" customFormat="1" ht="15.6" customHeight="1">
      <c r="C35" s="382" t="s">
        <v>16</v>
      </c>
      <c r="D35" s="383" t="s">
        <v>17</v>
      </c>
      <c r="E35" s="384" t="s">
        <v>18</v>
      </c>
      <c r="F35" s="385"/>
      <c r="G35" s="385"/>
      <c r="H35" s="385"/>
      <c r="I35" s="386"/>
      <c r="J35" s="29"/>
      <c r="K35" s="29"/>
      <c r="L35" s="170" t="s">
        <v>5</v>
      </c>
      <c r="M35" s="170" t="s">
        <v>5</v>
      </c>
      <c r="N35" s="170"/>
      <c r="O35" s="170"/>
      <c r="P35" s="170" t="s">
        <v>5</v>
      </c>
      <c r="Q35" s="170" t="s">
        <v>5</v>
      </c>
      <c r="R35" s="170"/>
      <c r="S35" s="170"/>
      <c r="T35" s="170"/>
    </row>
    <row r="36" spans="3:20" s="46" customFormat="1" ht="15.6" customHeight="1">
      <c r="C36" s="387" t="s">
        <v>33</v>
      </c>
      <c r="D36" s="388">
        <v>1</v>
      </c>
      <c r="E36" s="428"/>
      <c r="F36" s="389" t="str">
        <f>IF(+E36&lt;&gt;0,E36,"&gt;")</f>
        <v>&gt;</v>
      </c>
      <c r="G36" s="390">
        <f>+$D$31</f>
        <v>0</v>
      </c>
      <c r="H36" s="430"/>
      <c r="I36" s="391">
        <f>IF(L36=2,"",+$D$31*(1-H36))</f>
        <v>0</v>
      </c>
      <c r="J36" s="29"/>
      <c r="K36" s="29"/>
      <c r="L36" s="392">
        <f>IF(AND(D36&lt;&gt;" ",E36="&gt;"),0,IF(AND(D36=" ",E36="&gt;"),2,1))</f>
        <v>1</v>
      </c>
      <c r="M36" s="392">
        <v>0</v>
      </c>
      <c r="N36" s="170"/>
      <c r="O36" s="170"/>
      <c r="P36" s="393" t="str">
        <f xml:space="preserve"> "1 t/m " &amp; F36 &amp; " " &amp; $C$31 &amp; "s"</f>
        <v>1 t/m &gt; Vergoeding per Interne Eindgebruiker per jaars</v>
      </c>
      <c r="Q36" s="393" t="str">
        <f>F36&amp;" "&amp;E35&amp;" "&amp;$C$31&amp;"s"</f>
        <v>&gt; tot en met Vergoeding per Interne Eindgebruiker per jaars</v>
      </c>
      <c r="R36" s="170"/>
      <c r="S36" s="170"/>
    </row>
    <row r="37" spans="3:20" s="46" customFormat="1" ht="15.6" customHeight="1">
      <c r="C37" s="394" t="s">
        <v>34</v>
      </c>
      <c r="D37" s="388">
        <f t="shared" ref="D37:D40" si="0">IF(ISERROR(+E36+1)," ",E36+1)</f>
        <v>1</v>
      </c>
      <c r="E37" s="428"/>
      <c r="F37" s="389" t="str">
        <f>IF(L37=2,"",IF(+E37&lt;&gt;0,E37,"&gt;"))</f>
        <v>&gt;</v>
      </c>
      <c r="G37" s="390">
        <f>IF(L37=2," ",+$D$31)</f>
        <v>0</v>
      </c>
      <c r="H37" s="430"/>
      <c r="I37" s="391">
        <f>IF(L37=2,"",+$D$31*(1-H37))</f>
        <v>0</v>
      </c>
      <c r="J37" s="29"/>
      <c r="K37" s="29"/>
      <c r="L37" s="392">
        <f>IF(AND(D37&lt;&gt;" ",E37="&gt;"),0,IF(AND(D37=" ",E37="&gt;"),2,1))</f>
        <v>1</v>
      </c>
      <c r="M37" s="392">
        <f>IF(L37&lt;&gt;2,IF(I37&gt;I36,1,0),0)</f>
        <v>0</v>
      </c>
      <c r="N37" s="170"/>
      <c r="O37" s="170"/>
      <c r="P37" s="393" t="str">
        <f xml:space="preserve"> "1 t/m " &amp; F37 &amp; " " &amp; $C$31 &amp; "s"</f>
        <v>1 t/m &gt; Vergoeding per Interne Eindgebruiker per jaars</v>
      </c>
      <c r="Q37" s="393" t="str">
        <f>F37&amp;" "&amp;E36&amp;" "&amp;$C$31&amp;"s"</f>
        <v>&gt;  Vergoeding per Interne Eindgebruiker per jaars</v>
      </c>
      <c r="R37" s="170"/>
      <c r="S37" s="170"/>
    </row>
    <row r="38" spans="3:20" s="46" customFormat="1" ht="15.6" customHeight="1">
      <c r="C38" s="395" t="s">
        <v>35</v>
      </c>
      <c r="D38" s="388">
        <f t="shared" si="0"/>
        <v>1</v>
      </c>
      <c r="E38" s="428"/>
      <c r="F38" s="389" t="str">
        <f>IF(L38=2,"",IF(+E38&lt;&gt;0,E38,"&gt;"))</f>
        <v>&gt;</v>
      </c>
      <c r="G38" s="390">
        <f>IF(L38=2," ",+$D$31)</f>
        <v>0</v>
      </c>
      <c r="H38" s="430"/>
      <c r="I38" s="391">
        <f>IF(L38=2,"",+$D$31*(1-H38))</f>
        <v>0</v>
      </c>
      <c r="J38" s="29"/>
      <c r="K38" s="29"/>
      <c r="L38" s="392">
        <f>IF(AND(D38&lt;&gt;" ",E38="&gt;"),0,IF(AND(D38=" ",E38="&gt;"),2,1))</f>
        <v>1</v>
      </c>
      <c r="M38" s="392">
        <f>IF(L38&lt;&gt;2,IF(I38&gt;I37,1,0),0)</f>
        <v>0</v>
      </c>
      <c r="N38" s="170"/>
      <c r="O38" s="170"/>
      <c r="P38" s="393" t="str">
        <f xml:space="preserve"> "1 t/m " &amp; F38 &amp; " " &amp; $C$31 &amp; "s"</f>
        <v>1 t/m &gt; Vergoeding per Interne Eindgebruiker per jaars</v>
      </c>
      <c r="Q38" s="393" t="str">
        <f>F38&amp;" "&amp;E37&amp;" "&amp;$C$31&amp;"s"</f>
        <v>&gt;  Vergoeding per Interne Eindgebruiker per jaars</v>
      </c>
      <c r="R38" s="170"/>
      <c r="S38" s="170"/>
    </row>
    <row r="39" spans="3:20" s="46" customFormat="1" ht="15.6" customHeight="1">
      <c r="C39" s="395" t="s">
        <v>36</v>
      </c>
      <c r="D39" s="388">
        <f t="shared" si="0"/>
        <v>1</v>
      </c>
      <c r="E39" s="428"/>
      <c r="F39" s="389" t="str">
        <f>IF(L39=2,"",IF(+E39&lt;&gt;0,E39,"&gt;"))</f>
        <v>&gt;</v>
      </c>
      <c r="G39" s="390">
        <f>IF(L39=2," ",+$D$31)</f>
        <v>0</v>
      </c>
      <c r="H39" s="430"/>
      <c r="I39" s="391">
        <f>IF(L39=2,"",+$D$31*(1-H39))</f>
        <v>0</v>
      </c>
      <c r="J39" s="29"/>
      <c r="K39" s="29"/>
      <c r="L39" s="392">
        <f>IF(AND(D39&lt;&gt;" ",E39="&gt;"),0,IF(AND(D39=" ",E39="&gt;"),2,1))</f>
        <v>1</v>
      </c>
      <c r="M39" s="392">
        <f>IF(L39&lt;&gt;2,IF(I39&gt;I38,1,0),0)</f>
        <v>0</v>
      </c>
      <c r="N39" s="170"/>
      <c r="O39" s="170"/>
      <c r="P39" s="393" t="str">
        <f xml:space="preserve"> "1 t/m " &amp; F39 &amp; " " &amp; $C$31 &amp; "s"</f>
        <v>1 t/m &gt; Vergoeding per Interne Eindgebruiker per jaars</v>
      </c>
      <c r="Q39" s="393" t="str">
        <f>F39&amp;" "&amp;E38&amp;" "&amp;$C$31&amp;"s"</f>
        <v>&gt;  Vergoeding per Interne Eindgebruiker per jaars</v>
      </c>
      <c r="R39" s="170"/>
      <c r="S39" s="170"/>
    </row>
    <row r="40" spans="3:20" s="46" customFormat="1" ht="15.6" customHeight="1">
      <c r="C40" s="387" t="s">
        <v>37</v>
      </c>
      <c r="D40" s="388">
        <f t="shared" si="0"/>
        <v>1</v>
      </c>
      <c r="E40" s="396" t="s">
        <v>19</v>
      </c>
      <c r="F40" s="389" t="str">
        <f>IF(L40=2,"",IF(+E40&lt;&gt;0,E40,"&gt;"))</f>
        <v>&gt;</v>
      </c>
      <c r="G40" s="390">
        <f>IF(L40=2," ",+$D$31)</f>
        <v>0</v>
      </c>
      <c r="H40" s="430"/>
      <c r="I40" s="391">
        <f>IF(L40=2,"",+$D$31*(1-H40))</f>
        <v>0</v>
      </c>
      <c r="J40" s="29"/>
      <c r="K40" s="29"/>
      <c r="L40" s="392">
        <f>IF(AND(D40&lt;&gt;" ",E40="&gt;"),0,IF(AND(D40=" ",E40="&gt;"),2,1))</f>
        <v>0</v>
      </c>
      <c r="M40" s="392">
        <f>IF(L40&lt;&gt;2,IF(I40&gt;I39,1,0),0)</f>
        <v>0</v>
      </c>
      <c r="N40" s="170"/>
      <c r="O40" s="170"/>
      <c r="P40" s="393" t="str">
        <f xml:space="preserve"> "1 t/m " &amp; F40 &amp; " " &amp; $C$31 &amp; "s"</f>
        <v>1 t/m &gt; Vergoeding per Interne Eindgebruiker per jaars</v>
      </c>
      <c r="Q40" s="393" t="str">
        <f>F40&amp;" "&amp;E39&amp;" "&amp;$C$31&amp;"s"</f>
        <v>&gt;  Vergoeding per Interne Eindgebruiker per jaars</v>
      </c>
      <c r="R40" s="170"/>
      <c r="S40" s="170"/>
    </row>
    <row r="41" spans="3:20" s="46" customFormat="1" ht="15.6" customHeight="1">
      <c r="C41" s="397" t="s">
        <v>20</v>
      </c>
      <c r="D41" s="398"/>
      <c r="E41" s="398"/>
      <c r="F41" s="398"/>
      <c r="G41" s="399"/>
      <c r="H41" s="400"/>
      <c r="I41" s="401" t="str">
        <f>IF(M41=0,"OK","Fout !")</f>
        <v>OK</v>
      </c>
      <c r="J41" s="29"/>
      <c r="K41" s="29"/>
      <c r="L41" s="402"/>
      <c r="M41" s="392">
        <f>SUM(M36:M40)</f>
        <v>0</v>
      </c>
      <c r="N41" s="403"/>
      <c r="O41" s="170"/>
      <c r="P41" s="170"/>
      <c r="Q41" s="170"/>
      <c r="R41" s="170"/>
      <c r="S41" s="170"/>
    </row>
    <row r="42" spans="3:20" s="46" customFormat="1" ht="15.6" customHeight="1">
      <c r="C42" s="404"/>
      <c r="D42" s="405"/>
      <c r="E42" s="405"/>
      <c r="F42" s="405"/>
      <c r="G42" s="406"/>
      <c r="H42" s="400"/>
      <c r="I42" s="400"/>
      <c r="J42" s="29"/>
      <c r="K42" s="29"/>
      <c r="L42" s="402"/>
      <c r="M42" s="392"/>
      <c r="N42" s="403"/>
      <c r="O42" s="170"/>
      <c r="P42" s="170"/>
      <c r="Q42" s="170"/>
      <c r="R42" s="170"/>
      <c r="S42" s="170"/>
    </row>
    <row r="43" spans="3:20" s="46" customFormat="1" ht="15.6" customHeight="1">
      <c r="C43" s="407"/>
      <c r="D43" s="408"/>
      <c r="E43" s="408"/>
      <c r="F43" s="408"/>
      <c r="G43" s="408"/>
      <c r="H43" s="409"/>
      <c r="I43" s="409"/>
      <c r="J43" s="29"/>
      <c r="K43" s="29"/>
      <c r="L43" s="402"/>
      <c r="M43" s="392"/>
      <c r="N43" s="403"/>
      <c r="O43" s="170"/>
      <c r="P43" s="170"/>
      <c r="Q43" s="170"/>
      <c r="R43" s="170"/>
      <c r="S43" s="170"/>
    </row>
    <row r="44" spans="3:20" s="46" customFormat="1" ht="15.6" customHeight="1">
      <c r="C44" s="410" t="s">
        <v>70</v>
      </c>
      <c r="D44" s="173" t="str">
        <f>'0. Dimensionering'!D12</f>
        <v>Gebruiksjaar 1</v>
      </c>
      <c r="E44" s="173" t="str">
        <f>'0. Dimensionering'!E12</f>
        <v>Gebruiksjaar 2</v>
      </c>
      <c r="F44" s="173" t="str">
        <f>'0. Dimensionering'!F12</f>
        <v>Gebruiksjaar 3</v>
      </c>
      <c r="G44" s="173" t="str">
        <f>'0. Dimensionering'!G12</f>
        <v>Gebruiksjaar 4</v>
      </c>
      <c r="H44" s="173" t="str">
        <f>'0. Dimensionering'!H12</f>
        <v>Gebruiksjaar 5</v>
      </c>
      <c r="I44" s="173" t="str">
        <f>'0. Dimensionering'!I12</f>
        <v>Gebruiksjaar 6</v>
      </c>
      <c r="J44" s="29"/>
      <c r="K44" s="29"/>
      <c r="L44" s="170"/>
      <c r="M44" s="170"/>
      <c r="N44" s="170"/>
      <c r="O44" s="170"/>
      <c r="P44" s="170"/>
      <c r="Q44" s="170"/>
      <c r="R44" s="170"/>
      <c r="S44" s="170"/>
    </row>
    <row r="45" spans="3:20" s="46" customFormat="1" ht="15.6" customHeight="1">
      <c r="C45" s="411" t="s">
        <v>71</v>
      </c>
      <c r="D45" s="412">
        <f t="shared" ref="D45:I45" si="1">D13</f>
        <v>5000</v>
      </c>
      <c r="E45" s="413">
        <f t="shared" si="1"/>
        <v>15000</v>
      </c>
      <c r="F45" s="413">
        <f t="shared" si="1"/>
        <v>30000</v>
      </c>
      <c r="G45" s="413">
        <f t="shared" si="1"/>
        <v>30000</v>
      </c>
      <c r="H45" s="413">
        <f t="shared" si="1"/>
        <v>30000</v>
      </c>
      <c r="I45" s="413">
        <f t="shared" si="1"/>
        <v>30000</v>
      </c>
      <c r="J45" s="29"/>
      <c r="K45" s="29"/>
      <c r="L45" s="170"/>
      <c r="M45" s="170"/>
      <c r="N45" s="170"/>
      <c r="O45" s="170"/>
      <c r="P45" s="170"/>
      <c r="Q45" s="170"/>
      <c r="R45" s="170"/>
      <c r="S45" s="170"/>
    </row>
    <row r="46" spans="3:20" s="46" customFormat="1" ht="15.6" customHeight="1">
      <c r="C46" s="411" t="s">
        <v>69</v>
      </c>
      <c r="D46" s="414">
        <f t="shared" ref="D46:I46" si="2">IF(ISERROR(INDEX($I$36:$I$40,MATCH(D45,$D$36:$D$40,1))),"",INDEX($I$36:$I$40,MATCH(D45,$D$36:$D$40,1)))</f>
        <v>0</v>
      </c>
      <c r="E46" s="414">
        <f t="shared" si="2"/>
        <v>0</v>
      </c>
      <c r="F46" s="414">
        <f t="shared" si="2"/>
        <v>0</v>
      </c>
      <c r="G46" s="414">
        <f t="shared" si="2"/>
        <v>0</v>
      </c>
      <c r="H46" s="414">
        <f t="shared" si="2"/>
        <v>0</v>
      </c>
      <c r="I46" s="414">
        <f t="shared" si="2"/>
        <v>0</v>
      </c>
      <c r="J46" s="29"/>
      <c r="K46" s="170"/>
      <c r="L46" s="170"/>
      <c r="M46" s="170"/>
      <c r="N46" s="170"/>
      <c r="O46" s="170"/>
      <c r="P46" s="170"/>
      <c r="Q46" s="170"/>
      <c r="R46" s="170"/>
    </row>
    <row r="47" spans="3:20" s="46" customFormat="1" ht="15.6" customHeight="1">
      <c r="C47" s="411" t="s">
        <v>106</v>
      </c>
      <c r="D47" s="429"/>
      <c r="E47" s="429"/>
      <c r="F47" s="429"/>
      <c r="G47" s="429"/>
      <c r="H47" s="429"/>
      <c r="I47" s="429"/>
      <c r="J47" s="29"/>
      <c r="K47" s="170"/>
      <c r="L47" s="170"/>
      <c r="M47" s="170"/>
      <c r="N47" s="170"/>
      <c r="O47" s="170"/>
      <c r="P47" s="170"/>
      <c r="Q47" s="170"/>
      <c r="R47" s="170"/>
    </row>
    <row r="48" spans="3:20" s="46" customFormat="1" ht="15.6" customHeight="1" thickBot="1">
      <c r="C48" s="415" t="s">
        <v>21</v>
      </c>
      <c r="D48" s="416">
        <f>IF(OR(ISERROR(D45*D46),ISBLANK(D45*D46)),0,D45*D46*(1-D47))</f>
        <v>0</v>
      </c>
      <c r="E48" s="416">
        <f t="shared" ref="E48:I48" si="3">IF(E45=0,0,E45*E46*(1-E47))</f>
        <v>0</v>
      </c>
      <c r="F48" s="416">
        <f t="shared" si="3"/>
        <v>0</v>
      </c>
      <c r="G48" s="416">
        <f t="shared" si="3"/>
        <v>0</v>
      </c>
      <c r="H48" s="416">
        <f t="shared" si="3"/>
        <v>0</v>
      </c>
      <c r="I48" s="416">
        <f t="shared" si="3"/>
        <v>0</v>
      </c>
      <c r="J48" s="29"/>
      <c r="K48" s="170"/>
      <c r="L48" s="170"/>
      <c r="M48" s="170"/>
      <c r="N48" s="170"/>
      <c r="O48" s="170"/>
      <c r="P48" s="170"/>
      <c r="Q48" s="170"/>
      <c r="R48" s="170"/>
    </row>
    <row r="49" spans="3:20" s="46" customFormat="1" ht="15.6" customHeight="1" thickTop="1">
      <c r="C49" s="408"/>
      <c r="D49" s="408"/>
      <c r="E49" s="408"/>
      <c r="F49" s="408"/>
      <c r="G49" s="408"/>
      <c r="H49" s="408"/>
      <c r="I49" s="408"/>
      <c r="J49" s="29"/>
      <c r="K49" s="170"/>
      <c r="L49" s="170"/>
      <c r="M49" s="170"/>
      <c r="N49" s="170"/>
      <c r="O49" s="170"/>
      <c r="P49" s="170"/>
      <c r="Q49" s="170"/>
      <c r="R49" s="170"/>
    </row>
    <row r="50" spans="3:20" s="46" customFormat="1" ht="15.6" customHeight="1">
      <c r="C50" s="417" t="s">
        <v>76</v>
      </c>
      <c r="D50" s="418"/>
      <c r="E50" s="418"/>
      <c r="F50" s="418"/>
      <c r="G50" s="418"/>
      <c r="H50" s="335" t="s">
        <v>54</v>
      </c>
      <c r="I50" s="134">
        <f>SUM(D48:I48)</f>
        <v>0</v>
      </c>
      <c r="J50" s="29"/>
      <c r="K50" s="170"/>
      <c r="L50" s="170"/>
      <c r="M50" s="170"/>
      <c r="N50" s="170"/>
      <c r="O50" s="170"/>
      <c r="P50" s="170"/>
      <c r="Q50" s="170"/>
      <c r="R50" s="170"/>
    </row>
    <row r="51" spans="3:20" s="46" customFormat="1" ht="15.6" customHeight="1" thickBot="1">
      <c r="C51" s="332" t="s">
        <v>91</v>
      </c>
      <c r="D51" s="333"/>
      <c r="E51" s="333"/>
      <c r="F51" s="334"/>
      <c r="G51" s="416">
        <f>NPV(0.07,D48:I48)</f>
        <v>0</v>
      </c>
      <c r="H51" s="52" t="s">
        <v>103</v>
      </c>
      <c r="I51" s="55"/>
      <c r="J51" s="29"/>
      <c r="K51" s="170"/>
      <c r="L51" s="170"/>
      <c r="M51" s="170"/>
      <c r="N51" s="170"/>
      <c r="O51" s="170"/>
      <c r="P51" s="170"/>
      <c r="Q51" s="170"/>
      <c r="R51" s="170"/>
    </row>
    <row r="52" spans="3:20" s="46" customFormat="1" ht="15.6" customHeight="1" thickTop="1" thickBot="1">
      <c r="C52" s="69"/>
      <c r="D52" s="69"/>
      <c r="E52" s="69"/>
      <c r="F52" s="69"/>
      <c r="G52" s="69"/>
      <c r="H52" s="69"/>
      <c r="I52" s="69"/>
      <c r="J52" s="29"/>
      <c r="K52" s="170"/>
      <c r="L52" s="170"/>
      <c r="M52" s="170"/>
      <c r="N52" s="170"/>
      <c r="O52" s="170"/>
      <c r="P52" s="170"/>
      <c r="Q52" s="170"/>
      <c r="R52" s="170"/>
    </row>
    <row r="53" spans="3:20" s="46" customFormat="1" ht="15.6" customHeight="1">
      <c r="C53" s="55"/>
      <c r="D53" s="55"/>
      <c r="E53" s="55"/>
      <c r="F53" s="55"/>
      <c r="G53" s="55"/>
      <c r="H53" s="55"/>
      <c r="I53" s="55"/>
      <c r="J53" s="29"/>
      <c r="K53" s="170"/>
      <c r="L53" s="170"/>
      <c r="M53" s="170"/>
      <c r="N53" s="170"/>
      <c r="O53" s="170"/>
      <c r="P53" s="170"/>
      <c r="Q53" s="170"/>
      <c r="R53" s="170"/>
    </row>
    <row r="54" spans="3:20" s="46" customFormat="1" ht="15.6" customHeight="1">
      <c r="C54" s="364" t="s">
        <v>72</v>
      </c>
      <c r="D54" s="58" t="s">
        <v>1</v>
      </c>
      <c r="E54" s="365"/>
      <c r="F54" s="365" t="s">
        <v>1</v>
      </c>
      <c r="G54" s="365"/>
      <c r="H54" s="365"/>
      <c r="I54" s="366"/>
      <c r="J54" s="29"/>
      <c r="K54" s="170"/>
      <c r="L54" s="170"/>
      <c r="M54" s="170"/>
      <c r="N54" s="170"/>
      <c r="O54" s="170"/>
      <c r="P54" s="170"/>
      <c r="Q54" s="170"/>
      <c r="R54" s="170"/>
    </row>
    <row r="55" spans="3:20" s="46" customFormat="1" ht="15.6" customHeight="1">
      <c r="C55" s="367" t="s">
        <v>1</v>
      </c>
      <c r="D55" s="59" t="s">
        <v>1</v>
      </c>
      <c r="E55" s="64"/>
      <c r="F55" s="64"/>
      <c r="G55" s="64"/>
      <c r="H55" s="64"/>
      <c r="I55" s="368"/>
      <c r="J55" s="29"/>
      <c r="K55" s="170"/>
      <c r="L55" s="170"/>
      <c r="M55" s="170"/>
      <c r="N55" s="170"/>
      <c r="O55" s="170"/>
      <c r="P55" s="170"/>
      <c r="Q55" s="170"/>
      <c r="R55" s="170"/>
    </row>
    <row r="56" spans="3:20" s="46" customFormat="1" ht="15.6" customHeight="1">
      <c r="C56" s="369" t="s">
        <v>12</v>
      </c>
      <c r="D56" s="370" t="s">
        <v>13</v>
      </c>
      <c r="E56" s="64"/>
      <c r="F56" s="64"/>
      <c r="G56" s="64"/>
      <c r="H56" s="64"/>
      <c r="I56" s="368"/>
      <c r="J56" s="29"/>
      <c r="K56" s="170"/>
      <c r="L56" s="170"/>
      <c r="M56" s="170"/>
      <c r="N56" s="170"/>
      <c r="O56" s="170"/>
      <c r="P56" s="170"/>
      <c r="Q56" s="170"/>
      <c r="R56" s="170"/>
    </row>
    <row r="57" spans="3:20" s="46" customFormat="1" ht="15.6" customHeight="1">
      <c r="C57" s="371" t="s">
        <v>73</v>
      </c>
      <c r="D57" s="427"/>
      <c r="E57" s="64" t="s">
        <v>1</v>
      </c>
      <c r="F57" s="64" t="s">
        <v>1</v>
      </c>
      <c r="G57" s="64"/>
      <c r="H57" s="64"/>
      <c r="I57" s="372" t="s">
        <v>99</v>
      </c>
      <c r="J57" s="29"/>
      <c r="K57" s="170"/>
      <c r="L57" s="170"/>
      <c r="M57" s="170"/>
      <c r="N57" s="170"/>
      <c r="O57" s="170"/>
      <c r="P57" s="170"/>
      <c r="Q57" s="170"/>
      <c r="R57" s="170"/>
    </row>
    <row r="58" spans="3:20" s="46" customFormat="1" ht="15.6" customHeight="1">
      <c r="C58" s="373"/>
      <c r="D58" s="64"/>
      <c r="E58" s="64"/>
      <c r="F58" s="154" t="s">
        <v>1</v>
      </c>
      <c r="G58" s="154"/>
      <c r="H58" s="154" t="s">
        <v>1</v>
      </c>
      <c r="I58" s="372"/>
      <c r="J58" s="29"/>
      <c r="K58" s="170"/>
      <c r="L58" s="170"/>
      <c r="M58" s="170"/>
      <c r="N58" s="170"/>
      <c r="O58" s="170"/>
      <c r="P58" s="170"/>
      <c r="Q58" s="170"/>
      <c r="R58" s="170"/>
    </row>
    <row r="59" spans="3:20" s="46" customFormat="1" ht="15.6" customHeight="1">
      <c r="C59" s="374" t="s">
        <v>14</v>
      </c>
      <c r="D59" s="375"/>
      <c r="E59" s="375"/>
      <c r="F59" s="376"/>
      <c r="G59" s="376"/>
      <c r="H59" s="377" t="s">
        <v>1</v>
      </c>
      <c r="I59" s="372"/>
      <c r="J59" s="29"/>
      <c r="K59" s="170"/>
      <c r="L59" s="170"/>
      <c r="M59" s="170"/>
      <c r="N59" s="170"/>
      <c r="O59" s="170"/>
      <c r="P59" s="170"/>
      <c r="Q59" s="170"/>
      <c r="R59" s="170"/>
      <c r="S59" s="170"/>
    </row>
    <row r="60" spans="3:20" s="46" customFormat="1" ht="15.6" customHeight="1">
      <c r="C60" s="378"/>
      <c r="D60" s="379" t="s">
        <v>38</v>
      </c>
      <c r="E60" s="380"/>
      <c r="F60" s="381" t="s">
        <v>74</v>
      </c>
      <c r="G60" s="381" t="s">
        <v>73</v>
      </c>
      <c r="H60" s="381" t="s">
        <v>15</v>
      </c>
      <c r="I60" s="372"/>
      <c r="J60" s="29"/>
      <c r="K60" s="170"/>
      <c r="L60" s="170"/>
      <c r="M60" s="170"/>
      <c r="N60" s="170"/>
      <c r="O60" s="170"/>
      <c r="P60" s="170"/>
      <c r="Q60" s="170"/>
      <c r="R60" s="170"/>
      <c r="S60" s="170"/>
    </row>
    <row r="61" spans="3:20" s="46" customFormat="1" ht="15.6" customHeight="1">
      <c r="C61" s="382" t="s">
        <v>16</v>
      </c>
      <c r="D61" s="383" t="s">
        <v>17</v>
      </c>
      <c r="E61" s="384" t="s">
        <v>18</v>
      </c>
      <c r="F61" s="385"/>
      <c r="G61" s="385"/>
      <c r="H61" s="385"/>
      <c r="I61" s="386"/>
      <c r="J61" s="29"/>
      <c r="K61" s="29"/>
      <c r="L61" s="170" t="s">
        <v>5</v>
      </c>
      <c r="M61" s="170" t="s">
        <v>5</v>
      </c>
      <c r="N61" s="170"/>
      <c r="O61" s="170"/>
      <c r="P61" s="170" t="s">
        <v>5</v>
      </c>
      <c r="Q61" s="170" t="s">
        <v>5</v>
      </c>
      <c r="R61" s="170"/>
      <c r="S61" s="170"/>
      <c r="T61" s="170"/>
    </row>
    <row r="62" spans="3:20" s="46" customFormat="1" ht="15.6" customHeight="1">
      <c r="C62" s="387" t="s">
        <v>33</v>
      </c>
      <c r="D62" s="388">
        <v>1</v>
      </c>
      <c r="E62" s="428"/>
      <c r="F62" s="389" t="str">
        <f>IF(+E62&lt;&gt;0,E62,"&gt;")</f>
        <v>&gt;</v>
      </c>
      <c r="G62" s="390">
        <f>+$D$57</f>
        <v>0</v>
      </c>
      <c r="H62" s="430"/>
      <c r="I62" s="391">
        <f>IF(L62=2,"",+$D$57*(1-H62))</f>
        <v>0</v>
      </c>
      <c r="J62" s="29"/>
      <c r="K62" s="29"/>
      <c r="L62" s="392">
        <f>IF(AND(D62&lt;&gt;" ",E62="&gt;"),0,IF(AND(D62=" ",E62="&gt;"),2,1))</f>
        <v>1</v>
      </c>
      <c r="M62" s="392">
        <v>0</v>
      </c>
      <c r="N62" s="170"/>
      <c r="O62" s="170"/>
      <c r="P62" s="393" t="str">
        <f xml:space="preserve"> "1 t/m " &amp; F62 &amp; " " &amp; $C$31 &amp; "s"</f>
        <v>1 t/m &gt; Vergoeding per Interne Eindgebruiker per jaars</v>
      </c>
      <c r="Q62" s="393" t="str">
        <f>F62&amp;" "&amp;E61&amp;" "&amp;$C$31&amp;"s"</f>
        <v>&gt; tot en met Vergoeding per Interne Eindgebruiker per jaars</v>
      </c>
      <c r="R62" s="170"/>
      <c r="S62" s="170"/>
    </row>
    <row r="63" spans="3:20" s="46" customFormat="1" ht="15.6" customHeight="1">
      <c r="C63" s="394" t="s">
        <v>34</v>
      </c>
      <c r="D63" s="388">
        <f t="shared" ref="D63:D66" si="4">IF(ISERROR(+E62+1)," ",E62+1)</f>
        <v>1</v>
      </c>
      <c r="E63" s="428"/>
      <c r="F63" s="389" t="str">
        <f>IF(L63=2,"",IF(+E63&lt;&gt;0,E63,"&gt;"))</f>
        <v>&gt;</v>
      </c>
      <c r="G63" s="390">
        <f>IF(L63=2," ",+$D$57)</f>
        <v>0</v>
      </c>
      <c r="H63" s="430"/>
      <c r="I63" s="391">
        <f>IF(L63=2,"",+$D$57*(1-H63))</f>
        <v>0</v>
      </c>
      <c r="J63" s="29"/>
      <c r="K63" s="29"/>
      <c r="L63" s="392">
        <f>IF(AND(D63&lt;&gt;" ",E63="&gt;"),0,IF(AND(D63=" ",E63="&gt;"),2,1))</f>
        <v>1</v>
      </c>
      <c r="M63" s="392">
        <f>IF(L63&lt;&gt;2,IF(I63&gt;I62,1,0),0)</f>
        <v>0</v>
      </c>
      <c r="N63" s="170"/>
      <c r="O63" s="170"/>
      <c r="P63" s="393" t="str">
        <f xml:space="preserve"> "1 t/m " &amp; F63 &amp; " " &amp; $C$31 &amp; "s"</f>
        <v>1 t/m &gt; Vergoeding per Interne Eindgebruiker per jaars</v>
      </c>
      <c r="Q63" s="393" t="str">
        <f>F63&amp;" "&amp;E62&amp;" "&amp;$C$31&amp;"s"</f>
        <v>&gt;  Vergoeding per Interne Eindgebruiker per jaars</v>
      </c>
      <c r="R63" s="170"/>
      <c r="S63" s="170"/>
    </row>
    <row r="64" spans="3:20" s="46" customFormat="1" ht="15.6" customHeight="1">
      <c r="C64" s="395" t="s">
        <v>35</v>
      </c>
      <c r="D64" s="388">
        <f t="shared" si="4"/>
        <v>1</v>
      </c>
      <c r="E64" s="428"/>
      <c r="F64" s="389" t="str">
        <f>IF(L64=2,"",IF(+E64&lt;&gt;0,E64,"&gt;"))</f>
        <v>&gt;</v>
      </c>
      <c r="G64" s="390">
        <f>IF(L64=2," ",+$D$57)</f>
        <v>0</v>
      </c>
      <c r="H64" s="430"/>
      <c r="I64" s="391">
        <f>IF(L64=2,"",+$D$57*(1-H64))</f>
        <v>0</v>
      </c>
      <c r="J64" s="29"/>
      <c r="K64" s="29"/>
      <c r="L64" s="392">
        <f>IF(AND(D64&lt;&gt;" ",E64="&gt;"),0,IF(AND(D64=" ",E64="&gt;"),2,1))</f>
        <v>1</v>
      </c>
      <c r="M64" s="392">
        <f>IF(L64&lt;&gt;2,IF(I64&gt;I63,1,0),0)</f>
        <v>0</v>
      </c>
      <c r="N64" s="170"/>
      <c r="O64" s="170"/>
      <c r="P64" s="393" t="str">
        <f xml:space="preserve"> "1 t/m " &amp; F64 &amp; " " &amp; $C$31 &amp; "s"</f>
        <v>1 t/m &gt; Vergoeding per Interne Eindgebruiker per jaars</v>
      </c>
      <c r="Q64" s="393" t="str">
        <f>F64&amp;" "&amp;E63&amp;" "&amp;$C$31&amp;"s"</f>
        <v>&gt;  Vergoeding per Interne Eindgebruiker per jaars</v>
      </c>
      <c r="R64" s="170"/>
      <c r="S64" s="170"/>
    </row>
    <row r="65" spans="3:19" s="46" customFormat="1" ht="15.6" customHeight="1">
      <c r="C65" s="395" t="s">
        <v>36</v>
      </c>
      <c r="D65" s="388">
        <f t="shared" si="4"/>
        <v>1</v>
      </c>
      <c r="E65" s="428"/>
      <c r="F65" s="389" t="str">
        <f>IF(L65=2,"",IF(+E65&lt;&gt;0,E65,"&gt;"))</f>
        <v>&gt;</v>
      </c>
      <c r="G65" s="390">
        <f>IF(L65=2," ",+$D$57)</f>
        <v>0</v>
      </c>
      <c r="H65" s="430"/>
      <c r="I65" s="391">
        <f>IF(L65=2,"",+$D$57*(1-H65))</f>
        <v>0</v>
      </c>
      <c r="J65" s="29"/>
      <c r="K65" s="29"/>
      <c r="L65" s="392">
        <f>IF(AND(D65&lt;&gt;" ",E65="&gt;"),0,IF(AND(D65=" ",E65="&gt;"),2,1))</f>
        <v>1</v>
      </c>
      <c r="M65" s="392">
        <f>IF(L65&lt;&gt;2,IF(I65&gt;I64,1,0),0)</f>
        <v>0</v>
      </c>
      <c r="N65" s="170"/>
      <c r="O65" s="170"/>
      <c r="P65" s="393" t="str">
        <f xml:space="preserve"> "1 t/m " &amp; F65 &amp; " " &amp; $C$31 &amp; "s"</f>
        <v>1 t/m &gt; Vergoeding per Interne Eindgebruiker per jaars</v>
      </c>
      <c r="Q65" s="393" t="str">
        <f>F65&amp;" "&amp;E64&amp;" "&amp;$C$31&amp;"s"</f>
        <v>&gt;  Vergoeding per Interne Eindgebruiker per jaars</v>
      </c>
      <c r="R65" s="170"/>
      <c r="S65" s="170"/>
    </row>
    <row r="66" spans="3:19" s="46" customFormat="1" ht="15.6" customHeight="1">
      <c r="C66" s="387" t="s">
        <v>37</v>
      </c>
      <c r="D66" s="388">
        <f t="shared" si="4"/>
        <v>1</v>
      </c>
      <c r="E66" s="396" t="s">
        <v>19</v>
      </c>
      <c r="F66" s="389" t="str">
        <f>IF(L66=2,"",IF(+E66&lt;&gt;0,E66,"&gt;"))</f>
        <v>&gt;</v>
      </c>
      <c r="G66" s="390">
        <f>IF(L66=2," ",+$D$57)</f>
        <v>0</v>
      </c>
      <c r="H66" s="430"/>
      <c r="I66" s="391">
        <f>IF(L66=2,"",+$D$57*(1-H66))</f>
        <v>0</v>
      </c>
      <c r="J66" s="29"/>
      <c r="K66" s="29"/>
      <c r="L66" s="392">
        <f>IF(AND(D66&lt;&gt;" ",E66="&gt;"),0,IF(AND(D66=" ",E66="&gt;"),2,1))</f>
        <v>0</v>
      </c>
      <c r="M66" s="392">
        <f>IF(L66&lt;&gt;2,IF(I66&gt;I65,1,0),0)</f>
        <v>0</v>
      </c>
      <c r="N66" s="170"/>
      <c r="O66" s="170"/>
      <c r="P66" s="393" t="str">
        <f xml:space="preserve"> "1 t/m " &amp; F66 &amp; " " &amp; $C$31 &amp; "s"</f>
        <v>1 t/m &gt; Vergoeding per Interne Eindgebruiker per jaars</v>
      </c>
      <c r="Q66" s="393" t="str">
        <f>F66&amp;" "&amp;E65&amp;" "&amp;$C$31&amp;"s"</f>
        <v>&gt;  Vergoeding per Interne Eindgebruiker per jaars</v>
      </c>
      <c r="R66" s="170"/>
      <c r="S66" s="170"/>
    </row>
    <row r="67" spans="3:19" s="46" customFormat="1" ht="15.6" customHeight="1">
      <c r="C67" s="397" t="s">
        <v>20</v>
      </c>
      <c r="D67" s="398"/>
      <c r="E67" s="398"/>
      <c r="F67" s="398"/>
      <c r="G67" s="399"/>
      <c r="H67" s="400"/>
      <c r="I67" s="401" t="str">
        <f>IF(M67=0,"OK","Fout !")</f>
        <v>OK</v>
      </c>
      <c r="J67" s="29"/>
      <c r="K67" s="29"/>
      <c r="L67" s="402"/>
      <c r="M67" s="392">
        <f>SUM(M62:M66)</f>
        <v>0</v>
      </c>
      <c r="N67" s="403"/>
      <c r="O67" s="170"/>
      <c r="P67" s="170"/>
      <c r="Q67" s="170"/>
      <c r="R67" s="170"/>
      <c r="S67" s="170"/>
    </row>
    <row r="68" spans="3:19" s="46" customFormat="1" ht="15.6" customHeight="1">
      <c r="C68" s="404"/>
      <c r="D68" s="405"/>
      <c r="E68" s="405"/>
      <c r="F68" s="405"/>
      <c r="G68" s="406"/>
      <c r="H68" s="400"/>
      <c r="I68" s="400"/>
      <c r="J68" s="29"/>
      <c r="K68" s="29"/>
      <c r="L68" s="402"/>
      <c r="M68" s="392"/>
      <c r="N68" s="403"/>
      <c r="O68" s="170"/>
      <c r="P68" s="170"/>
      <c r="Q68" s="170"/>
      <c r="R68" s="170"/>
      <c r="S68" s="170"/>
    </row>
    <row r="69" spans="3:19" s="46" customFormat="1" ht="15.6" customHeight="1">
      <c r="C69" s="407"/>
      <c r="D69" s="408"/>
      <c r="E69" s="408"/>
      <c r="F69" s="408"/>
      <c r="G69" s="408"/>
      <c r="H69" s="409"/>
      <c r="I69" s="409"/>
      <c r="J69" s="29"/>
      <c r="K69" s="29"/>
      <c r="L69" s="402"/>
      <c r="M69" s="392"/>
      <c r="N69" s="403"/>
      <c r="O69" s="170"/>
      <c r="P69" s="170"/>
      <c r="Q69" s="170"/>
      <c r="R69" s="170"/>
      <c r="S69" s="170"/>
    </row>
    <row r="70" spans="3:19" s="46" customFormat="1" ht="15.6" customHeight="1">
      <c r="C70" s="410" t="s">
        <v>70</v>
      </c>
      <c r="D70" s="419" t="str">
        <f>'0. Dimensionering'!D12</f>
        <v>Gebruiksjaar 1</v>
      </c>
      <c r="E70" s="419" t="str">
        <f>'0. Dimensionering'!E12</f>
        <v>Gebruiksjaar 2</v>
      </c>
      <c r="F70" s="419" t="str">
        <f>'0. Dimensionering'!F12</f>
        <v>Gebruiksjaar 3</v>
      </c>
      <c r="G70" s="419" t="str">
        <f>'0. Dimensionering'!G12</f>
        <v>Gebruiksjaar 4</v>
      </c>
      <c r="H70" s="419" t="str">
        <f>'0. Dimensionering'!H12</f>
        <v>Gebruiksjaar 5</v>
      </c>
      <c r="I70" s="419" t="str">
        <f>'0. Dimensionering'!I12</f>
        <v>Gebruiksjaar 6</v>
      </c>
      <c r="J70" s="29"/>
      <c r="K70" s="29"/>
      <c r="L70" s="170"/>
      <c r="M70" s="170"/>
      <c r="N70" s="170"/>
      <c r="O70" s="170"/>
      <c r="P70" s="170"/>
      <c r="Q70" s="170"/>
      <c r="R70" s="170"/>
      <c r="S70" s="170"/>
    </row>
    <row r="71" spans="3:19" s="46" customFormat="1" ht="15.6" customHeight="1">
      <c r="C71" s="411" t="s">
        <v>77</v>
      </c>
      <c r="D71" s="412">
        <f t="shared" ref="D71:I71" si="5">D14</f>
        <v>0</v>
      </c>
      <c r="E71" s="412">
        <f t="shared" si="5"/>
        <v>50000</v>
      </c>
      <c r="F71" s="412">
        <f t="shared" si="5"/>
        <v>500000</v>
      </c>
      <c r="G71" s="412">
        <f t="shared" si="5"/>
        <v>17000000</v>
      </c>
      <c r="H71" s="412">
        <f t="shared" si="5"/>
        <v>17000000</v>
      </c>
      <c r="I71" s="412">
        <f t="shared" si="5"/>
        <v>17000000</v>
      </c>
      <c r="J71" s="29"/>
      <c r="K71" s="29"/>
      <c r="L71" s="170"/>
      <c r="M71" s="170"/>
      <c r="N71" s="170"/>
      <c r="O71" s="170"/>
      <c r="P71" s="170"/>
      <c r="Q71" s="170"/>
      <c r="R71" s="170"/>
      <c r="S71" s="170"/>
    </row>
    <row r="72" spans="3:19" s="46" customFormat="1" ht="15.6" customHeight="1">
      <c r="C72" s="411" t="s">
        <v>73</v>
      </c>
      <c r="D72" s="414" t="str">
        <f>IF(ISERROR(INDEX($I$62:$I$66,MATCH(D71,$D$62:$D$66,1))),"",INDEX($I$62:$I$66,MATCH(D71,$D$62:$D$66,1)))</f>
        <v/>
      </c>
      <c r="E72" s="414">
        <f t="shared" ref="E72:I72" si="6">IF(ISERROR(INDEX($I$62:$I$66,MATCH(E71,$D$62:$D$66,1))),"",INDEX($I$62:$I$66,MATCH(E71,$D$62:$D$66,1)))</f>
        <v>0</v>
      </c>
      <c r="F72" s="414">
        <f t="shared" si="6"/>
        <v>0</v>
      </c>
      <c r="G72" s="414">
        <f t="shared" si="6"/>
        <v>0</v>
      </c>
      <c r="H72" s="414">
        <f t="shared" si="6"/>
        <v>0</v>
      </c>
      <c r="I72" s="414">
        <f t="shared" si="6"/>
        <v>0</v>
      </c>
      <c r="J72" s="29"/>
      <c r="K72" s="170"/>
      <c r="L72" s="170"/>
      <c r="M72" s="170"/>
      <c r="N72" s="170"/>
      <c r="O72" s="170"/>
      <c r="P72" s="170"/>
      <c r="Q72" s="170"/>
      <c r="R72" s="170"/>
    </row>
    <row r="73" spans="3:19" s="46" customFormat="1" ht="15.6" customHeight="1">
      <c r="C73" s="411" t="s">
        <v>106</v>
      </c>
      <c r="D73" s="429"/>
      <c r="E73" s="429"/>
      <c r="F73" s="429"/>
      <c r="G73" s="429"/>
      <c r="H73" s="429"/>
      <c r="I73" s="429"/>
      <c r="J73" s="29"/>
      <c r="K73" s="170"/>
      <c r="L73" s="170"/>
      <c r="M73" s="170"/>
      <c r="N73" s="170"/>
      <c r="O73" s="170"/>
      <c r="P73" s="170"/>
      <c r="Q73" s="170"/>
      <c r="R73" s="170"/>
    </row>
    <row r="74" spans="3:19" s="46" customFormat="1" ht="15.6" customHeight="1" thickBot="1">
      <c r="C74" s="415" t="s">
        <v>21</v>
      </c>
      <c r="D74" s="416">
        <f>IF(D71=0,0,D71*D72*(1-D73))</f>
        <v>0</v>
      </c>
      <c r="E74" s="416">
        <f t="shared" ref="E74:I74" si="7">IF(E71=0,0,E71*E72*(1-E73))</f>
        <v>0</v>
      </c>
      <c r="F74" s="416">
        <f t="shared" si="7"/>
        <v>0</v>
      </c>
      <c r="G74" s="416">
        <f t="shared" si="7"/>
        <v>0</v>
      </c>
      <c r="H74" s="416">
        <f t="shared" si="7"/>
        <v>0</v>
      </c>
      <c r="I74" s="416">
        <f t="shared" si="7"/>
        <v>0</v>
      </c>
      <c r="J74" s="29"/>
      <c r="K74" s="170"/>
      <c r="L74" s="170"/>
      <c r="M74" s="170"/>
      <c r="N74" s="170"/>
      <c r="O74" s="170"/>
      <c r="P74" s="170"/>
      <c r="Q74" s="170"/>
      <c r="R74" s="170"/>
    </row>
    <row r="75" spans="3:19" s="46" customFormat="1" ht="15.6" customHeight="1" thickTop="1">
      <c r="C75" s="408"/>
      <c r="D75" s="408"/>
      <c r="E75" s="408"/>
      <c r="F75" s="408"/>
      <c r="G75" s="408"/>
      <c r="H75" s="408"/>
      <c r="I75" s="408"/>
      <c r="J75" s="29"/>
      <c r="K75" s="170"/>
      <c r="L75" s="170"/>
      <c r="M75" s="170"/>
      <c r="N75" s="170"/>
      <c r="O75" s="170"/>
      <c r="P75" s="170"/>
      <c r="Q75" s="170"/>
      <c r="R75" s="170"/>
    </row>
    <row r="76" spans="3:19" s="46" customFormat="1" ht="15.6" customHeight="1">
      <c r="C76" s="417" t="s">
        <v>75</v>
      </c>
      <c r="D76" s="418"/>
      <c r="E76" s="418"/>
      <c r="F76" s="418"/>
      <c r="G76" s="418"/>
      <c r="H76" s="335" t="s">
        <v>54</v>
      </c>
      <c r="I76" s="134">
        <f>SUM(D74:I74)</f>
        <v>0</v>
      </c>
      <c r="J76" s="29"/>
      <c r="K76" s="170"/>
      <c r="L76" s="170"/>
      <c r="M76" s="170"/>
      <c r="N76" s="170"/>
      <c r="O76" s="170"/>
      <c r="P76" s="170"/>
      <c r="Q76" s="170"/>
      <c r="R76" s="170"/>
    </row>
    <row r="77" spans="3:19" s="46" customFormat="1" ht="15.6" customHeight="1" thickBot="1">
      <c r="C77" s="332" t="s">
        <v>91</v>
      </c>
      <c r="D77" s="333"/>
      <c r="E77" s="333"/>
      <c r="F77" s="334"/>
      <c r="G77" s="416">
        <f>NPV(0.07,D74:I74)</f>
        <v>0</v>
      </c>
      <c r="H77" s="52" t="s">
        <v>103</v>
      </c>
      <c r="I77" s="55"/>
      <c r="J77" s="29"/>
      <c r="K77" s="170"/>
      <c r="L77" s="170"/>
      <c r="M77" s="170"/>
      <c r="N77" s="170"/>
      <c r="O77" s="170"/>
      <c r="P77" s="170"/>
      <c r="Q77" s="170"/>
      <c r="R77" s="170"/>
    </row>
    <row r="78" spans="3:19" s="46" customFormat="1" ht="15.6" customHeight="1" thickTop="1">
      <c r="C78" s="175"/>
      <c r="D78" s="175"/>
      <c r="E78" s="175"/>
      <c r="F78" s="175"/>
      <c r="G78" s="52"/>
      <c r="H78" s="55"/>
      <c r="I78" s="55"/>
      <c r="J78" s="29"/>
      <c r="K78" s="170"/>
      <c r="L78" s="170"/>
      <c r="M78" s="170"/>
      <c r="N78" s="170"/>
      <c r="O78" s="170"/>
      <c r="P78" s="170"/>
      <c r="Q78" s="170"/>
      <c r="R78" s="170"/>
    </row>
    <row r="79" spans="3:19" s="46" customFormat="1" ht="15.6" customHeight="1" thickBot="1">
      <c r="C79" s="177"/>
      <c r="D79" s="177"/>
      <c r="E79" s="177"/>
      <c r="F79" s="177"/>
      <c r="G79" s="174"/>
      <c r="H79" s="171"/>
      <c r="I79" s="171"/>
      <c r="J79" s="29"/>
      <c r="K79" s="170"/>
      <c r="L79" s="170"/>
      <c r="M79" s="170"/>
      <c r="N79" s="170"/>
      <c r="O79" s="170"/>
      <c r="P79" s="170"/>
      <c r="Q79" s="170"/>
      <c r="R79" s="170"/>
    </row>
    <row r="80" spans="3:19" s="46" customFormat="1" ht="15.6" customHeight="1">
      <c r="C80" s="175"/>
      <c r="D80" s="175"/>
      <c r="E80" s="175"/>
      <c r="F80" s="175"/>
      <c r="G80" s="52"/>
      <c r="H80" s="55"/>
      <c r="I80" s="55"/>
      <c r="J80" s="29"/>
      <c r="K80" s="170"/>
      <c r="L80" s="170"/>
      <c r="M80" s="170"/>
      <c r="N80" s="170"/>
      <c r="O80" s="170"/>
      <c r="P80" s="170"/>
      <c r="Q80" s="170"/>
      <c r="R80" s="170"/>
    </row>
    <row r="81" spans="3:18" s="46" customFormat="1" ht="15.6" customHeight="1">
      <c r="C81" s="417" t="s">
        <v>78</v>
      </c>
      <c r="D81" s="418"/>
      <c r="E81" s="418"/>
      <c r="F81" s="418"/>
      <c r="G81" s="418"/>
      <c r="H81" s="335" t="s">
        <v>54</v>
      </c>
      <c r="I81" s="134">
        <f>I50+I76</f>
        <v>0</v>
      </c>
      <c r="J81" s="29"/>
      <c r="K81" s="170"/>
      <c r="L81" s="170"/>
      <c r="M81" s="170"/>
      <c r="N81" s="170"/>
      <c r="O81" s="170"/>
      <c r="P81" s="170"/>
      <c r="Q81" s="170"/>
      <c r="R81" s="170"/>
    </row>
    <row r="82" spans="3:18" s="46" customFormat="1" ht="15.6" customHeight="1" thickBot="1">
      <c r="C82" s="332" t="s">
        <v>91</v>
      </c>
      <c r="D82" s="333"/>
      <c r="E82" s="333"/>
      <c r="F82" s="334"/>
      <c r="G82" s="176">
        <f>G51+G77</f>
        <v>0</v>
      </c>
      <c r="H82" s="52" t="s">
        <v>103</v>
      </c>
      <c r="I82" s="55"/>
      <c r="J82" s="29"/>
      <c r="K82" s="170"/>
      <c r="L82" s="170"/>
      <c r="M82" s="170"/>
      <c r="N82" s="170"/>
      <c r="O82" s="170"/>
      <c r="P82" s="170"/>
      <c r="Q82" s="170"/>
      <c r="R82" s="170"/>
    </row>
    <row r="83" spans="3:18" s="46" customFormat="1" ht="15.6" customHeight="1" thickTop="1" thickBot="1">
      <c r="C83" s="69"/>
      <c r="D83" s="69"/>
      <c r="E83" s="69"/>
      <c r="F83" s="69"/>
      <c r="G83" s="69"/>
      <c r="H83" s="69"/>
      <c r="I83" s="69"/>
      <c r="J83" s="29"/>
      <c r="K83" s="170"/>
      <c r="L83" s="170"/>
      <c r="M83" s="170"/>
      <c r="N83" s="170"/>
      <c r="O83" s="170"/>
      <c r="P83" s="170"/>
      <c r="Q83" s="170"/>
      <c r="R83" s="170"/>
    </row>
    <row r="84" spans="3:18" s="46" customFormat="1" ht="15.6" customHeight="1">
      <c r="K84" s="170"/>
      <c r="L84" s="170"/>
      <c r="M84" s="170"/>
      <c r="N84" s="170"/>
      <c r="O84" s="170"/>
      <c r="P84" s="170"/>
      <c r="Q84" s="170"/>
      <c r="R84" s="170"/>
    </row>
  </sheetData>
  <sheetProtection algorithmName="SHA-512" hashValue="j9VVIfOv8Sp4F63ouQfUbn4BCNaGrYkdR8qhVeelgMEySsFResU6a/jBRt4HRhYQwiohEXdipAEIFdZVT2Aogg==" saltValue="cIRy8bJRDD3Jrou1qZmcHA==" spinCount="100000" sheet="1" objects="1" scenarios="1"/>
  <mergeCells count="26">
    <mergeCell ref="D9:I10"/>
    <mergeCell ref="C26:I26"/>
    <mergeCell ref="D34:E34"/>
    <mergeCell ref="H34:H35"/>
    <mergeCell ref="C16:I16"/>
    <mergeCell ref="C41:G42"/>
    <mergeCell ref="F18:I19"/>
    <mergeCell ref="F20:I20"/>
    <mergeCell ref="F21:I21"/>
    <mergeCell ref="F22:I22"/>
    <mergeCell ref="F23:I23"/>
    <mergeCell ref="I31:I35"/>
    <mergeCell ref="D60:E60"/>
    <mergeCell ref="H60:H61"/>
    <mergeCell ref="C67:G68"/>
    <mergeCell ref="C82:F82"/>
    <mergeCell ref="C81:G81"/>
    <mergeCell ref="C76:G76"/>
    <mergeCell ref="C77:F77"/>
    <mergeCell ref="I57:I61"/>
    <mergeCell ref="F60:F61"/>
    <mergeCell ref="G60:G61"/>
    <mergeCell ref="F34:F35"/>
    <mergeCell ref="G34:G35"/>
    <mergeCell ref="C50:G50"/>
    <mergeCell ref="C51:F51"/>
  </mergeCells>
  <conditionalFormatting sqref="E36:E39">
    <cfRule type="expression" dxfId="21" priority="14">
      <formula>#REF!=2</formula>
    </cfRule>
  </conditionalFormatting>
  <conditionalFormatting sqref="E40">
    <cfRule type="expression" dxfId="20" priority="8">
      <formula>E39="&gt;"</formula>
    </cfRule>
  </conditionalFormatting>
  <conditionalFormatting sqref="E62:E65">
    <cfRule type="expression" dxfId="19" priority="7">
      <formula>#REF!=2</formula>
    </cfRule>
  </conditionalFormatting>
  <conditionalFormatting sqref="E66">
    <cfRule type="expression" dxfId="18" priority="1">
      <formula>E65="&gt;"</formula>
    </cfRule>
  </conditionalFormatting>
  <conditionalFormatting sqref="H36:H40">
    <cfRule type="expression" dxfId="17" priority="9">
      <formula>L36=2</formula>
    </cfRule>
  </conditionalFormatting>
  <conditionalFormatting sqref="H62:H66">
    <cfRule type="expression" dxfId="16" priority="2">
      <formula>L62=2</formula>
    </cfRule>
  </conditionalFormatting>
  <conditionalFormatting sqref="I36:I40">
    <cfRule type="expression" dxfId="15" priority="11">
      <formula>L36=2</formula>
    </cfRule>
    <cfRule type="expression" dxfId="14" priority="12">
      <formula>M36=0</formula>
    </cfRule>
    <cfRule type="expression" dxfId="13" priority="13">
      <formula>M36=1</formula>
    </cfRule>
  </conditionalFormatting>
  <conditionalFormatting sqref="I41">
    <cfRule type="expression" dxfId="12" priority="10">
      <formula>$M$41&gt;0</formula>
    </cfRule>
  </conditionalFormatting>
  <conditionalFormatting sqref="I62:I66">
    <cfRule type="expression" dxfId="11" priority="4">
      <formula>L62=2</formula>
    </cfRule>
    <cfRule type="expression" dxfId="10" priority="5">
      <formula>M62=0</formula>
    </cfRule>
    <cfRule type="expression" dxfId="9" priority="6">
      <formula>M62=1</formula>
    </cfRule>
  </conditionalFormatting>
  <conditionalFormatting sqref="I67">
    <cfRule type="expression" dxfId="8" priority="3">
      <formula>$M$41&gt;0</formula>
    </cfRule>
  </conditionalFormatting>
  <pageMargins left="0.7" right="0.7" top="0.75" bottom="0.75" header="0.3" footer="0.3"/>
  <pageSetup paperSize="9" orientation="portrait" r:id="rId1"/>
  <ignoredErrors>
    <ignoredError sqref="D45 D71:I7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962A-8CEA-4890-8E50-79A3B036F900}">
  <sheetPr codeName="Blad3"/>
  <dimension ref="A1:AE49"/>
  <sheetViews>
    <sheetView showGridLines="0" topLeftCell="C1" zoomScale="125" zoomScaleNormal="80" workbookViewId="0">
      <selection activeCell="C20" sqref="C20"/>
    </sheetView>
  </sheetViews>
  <sheetFormatPr defaultColWidth="0" defaultRowHeight="0" customHeight="1" zeroHeight="1"/>
  <cols>
    <col min="1" max="1" width="3.7109375" style="26" hidden="1" customWidth="1"/>
    <col min="2" max="2" width="4.85546875" style="26" customWidth="1"/>
    <col min="3" max="3" width="79.42578125" style="2" customWidth="1"/>
    <col min="4" max="4" width="28.7109375" style="26" bestFit="1" customWidth="1"/>
    <col min="5" max="5" width="21.7109375" style="27" bestFit="1" customWidth="1"/>
    <col min="6" max="6" width="26.7109375" style="27" bestFit="1" customWidth="1"/>
    <col min="7" max="7" width="27.85546875" style="27" customWidth="1"/>
    <col min="8" max="8" width="24.7109375" style="27" bestFit="1" customWidth="1"/>
    <col min="9" max="10" width="31.28515625" style="27" customWidth="1"/>
    <col min="11" max="11" width="3.7109375" style="52" customWidth="1"/>
    <col min="12" max="12" width="7.140625" style="26" hidden="1" customWidth="1"/>
    <col min="13" max="13" width="8.85546875" style="26" hidden="1" customWidth="1"/>
    <col min="14" max="14" width="4.140625" style="26" hidden="1" customWidth="1"/>
    <col min="15" max="16" width="8.85546875" style="26" hidden="1" customWidth="1"/>
    <col min="17" max="17" width="24.28515625" style="26" hidden="1" customWidth="1"/>
    <col min="18" max="18" width="21.7109375" style="26" hidden="1" customWidth="1"/>
    <col min="19" max="31" width="0" style="26" hidden="1" customWidth="1"/>
    <col min="32" max="16384" width="8.85546875" style="26" hidden="1"/>
  </cols>
  <sheetData>
    <row r="1" spans="1:19" ht="15.6" customHeight="1">
      <c r="A1" s="352"/>
      <c r="B1" s="352"/>
      <c r="K1" s="29"/>
    </row>
    <row r="2" spans="1:19" s="352" customFormat="1" ht="22.5">
      <c r="C2" s="3" t="str">
        <f>Samenvatting!B2</f>
        <v>Europese aanbesteding</v>
      </c>
      <c r="D2" s="209"/>
      <c r="E2" s="353"/>
      <c r="F2" s="209"/>
      <c r="G2" s="209"/>
      <c r="H2" s="209"/>
      <c r="I2" s="209"/>
      <c r="J2" s="209"/>
      <c r="K2" s="29"/>
      <c r="L2" s="354"/>
      <c r="M2" s="354"/>
      <c r="N2" s="354"/>
      <c r="O2" s="354"/>
      <c r="P2" s="354"/>
      <c r="Q2" s="354"/>
      <c r="R2" s="354"/>
      <c r="S2" s="354"/>
    </row>
    <row r="3" spans="1:19" s="352" customFormat="1" ht="22.5">
      <c r="C3" s="5" t="str">
        <f>Samenvatting!B3</f>
        <v>Low-code Oplossing</v>
      </c>
      <c r="D3" s="209"/>
      <c r="E3" s="353"/>
      <c r="F3" s="209"/>
      <c r="G3" s="209"/>
      <c r="H3" s="209"/>
      <c r="I3" s="209"/>
      <c r="J3" s="209"/>
      <c r="K3" s="29"/>
      <c r="L3" s="354"/>
      <c r="M3" s="354"/>
      <c r="N3" s="354"/>
      <c r="O3" s="354"/>
      <c r="P3" s="354"/>
      <c r="Q3" s="354"/>
      <c r="R3" s="354"/>
      <c r="S3" s="354"/>
    </row>
    <row r="4" spans="1:19" s="46" customFormat="1" ht="15.6" customHeight="1">
      <c r="C4" s="7" t="s">
        <v>48</v>
      </c>
      <c r="D4" s="355"/>
      <c r="E4" s="355"/>
      <c r="F4" s="355"/>
      <c r="G4" s="355"/>
      <c r="H4" s="355"/>
      <c r="I4" s="355"/>
      <c r="J4" s="355"/>
      <c r="K4" s="29"/>
      <c r="L4" s="170"/>
      <c r="M4" s="170"/>
      <c r="N4" s="170"/>
      <c r="O4" s="170"/>
      <c r="P4" s="170"/>
      <c r="Q4" s="170"/>
      <c r="R4" s="170"/>
      <c r="S4" s="170"/>
    </row>
    <row r="5" spans="1:19" s="46" customFormat="1" ht="15.6" customHeight="1">
      <c r="C5" s="356" t="str">
        <f>Samenvatting!B5</f>
        <v>IUC25-011</v>
      </c>
      <c r="D5" s="355"/>
      <c r="E5" s="355"/>
      <c r="F5" s="355"/>
      <c r="G5" s="355"/>
      <c r="H5" s="355"/>
      <c r="I5" s="355"/>
      <c r="J5" s="355"/>
      <c r="K5" s="29"/>
      <c r="L5" s="170"/>
      <c r="M5" s="170"/>
      <c r="N5" s="170"/>
      <c r="O5" s="170"/>
      <c r="P5" s="170"/>
      <c r="Q5" s="170"/>
      <c r="R5" s="170"/>
      <c r="S5" s="170"/>
    </row>
    <row r="6" spans="1:19" s="46" customFormat="1" ht="15.6" customHeight="1">
      <c r="C6" s="357" t="str">
        <f>Samenvatting!B6</f>
        <v>(Prijzen exclusief BTW)</v>
      </c>
      <c r="D6" s="355"/>
      <c r="E6" s="355"/>
      <c r="F6" s="355"/>
      <c r="G6" s="355"/>
      <c r="H6" s="355"/>
      <c r="I6" s="355"/>
      <c r="J6" s="355"/>
      <c r="K6" s="29"/>
      <c r="L6" s="170"/>
      <c r="M6" s="170"/>
      <c r="N6" s="170"/>
      <c r="O6" s="170"/>
      <c r="P6" s="170"/>
      <c r="Q6" s="170"/>
      <c r="R6" s="170"/>
      <c r="S6" s="170"/>
    </row>
    <row r="7" spans="1:19" s="46" customFormat="1" ht="15.6" customHeight="1">
      <c r="C7" s="15"/>
      <c r="D7" s="358"/>
      <c r="E7" s="47"/>
      <c r="F7" s="48"/>
      <c r="G7" s="48"/>
      <c r="H7" s="48"/>
      <c r="I7" s="47"/>
      <c r="J7" s="47"/>
      <c r="K7" s="29"/>
      <c r="L7" s="170"/>
      <c r="M7" s="170"/>
      <c r="N7" s="170"/>
      <c r="O7" s="170"/>
      <c r="P7" s="170"/>
      <c r="Q7" s="170"/>
      <c r="R7" s="170"/>
      <c r="S7" s="170"/>
    </row>
    <row r="8" spans="1:19" s="46" customFormat="1" ht="15.6" customHeight="1">
      <c r="C8" s="19"/>
      <c r="D8" s="50"/>
      <c r="E8" s="50"/>
      <c r="F8" s="50"/>
      <c r="G8" s="50"/>
      <c r="H8" s="50"/>
      <c r="I8" s="50"/>
      <c r="J8" s="50"/>
      <c r="K8" s="29"/>
      <c r="L8" s="170"/>
      <c r="M8" s="170"/>
      <c r="N8" s="170"/>
      <c r="O8" s="170"/>
      <c r="P8" s="170"/>
      <c r="Q8" s="170"/>
      <c r="R8" s="170"/>
      <c r="S8" s="170"/>
    </row>
    <row r="9" spans="1:19" s="46" customFormat="1" ht="15.6" customHeight="1">
      <c r="C9" s="111" t="s">
        <v>7</v>
      </c>
      <c r="D9" s="293" t="s">
        <v>56</v>
      </c>
      <c r="E9" s="293"/>
      <c r="F9" s="293"/>
      <c r="G9" s="293"/>
      <c r="H9" s="293"/>
      <c r="I9" s="293"/>
      <c r="J9" s="50"/>
      <c r="K9" s="29"/>
      <c r="L9" s="170"/>
      <c r="M9" s="170"/>
      <c r="N9" s="170"/>
      <c r="O9" s="170"/>
      <c r="P9" s="170"/>
      <c r="Q9" s="170"/>
      <c r="R9" s="170"/>
      <c r="S9" s="170"/>
    </row>
    <row r="10" spans="1:19" s="46" customFormat="1" ht="15.6" customHeight="1">
      <c r="C10" s="77"/>
      <c r="D10" s="293"/>
      <c r="E10" s="293"/>
      <c r="F10" s="293"/>
      <c r="G10" s="293"/>
      <c r="H10" s="293"/>
      <c r="I10" s="293"/>
      <c r="J10" s="50"/>
      <c r="K10" s="29"/>
      <c r="L10" s="170"/>
      <c r="M10" s="170"/>
      <c r="N10" s="170"/>
      <c r="O10" s="170"/>
      <c r="P10" s="170"/>
      <c r="Q10" s="170"/>
      <c r="R10" s="170"/>
      <c r="S10" s="170"/>
    </row>
    <row r="11" spans="1:19" s="46" customFormat="1" ht="15.6" customHeight="1">
      <c r="C11" s="54"/>
      <c r="D11" s="173" t="str">
        <f>'0. Dimensionering'!D12</f>
        <v>Gebruiksjaar 1</v>
      </c>
      <c r="E11" s="173" t="str">
        <f>'0. Dimensionering'!E12</f>
        <v>Gebruiksjaar 2</v>
      </c>
      <c r="F11" s="173" t="str">
        <f>'0. Dimensionering'!F12</f>
        <v>Gebruiksjaar 3</v>
      </c>
      <c r="G11" s="173" t="str">
        <f>'0. Dimensionering'!G12</f>
        <v>Gebruiksjaar 4</v>
      </c>
      <c r="H11" s="173" t="str">
        <f>'0. Dimensionering'!H12</f>
        <v>Gebruiksjaar 5</v>
      </c>
      <c r="I11" s="173" t="str">
        <f>'0. Dimensionering'!I12</f>
        <v>Gebruiksjaar 6</v>
      </c>
      <c r="J11" s="50"/>
      <c r="K11" s="29"/>
      <c r="L11" s="170"/>
      <c r="M11" s="170"/>
      <c r="N11" s="170"/>
      <c r="O11" s="170"/>
      <c r="P11" s="170"/>
      <c r="Q11" s="170"/>
      <c r="R11" s="170"/>
      <c r="S11" s="170"/>
    </row>
    <row r="12" spans="1:19" s="46" customFormat="1" ht="15.6" customHeight="1">
      <c r="C12" s="121" t="str">
        <f>'0. Dimensionering'!B13</f>
        <v>Oplossing (aantallen Eindgebruikers)</v>
      </c>
      <c r="D12" s="124"/>
      <c r="E12" s="125"/>
      <c r="F12" s="126"/>
      <c r="G12" s="126"/>
      <c r="H12" s="126"/>
      <c r="I12" s="126"/>
      <c r="J12" s="50"/>
      <c r="K12" s="29"/>
      <c r="L12" s="170"/>
      <c r="M12" s="170"/>
      <c r="N12" s="170"/>
      <c r="O12" s="170"/>
      <c r="P12" s="170"/>
      <c r="Q12" s="170"/>
      <c r="R12" s="170"/>
      <c r="S12" s="170"/>
    </row>
    <row r="13" spans="1:19" s="46" customFormat="1" ht="15.6" customHeight="1">
      <c r="C13" s="112" t="str">
        <f>'0. Dimensionering'!B14</f>
        <v># Interne Eindgebruikers</v>
      </c>
      <c r="D13" s="114">
        <f>'0. Dimensionering'!D14</f>
        <v>5000</v>
      </c>
      <c r="E13" s="114">
        <f>'0. Dimensionering'!E14</f>
        <v>15000</v>
      </c>
      <c r="F13" s="114">
        <f>'0. Dimensionering'!F14</f>
        <v>30000</v>
      </c>
      <c r="G13" s="114">
        <f>'0. Dimensionering'!G14</f>
        <v>30000</v>
      </c>
      <c r="H13" s="114">
        <f>'0. Dimensionering'!H14</f>
        <v>30000</v>
      </c>
      <c r="I13" s="114">
        <f>'0. Dimensionering'!I14</f>
        <v>30000</v>
      </c>
      <c r="J13" s="50"/>
      <c r="K13" s="29"/>
      <c r="L13" s="170"/>
      <c r="M13" s="170"/>
      <c r="N13" s="170"/>
      <c r="O13" s="170"/>
      <c r="P13" s="170"/>
      <c r="Q13" s="170"/>
      <c r="R13" s="170"/>
      <c r="S13" s="170"/>
    </row>
    <row r="14" spans="1:19" s="46" customFormat="1" ht="15.6" customHeight="1">
      <c r="C14" s="112" t="str">
        <f>'0. Dimensionering'!B15</f>
        <v># Externe Eindgebruikers</v>
      </c>
      <c r="D14" s="114">
        <f>'0. Dimensionering'!D15</f>
        <v>0</v>
      </c>
      <c r="E14" s="114">
        <f>'0. Dimensionering'!E15</f>
        <v>50000</v>
      </c>
      <c r="F14" s="114">
        <f>'0. Dimensionering'!F15</f>
        <v>500000</v>
      </c>
      <c r="G14" s="114">
        <f>'0. Dimensionering'!G15</f>
        <v>17000000</v>
      </c>
      <c r="H14" s="114">
        <f>'0. Dimensionering'!H15</f>
        <v>17000000</v>
      </c>
      <c r="I14" s="114">
        <f>'0. Dimensionering'!I15</f>
        <v>17000000</v>
      </c>
      <c r="J14" s="50"/>
      <c r="K14" s="29"/>
      <c r="L14" s="170"/>
      <c r="M14" s="170"/>
      <c r="N14" s="170"/>
      <c r="O14" s="170"/>
      <c r="P14" s="170"/>
      <c r="Q14" s="170"/>
      <c r="R14" s="170"/>
      <c r="S14" s="170"/>
    </row>
    <row r="15" spans="1:19" s="46" customFormat="1" ht="15.6" customHeight="1">
      <c r="C15" s="359"/>
      <c r="D15" s="359"/>
      <c r="E15" s="359"/>
      <c r="F15" s="359"/>
      <c r="G15" s="359"/>
      <c r="H15" s="359"/>
      <c r="I15" s="359"/>
      <c r="J15" s="50"/>
      <c r="K15" s="29"/>
      <c r="L15" s="170"/>
      <c r="M15" s="170"/>
      <c r="N15" s="170"/>
      <c r="O15" s="170"/>
      <c r="P15" s="170"/>
      <c r="Q15" s="170"/>
      <c r="R15" s="170"/>
      <c r="S15" s="170"/>
    </row>
    <row r="16" spans="1:19" s="46" customFormat="1" ht="136.35" customHeight="1">
      <c r="C16" s="294" t="s">
        <v>168</v>
      </c>
      <c r="D16" s="295"/>
      <c r="E16" s="295"/>
      <c r="F16" s="295"/>
      <c r="G16" s="295"/>
      <c r="H16" s="295"/>
      <c r="I16" s="295"/>
      <c r="J16" s="296"/>
      <c r="K16" s="29"/>
      <c r="L16" s="170"/>
      <c r="M16" s="170"/>
      <c r="N16" s="170"/>
      <c r="O16" s="170"/>
      <c r="P16" s="170"/>
      <c r="Q16" s="170"/>
      <c r="R16" s="170"/>
      <c r="S16" s="170"/>
    </row>
    <row r="17" spans="1:19" s="29" customFormat="1" ht="15.6" customHeight="1">
      <c r="A17" s="46"/>
      <c r="B17" s="46"/>
      <c r="C17" s="19"/>
      <c r="D17" s="50"/>
      <c r="E17" s="50"/>
      <c r="F17" s="50"/>
      <c r="G17" s="50"/>
      <c r="H17" s="50"/>
      <c r="I17" s="50"/>
      <c r="J17" s="50"/>
    </row>
    <row r="18" spans="1:19" s="46" customFormat="1" ht="15.6" customHeight="1">
      <c r="C18" s="128" t="s">
        <v>176</v>
      </c>
      <c r="D18" s="202"/>
      <c r="E18" s="202"/>
      <c r="F18" s="297" t="s">
        <v>11</v>
      </c>
      <c r="G18" s="297"/>
      <c r="H18" s="297"/>
      <c r="I18" s="297"/>
      <c r="J18" s="298"/>
      <c r="K18" s="29"/>
      <c r="L18" s="208"/>
      <c r="M18" s="208"/>
      <c r="N18" s="208"/>
      <c r="O18" s="170"/>
      <c r="P18" s="170"/>
      <c r="Q18" s="170"/>
      <c r="R18" s="170"/>
      <c r="S18" s="170"/>
    </row>
    <row r="19" spans="1:19" s="46" customFormat="1" ht="15.6" customHeight="1">
      <c r="C19" s="203" t="s">
        <v>95</v>
      </c>
      <c r="D19" s="279" t="s">
        <v>105</v>
      </c>
      <c r="E19" s="279" t="s">
        <v>96</v>
      </c>
      <c r="F19" s="299"/>
      <c r="G19" s="299"/>
      <c r="H19" s="299"/>
      <c r="I19" s="299"/>
      <c r="J19" s="300"/>
      <c r="K19" s="29"/>
      <c r="L19" s="208"/>
      <c r="M19" s="208"/>
      <c r="N19" s="208"/>
      <c r="O19" s="170"/>
      <c r="P19" s="170"/>
      <c r="Q19" s="170"/>
      <c r="R19" s="170"/>
      <c r="S19" s="170"/>
    </row>
    <row r="20" spans="1:19" s="46" customFormat="1" ht="15.6" customHeight="1">
      <c r="C20" s="420"/>
      <c r="D20" s="421"/>
      <c r="E20" s="421"/>
      <c r="F20" s="422"/>
      <c r="G20" s="423"/>
      <c r="H20" s="423"/>
      <c r="I20" s="423"/>
      <c r="J20" s="424"/>
      <c r="K20" s="29"/>
      <c r="L20" s="360"/>
      <c r="M20" s="360"/>
      <c r="N20" s="360"/>
      <c r="O20" s="170"/>
      <c r="P20" s="170"/>
      <c r="Q20" s="170"/>
      <c r="R20" s="170"/>
      <c r="S20" s="170"/>
    </row>
    <row r="21" spans="1:19" s="46" customFormat="1" ht="15.6" customHeight="1">
      <c r="C21" s="425"/>
      <c r="D21" s="426"/>
      <c r="E21" s="426"/>
      <c r="F21" s="422"/>
      <c r="G21" s="423"/>
      <c r="H21" s="423"/>
      <c r="I21" s="423"/>
      <c r="J21" s="424"/>
      <c r="K21" s="29"/>
      <c r="L21" s="361"/>
      <c r="M21" s="361"/>
      <c r="N21" s="361"/>
      <c r="O21" s="170"/>
      <c r="P21" s="170"/>
      <c r="Q21" s="170"/>
      <c r="R21" s="170"/>
      <c r="S21" s="170"/>
    </row>
    <row r="22" spans="1:19" s="46" customFormat="1" ht="15.6" customHeight="1">
      <c r="C22" s="425"/>
      <c r="D22" s="426"/>
      <c r="E22" s="426"/>
      <c r="F22" s="422"/>
      <c r="G22" s="423"/>
      <c r="H22" s="423"/>
      <c r="I22" s="423"/>
      <c r="J22" s="424"/>
      <c r="K22" s="29"/>
      <c r="L22" s="361"/>
      <c r="M22" s="361"/>
      <c r="N22" s="361"/>
      <c r="O22" s="170"/>
      <c r="P22" s="170"/>
      <c r="Q22" s="170"/>
      <c r="R22" s="170"/>
      <c r="S22" s="170"/>
    </row>
    <row r="23" spans="1:19" s="46" customFormat="1" ht="15.6" customHeight="1">
      <c r="C23" s="425"/>
      <c r="D23" s="426"/>
      <c r="E23" s="426"/>
      <c r="F23" s="422"/>
      <c r="G23" s="423"/>
      <c r="H23" s="423"/>
      <c r="I23" s="423"/>
      <c r="J23" s="424"/>
      <c r="K23" s="29"/>
      <c r="L23" s="361"/>
      <c r="M23" s="361"/>
      <c r="N23" s="361"/>
      <c r="O23" s="170"/>
      <c r="P23" s="170"/>
      <c r="Q23" s="170"/>
      <c r="R23" s="170"/>
      <c r="S23" s="170"/>
    </row>
    <row r="24" spans="1:19" s="46" customFormat="1" ht="15.6" customHeight="1" thickBot="1">
      <c r="C24" s="204" t="s">
        <v>97</v>
      </c>
      <c r="D24" s="205"/>
      <c r="E24" s="205"/>
      <c r="F24" s="205"/>
      <c r="G24" s="205"/>
      <c r="H24" s="205"/>
      <c r="I24" s="205"/>
      <c r="J24" s="205"/>
      <c r="K24" s="29"/>
      <c r="L24" s="205"/>
      <c r="M24" s="205"/>
      <c r="N24" s="205"/>
      <c r="O24" s="170"/>
      <c r="P24" s="170"/>
      <c r="Q24" s="170"/>
      <c r="R24" s="170"/>
      <c r="S24" s="170"/>
    </row>
    <row r="25" spans="1:19" s="46" customFormat="1" ht="15.6" customHeight="1">
      <c r="C25" s="19"/>
      <c r="D25" s="50"/>
      <c r="E25" s="50"/>
      <c r="F25" s="50"/>
      <c r="G25" s="50"/>
      <c r="H25" s="50"/>
      <c r="I25" s="50"/>
      <c r="J25" s="50"/>
      <c r="K25" s="29"/>
      <c r="L25" s="170"/>
      <c r="M25" s="170"/>
      <c r="N25" s="170"/>
      <c r="O25" s="170"/>
      <c r="P25" s="170"/>
      <c r="Q25" s="170"/>
      <c r="R25" s="170"/>
      <c r="S25" s="170"/>
    </row>
    <row r="26" spans="1:19" s="431" customFormat="1" ht="19.5">
      <c r="B26" s="123" t="s">
        <v>85</v>
      </c>
      <c r="C26" s="432" t="s">
        <v>28</v>
      </c>
      <c r="D26" s="433"/>
      <c r="E26" s="433"/>
      <c r="F26" s="433"/>
      <c r="G26" s="433"/>
      <c r="H26" s="433"/>
      <c r="I26" s="433"/>
      <c r="J26" s="433"/>
      <c r="K26" s="434"/>
      <c r="L26" s="170"/>
      <c r="M26" s="170"/>
      <c r="N26" s="170"/>
      <c r="O26" s="170"/>
      <c r="P26" s="170"/>
      <c r="Q26" s="170"/>
      <c r="R26" s="170"/>
      <c r="S26" s="170"/>
    </row>
    <row r="27" spans="1:19" s="431" customFormat="1" ht="12.75">
      <c r="C27" s="435" t="s">
        <v>1</v>
      </c>
      <c r="D27" s="435" t="s">
        <v>1</v>
      </c>
      <c r="E27" s="435"/>
      <c r="F27" s="435"/>
      <c r="G27" s="435"/>
      <c r="H27" s="435"/>
      <c r="I27" s="435"/>
      <c r="J27" s="435"/>
      <c r="K27" s="435"/>
      <c r="L27" s="170"/>
      <c r="M27" s="170"/>
      <c r="N27" s="170"/>
      <c r="O27" s="170"/>
      <c r="P27" s="170"/>
      <c r="Q27" s="170"/>
      <c r="R27" s="170"/>
      <c r="S27" s="170"/>
    </row>
    <row r="28" spans="1:19" s="431" customFormat="1" ht="12.75">
      <c r="C28" s="436" t="s">
        <v>11</v>
      </c>
      <c r="D28" s="437" t="s">
        <v>29</v>
      </c>
      <c r="E28" s="435"/>
      <c r="F28" s="435"/>
      <c r="G28" s="277" t="s">
        <v>1</v>
      </c>
      <c r="H28" s="438"/>
      <c r="I28" s="435"/>
      <c r="J28" s="435"/>
      <c r="K28" s="435"/>
      <c r="L28" s="170"/>
      <c r="M28" s="170"/>
      <c r="N28" s="170"/>
      <c r="O28" s="170"/>
      <c r="P28" s="170"/>
      <c r="Q28" s="170"/>
      <c r="R28" s="170"/>
      <c r="S28" s="170"/>
    </row>
    <row r="29" spans="1:19" s="431" customFormat="1" ht="13.5" thickBot="1">
      <c r="C29" s="439" t="s">
        <v>41</v>
      </c>
      <c r="D29" s="450"/>
      <c r="E29" s="435"/>
      <c r="F29" s="435"/>
      <c r="G29" s="277"/>
      <c r="H29" s="435"/>
      <c r="I29" s="435"/>
      <c r="J29" s="435"/>
      <c r="K29" s="435"/>
      <c r="L29" s="440"/>
      <c r="M29" s="170"/>
      <c r="N29" s="170"/>
      <c r="O29" s="170"/>
      <c r="P29" s="170"/>
      <c r="Q29" s="170"/>
      <c r="R29" s="170"/>
      <c r="S29" s="170"/>
    </row>
    <row r="30" spans="1:19" s="431" customFormat="1" ht="13.5" thickTop="1">
      <c r="C30" s="435"/>
      <c r="D30" s="435"/>
      <c r="E30" s="435"/>
      <c r="F30" s="435"/>
      <c r="G30" s="441"/>
      <c r="H30" s="435"/>
      <c r="I30" s="435"/>
      <c r="J30" s="435"/>
      <c r="K30" s="435"/>
      <c r="L30" s="442"/>
      <c r="M30" s="170"/>
      <c r="N30" s="170"/>
      <c r="O30" s="170"/>
      <c r="P30" s="170"/>
      <c r="Q30" s="170"/>
      <c r="R30" s="170"/>
      <c r="S30" s="170"/>
    </row>
    <row r="31" spans="1:19" s="431" customFormat="1" ht="12.75">
      <c r="C31" s="410" t="s">
        <v>94</v>
      </c>
      <c r="D31" s="419" t="str">
        <f>'0. Dimensionering'!D12</f>
        <v>Gebruiksjaar 1</v>
      </c>
      <c r="E31" s="419" t="str">
        <f>'0. Dimensionering'!E12</f>
        <v>Gebruiksjaar 2</v>
      </c>
      <c r="F31" s="419" t="str">
        <f>'0. Dimensionering'!F12</f>
        <v>Gebruiksjaar 3</v>
      </c>
      <c r="G31" s="419" t="str">
        <f>'0. Dimensionering'!G12</f>
        <v>Gebruiksjaar 4</v>
      </c>
      <c r="H31" s="419" t="str">
        <f>'0. Dimensionering'!H12</f>
        <v>Gebruiksjaar 5</v>
      </c>
      <c r="I31" s="419" t="str">
        <f>'0. Dimensionering'!I12</f>
        <v>Gebruiksjaar 6</v>
      </c>
      <c r="J31" s="435"/>
      <c r="K31" s="435"/>
      <c r="L31" s="402"/>
      <c r="M31" s="170"/>
      <c r="N31" s="170"/>
      <c r="O31" s="170"/>
      <c r="P31" s="170"/>
      <c r="Q31" s="170"/>
      <c r="R31" s="170"/>
      <c r="S31" s="170"/>
    </row>
    <row r="32" spans="1:19" s="431" customFormat="1" ht="12.75">
      <c r="C32" s="443" t="s">
        <v>83</v>
      </c>
      <c r="D32" s="451"/>
      <c r="E32" s="451"/>
      <c r="F32" s="451"/>
      <c r="G32" s="451"/>
      <c r="H32" s="451"/>
      <c r="I32" s="451"/>
      <c r="J32" s="435"/>
      <c r="K32" s="435"/>
      <c r="L32" s="402"/>
      <c r="M32" s="170"/>
      <c r="N32" s="170"/>
      <c r="O32" s="170"/>
      <c r="P32" s="170"/>
      <c r="Q32" s="170"/>
      <c r="R32" s="170"/>
      <c r="S32" s="170"/>
    </row>
    <row r="33" spans="3:19" s="431" customFormat="1" ht="13.5" thickBot="1">
      <c r="C33" s="443" t="s">
        <v>23</v>
      </c>
      <c r="D33" s="416">
        <f>$D$29*(1-D32)</f>
        <v>0</v>
      </c>
      <c r="E33" s="416">
        <f t="shared" ref="E33:I33" si="0">$D$29*(1-E32)</f>
        <v>0</v>
      </c>
      <c r="F33" s="416">
        <f t="shared" si="0"/>
        <v>0</v>
      </c>
      <c r="G33" s="416">
        <f t="shared" si="0"/>
        <v>0</v>
      </c>
      <c r="H33" s="416">
        <f t="shared" si="0"/>
        <v>0</v>
      </c>
      <c r="I33" s="416">
        <f t="shared" si="0"/>
        <v>0</v>
      </c>
      <c r="J33" s="435"/>
      <c r="K33" s="435"/>
      <c r="L33" s="402"/>
      <c r="M33" s="170"/>
      <c r="N33" s="170"/>
      <c r="O33" s="170"/>
      <c r="P33" s="170"/>
      <c r="Q33" s="170"/>
      <c r="R33" s="170"/>
      <c r="S33" s="170"/>
    </row>
    <row r="34" spans="3:19" s="431" customFormat="1" ht="13.5" thickTop="1">
      <c r="C34" s="435"/>
      <c r="D34" s="435"/>
      <c r="E34" s="435"/>
      <c r="F34" s="435"/>
      <c r="G34" s="435"/>
      <c r="H34" s="435"/>
      <c r="I34" s="435"/>
      <c r="J34" s="435"/>
      <c r="K34" s="435"/>
      <c r="L34" s="170"/>
      <c r="M34" s="170"/>
      <c r="N34" s="170"/>
      <c r="O34" s="170"/>
      <c r="P34" s="170"/>
      <c r="Q34" s="170"/>
      <c r="R34" s="170"/>
      <c r="S34" s="170"/>
    </row>
    <row r="35" spans="3:19" s="431" customFormat="1" ht="14.45" customHeight="1">
      <c r="C35" s="444" t="s">
        <v>22</v>
      </c>
      <c r="D35" s="445"/>
      <c r="E35" s="445"/>
      <c r="F35" s="445"/>
      <c r="G35" s="445"/>
      <c r="H35" s="278" t="s">
        <v>54</v>
      </c>
      <c r="I35" s="134">
        <f>SUM(D33:I33)</f>
        <v>0</v>
      </c>
      <c r="J35" s="138"/>
      <c r="K35" s="446"/>
      <c r="L35" s="402"/>
      <c r="M35" s="170"/>
      <c r="N35" s="170"/>
      <c r="O35" s="170"/>
      <c r="P35" s="170"/>
      <c r="Q35" s="170"/>
      <c r="R35" s="170"/>
      <c r="S35" s="170"/>
    </row>
    <row r="36" spans="3:19" s="431" customFormat="1" ht="15.75" thickBot="1">
      <c r="C36" s="336" t="s">
        <v>91</v>
      </c>
      <c r="D36" s="336"/>
      <c r="E36" s="336"/>
      <c r="F36" s="336"/>
      <c r="G36" s="120">
        <f>NPV(0.07,D33:I33)</f>
        <v>0</v>
      </c>
      <c r="H36" s="52" t="s">
        <v>103</v>
      </c>
      <c r="I36" s="135"/>
      <c r="J36" s="135"/>
      <c r="K36" s="446"/>
      <c r="L36" s="402"/>
      <c r="M36" s="170"/>
      <c r="N36" s="170"/>
      <c r="O36" s="170"/>
      <c r="P36" s="170"/>
      <c r="Q36" s="170"/>
      <c r="R36" s="170"/>
      <c r="S36" s="170"/>
    </row>
    <row r="37" spans="3:19" s="431" customFormat="1" ht="15.75" thickTop="1">
      <c r="C37" s="175"/>
      <c r="D37" s="175"/>
      <c r="E37" s="175"/>
      <c r="F37" s="175"/>
      <c r="G37" s="175"/>
      <c r="H37" s="446"/>
      <c r="I37" s="135"/>
      <c r="J37" s="135"/>
      <c r="K37" s="446"/>
      <c r="L37" s="402"/>
      <c r="M37" s="170"/>
      <c r="N37" s="170"/>
      <c r="O37" s="170"/>
      <c r="P37" s="170"/>
      <c r="Q37" s="170"/>
      <c r="R37" s="170"/>
      <c r="S37" s="170"/>
    </row>
    <row r="38" spans="3:19" s="431" customFormat="1" ht="15">
      <c r="C38" s="189" t="s">
        <v>90</v>
      </c>
      <c r="D38" s="187"/>
      <c r="E38" s="187"/>
      <c r="F38" s="187"/>
      <c r="G38" s="188"/>
      <c r="H38" s="446"/>
      <c r="I38" s="135"/>
      <c r="J38" s="135"/>
      <c r="K38" s="446"/>
      <c r="L38" s="402"/>
      <c r="M38" s="170"/>
      <c r="N38" s="170"/>
      <c r="O38" s="170"/>
      <c r="P38" s="170"/>
      <c r="Q38" s="170"/>
      <c r="R38" s="170"/>
      <c r="S38" s="170"/>
    </row>
    <row r="39" spans="3:19" s="431" customFormat="1" ht="94.5" customHeight="1">
      <c r="C39" s="452"/>
      <c r="D39" s="453"/>
      <c r="E39" s="453"/>
      <c r="F39" s="453"/>
      <c r="G39" s="454"/>
      <c r="H39" s="446"/>
      <c r="I39" s="135"/>
      <c r="J39" s="135"/>
      <c r="K39" s="446"/>
      <c r="L39" s="402"/>
      <c r="M39" s="170"/>
      <c r="N39" s="170"/>
      <c r="O39" s="170"/>
      <c r="P39" s="170"/>
      <c r="Q39" s="170"/>
      <c r="R39" s="170"/>
      <c r="S39" s="170"/>
    </row>
    <row r="40" spans="3:19" s="431" customFormat="1" ht="15" customHeight="1">
      <c r="C40" s="455"/>
      <c r="D40" s="456"/>
      <c r="E40" s="456"/>
      <c r="F40" s="456"/>
      <c r="G40" s="457"/>
      <c r="H40" s="446"/>
      <c r="I40" s="135"/>
      <c r="J40" s="135"/>
      <c r="K40" s="446"/>
      <c r="L40" s="402"/>
      <c r="M40" s="170"/>
      <c r="N40" s="170"/>
      <c r="O40" s="170"/>
      <c r="P40" s="170"/>
      <c r="Q40" s="170"/>
      <c r="R40" s="170"/>
      <c r="S40" s="170"/>
    </row>
    <row r="41" spans="3:19" s="431" customFormat="1" ht="15" customHeight="1">
      <c r="C41" s="455"/>
      <c r="D41" s="456"/>
      <c r="E41" s="456"/>
      <c r="F41" s="456"/>
      <c r="G41" s="457"/>
      <c r="H41" s="446"/>
      <c r="I41" s="135"/>
      <c r="J41" s="135"/>
      <c r="K41" s="446"/>
      <c r="L41" s="402"/>
      <c r="M41" s="170"/>
      <c r="N41" s="170"/>
      <c r="O41" s="170"/>
      <c r="P41" s="170"/>
      <c r="Q41" s="170"/>
      <c r="R41" s="170"/>
      <c r="S41" s="170"/>
    </row>
    <row r="42" spans="3:19" s="431" customFormat="1" ht="97.5" customHeight="1">
      <c r="C42" s="458"/>
      <c r="D42" s="459"/>
      <c r="E42" s="459"/>
      <c r="F42" s="459"/>
      <c r="G42" s="460"/>
      <c r="H42" s="446"/>
      <c r="I42" s="135"/>
      <c r="J42" s="135"/>
      <c r="K42" s="446"/>
      <c r="L42" s="402"/>
      <c r="M42" s="170"/>
      <c r="N42" s="170"/>
      <c r="O42" s="170"/>
      <c r="P42" s="170"/>
      <c r="Q42" s="170"/>
      <c r="R42" s="170"/>
      <c r="S42" s="170"/>
    </row>
    <row r="43" spans="3:19" s="431" customFormat="1" ht="16.5" customHeight="1" thickBot="1">
      <c r="C43" s="447"/>
      <c r="D43" s="447"/>
      <c r="E43" s="447"/>
      <c r="F43" s="448"/>
      <c r="G43" s="448"/>
      <c r="H43" s="448"/>
      <c r="I43" s="448"/>
      <c r="J43" s="448"/>
      <c r="K43" s="449"/>
      <c r="L43" s="402"/>
      <c r="M43" s="170"/>
      <c r="N43" s="170"/>
      <c r="O43" s="170"/>
      <c r="P43" s="170"/>
      <c r="Q43" s="170"/>
      <c r="R43" s="170"/>
      <c r="S43" s="170"/>
    </row>
    <row r="44" spans="3:19" s="46" customFormat="1" ht="15.6" customHeight="1">
      <c r="C44" s="50"/>
      <c r="D44" s="50"/>
      <c r="E44" s="50"/>
      <c r="F44" s="50"/>
      <c r="G44" s="50"/>
      <c r="H44" s="50"/>
      <c r="I44" s="50"/>
      <c r="J44" s="50"/>
      <c r="K44" s="29"/>
      <c r="L44" s="170"/>
      <c r="M44" s="170"/>
      <c r="N44" s="170"/>
      <c r="O44" s="170"/>
      <c r="P44" s="170"/>
      <c r="Q44" s="170"/>
      <c r="R44" s="170"/>
      <c r="S44" s="170"/>
    </row>
    <row r="45" spans="3:19" s="46" customFormat="1" ht="15.6" hidden="1" customHeight="1">
      <c r="C45" s="50"/>
      <c r="D45" s="50"/>
      <c r="E45" s="50"/>
      <c r="F45" s="50"/>
      <c r="G45" s="50"/>
      <c r="H45" s="50"/>
      <c r="I45" s="50"/>
      <c r="J45" s="50"/>
      <c r="K45" s="29"/>
      <c r="L45" s="170"/>
      <c r="M45" s="170"/>
      <c r="N45" s="170"/>
      <c r="O45" s="170"/>
      <c r="P45" s="170"/>
      <c r="Q45" s="170"/>
      <c r="R45" s="170"/>
      <c r="S45" s="170"/>
    </row>
    <row r="46" spans="3:19" s="46" customFormat="1" ht="15.6" hidden="1" customHeight="1">
      <c r="C46" s="50"/>
      <c r="D46" s="50"/>
      <c r="E46" s="50"/>
      <c r="F46" s="50"/>
      <c r="G46" s="50"/>
      <c r="H46" s="50"/>
      <c r="I46" s="50"/>
      <c r="J46" s="50"/>
      <c r="K46" s="29"/>
      <c r="L46" s="170"/>
      <c r="M46" s="170"/>
      <c r="N46" s="170"/>
      <c r="O46" s="170"/>
      <c r="P46" s="170"/>
      <c r="Q46" s="170"/>
      <c r="R46" s="170"/>
      <c r="S46" s="170"/>
    </row>
    <row r="47" spans="3:19" s="46" customFormat="1" ht="15.6" hidden="1" customHeight="1">
      <c r="C47" s="50"/>
      <c r="D47" s="50"/>
      <c r="E47" s="50"/>
      <c r="F47" s="50"/>
      <c r="G47" s="50"/>
      <c r="H47" s="50"/>
      <c r="I47" s="50"/>
      <c r="J47" s="50"/>
      <c r="K47" s="29"/>
      <c r="L47" s="170"/>
      <c r="M47" s="170"/>
      <c r="N47" s="170"/>
      <c r="O47" s="170"/>
      <c r="P47" s="170"/>
      <c r="Q47" s="170"/>
      <c r="R47" s="170"/>
      <c r="S47" s="170"/>
    </row>
    <row r="48" spans="3:19" s="46" customFormat="1" ht="15.6" hidden="1" customHeight="1">
      <c r="C48" s="50"/>
      <c r="D48" s="50"/>
      <c r="E48" s="50"/>
      <c r="F48" s="50"/>
      <c r="G48" s="50"/>
      <c r="H48" s="50"/>
      <c r="I48" s="50"/>
      <c r="J48" s="50"/>
      <c r="K48" s="29"/>
      <c r="L48" s="170"/>
      <c r="M48" s="170"/>
      <c r="N48" s="170"/>
      <c r="O48" s="170"/>
      <c r="P48" s="170"/>
      <c r="Q48" s="170"/>
      <c r="R48" s="170"/>
      <c r="S48" s="170"/>
    </row>
    <row r="49" ht="15.6" hidden="1" customHeight="1"/>
  </sheetData>
  <sheetProtection algorithmName="SHA-512" hashValue="J3ebI8zSaSS4axdDOluP/Hh/3RU3UBpE5m2Ie2DUYiG3qoexkI/VLFmyAuqJwCjh9+0a3ft7x++QMoPYbHtnLw==" saltValue="5oHDjatq9u/uOAndvSh4Yg==" spinCount="100000" sheet="1" objects="1" scenarios="1"/>
  <mergeCells count="10">
    <mergeCell ref="D9:I10"/>
    <mergeCell ref="C16:J16"/>
    <mergeCell ref="C39:G42"/>
    <mergeCell ref="F18:J19"/>
    <mergeCell ref="F20:J20"/>
    <mergeCell ref="F21:J21"/>
    <mergeCell ref="F22:J22"/>
    <mergeCell ref="F23:J23"/>
    <mergeCell ref="C35:G35"/>
    <mergeCell ref="C36:F36"/>
  </mergeCells>
  <phoneticPr fontId="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E4D6-11C2-4F06-9C80-20EC491B85AA}">
  <sheetPr codeName="Blad5">
    <pageSetUpPr fitToPage="1"/>
  </sheetPr>
  <dimension ref="A1:AH135"/>
  <sheetViews>
    <sheetView showGridLines="0" showZeros="0" zoomScaleNormal="80" workbookViewId="0">
      <selection activeCell="D22" sqref="D22"/>
    </sheetView>
  </sheetViews>
  <sheetFormatPr defaultColWidth="0" defaultRowHeight="0" customHeight="1" zeroHeight="1"/>
  <cols>
    <col min="1" max="1" width="2.7109375" style="71" customWidth="1"/>
    <col min="2" max="2" width="5.42578125" style="71" customWidth="1"/>
    <col min="3" max="3" width="66.42578125" style="71" customWidth="1"/>
    <col min="4" max="4" width="21" style="71" bestFit="1" customWidth="1"/>
    <col min="5" max="11" width="20.7109375" style="76" customWidth="1"/>
    <col min="12" max="12" width="3.42578125" style="71" customWidth="1"/>
    <col min="13" max="34" width="10.42578125" style="71" hidden="1" customWidth="1"/>
    <col min="35" max="16384" width="8.85546875" style="71" hidden="1"/>
  </cols>
  <sheetData>
    <row r="1" spans="1:12" s="79" customFormat="1" ht="12" customHeight="1">
      <c r="A1" s="78"/>
      <c r="B1" s="78"/>
      <c r="C1" s="78"/>
      <c r="D1" s="78"/>
      <c r="E1" s="78"/>
      <c r="F1" s="78"/>
      <c r="G1" s="78"/>
      <c r="H1" s="78"/>
      <c r="I1" s="78"/>
      <c r="J1" s="78"/>
      <c r="K1" s="78"/>
    </row>
    <row r="2" spans="1:12" s="83" customFormat="1" ht="22.35" customHeight="1">
      <c r="A2" s="80"/>
      <c r="B2" s="80"/>
      <c r="C2" s="81" t="str">
        <f>Samenvatting!B2</f>
        <v>Europese aanbesteding</v>
      </c>
      <c r="D2" s="33"/>
      <c r="E2" s="31"/>
      <c r="F2" s="31"/>
      <c r="G2" s="31"/>
      <c r="H2" s="82"/>
      <c r="I2" s="82"/>
      <c r="J2" s="82"/>
      <c r="K2" s="82"/>
    </row>
    <row r="3" spans="1:12" s="86" customFormat="1" ht="22.35" customHeight="1">
      <c r="A3" s="84"/>
      <c r="B3" s="84"/>
      <c r="C3" s="38" t="str">
        <f>Samenvatting!B3</f>
        <v>Low-code Oplossing</v>
      </c>
      <c r="D3" s="85"/>
      <c r="E3" s="39"/>
      <c r="F3" s="39"/>
      <c r="G3" s="39"/>
      <c r="H3" s="82"/>
      <c r="I3" s="82"/>
      <c r="J3" s="82"/>
      <c r="K3" s="82"/>
    </row>
    <row r="4" spans="1:12" s="86" customFormat="1" ht="17.45" customHeight="1">
      <c r="A4" s="84"/>
      <c r="B4" s="84"/>
      <c r="C4" s="43" t="s">
        <v>40</v>
      </c>
      <c r="D4" s="43"/>
      <c r="E4" s="39"/>
      <c r="F4" s="39"/>
      <c r="G4" s="39"/>
      <c r="H4" s="82"/>
      <c r="I4" s="82"/>
      <c r="J4" s="82"/>
      <c r="K4" s="82"/>
    </row>
    <row r="5" spans="1:12" s="86" customFormat="1" ht="17.45" customHeight="1">
      <c r="A5" s="84"/>
      <c r="B5" s="84"/>
      <c r="C5" s="87" t="str">
        <f>Samenvatting!B5</f>
        <v>IUC25-011</v>
      </c>
      <c r="D5" s="88"/>
      <c r="E5" s="39"/>
      <c r="F5" s="39"/>
      <c r="G5" s="39"/>
      <c r="H5" s="82"/>
      <c r="I5" s="82"/>
      <c r="J5" s="82"/>
      <c r="K5" s="82"/>
    </row>
    <row r="6" spans="1:12" s="86" customFormat="1" ht="17.45" customHeight="1">
      <c r="A6" s="84"/>
      <c r="B6" s="84"/>
      <c r="C6" s="89" t="str">
        <f>Samenvatting!B6</f>
        <v>(Prijzen exclusief BTW)</v>
      </c>
      <c r="D6" s="90"/>
      <c r="E6" s="39"/>
      <c r="F6" s="39"/>
      <c r="G6" s="39"/>
      <c r="H6" s="82"/>
      <c r="I6" s="82"/>
      <c r="J6" s="82"/>
      <c r="K6" s="82"/>
    </row>
    <row r="7" spans="1:12" s="79" customFormat="1" ht="17.45" customHeight="1">
      <c r="A7" s="78"/>
      <c r="B7" s="78"/>
      <c r="C7" s="15"/>
      <c r="D7" s="15"/>
      <c r="E7" s="47"/>
      <c r="F7" s="47"/>
      <c r="G7" s="47"/>
      <c r="H7" s="91"/>
      <c r="I7" s="91"/>
      <c r="J7" s="91"/>
      <c r="K7" s="91"/>
    </row>
    <row r="8" spans="1:12" ht="13.5" thickBot="1">
      <c r="C8" s="72"/>
      <c r="D8" s="72"/>
      <c r="E8" s="73"/>
      <c r="F8" s="73"/>
      <c r="G8" s="73"/>
      <c r="H8" s="73"/>
      <c r="I8" s="73"/>
      <c r="J8" s="73"/>
      <c r="K8" s="73"/>
    </row>
    <row r="9" spans="1:12" ht="12.75">
      <c r="C9" s="136"/>
      <c r="D9" s="136"/>
    </row>
    <row r="10" spans="1:12" ht="15">
      <c r="C10" s="183" t="s">
        <v>7</v>
      </c>
      <c r="E10" s="191"/>
      <c r="F10" s="288" t="s">
        <v>56</v>
      </c>
      <c r="G10" s="288"/>
      <c r="H10" s="288"/>
      <c r="I10" s="288"/>
      <c r="J10" s="288"/>
      <c r="K10" s="289"/>
      <c r="L10" s="76"/>
    </row>
    <row r="11" spans="1:12" ht="12.75">
      <c r="C11" s="184"/>
      <c r="E11" s="192"/>
      <c r="F11" s="291"/>
      <c r="G11" s="291"/>
      <c r="H11" s="291"/>
      <c r="I11" s="291"/>
      <c r="J11" s="291"/>
      <c r="K11" s="292"/>
      <c r="L11" s="76"/>
    </row>
    <row r="12" spans="1:12" ht="15">
      <c r="C12" s="185"/>
      <c r="E12" s="193" t="str">
        <f>'0. Dimensionering'!C12</f>
        <v>Realisatiefase</v>
      </c>
      <c r="F12" s="190" t="str">
        <f>'0. Dimensionering'!D12</f>
        <v>Gebruiksjaar 1</v>
      </c>
      <c r="G12" s="173" t="str">
        <f>'0. Dimensionering'!E12</f>
        <v>Gebruiksjaar 2</v>
      </c>
      <c r="H12" s="173" t="str">
        <f>'0. Dimensionering'!F12</f>
        <v>Gebruiksjaar 3</v>
      </c>
      <c r="I12" s="173" t="str">
        <f>'0. Dimensionering'!G12</f>
        <v>Gebruiksjaar 4</v>
      </c>
      <c r="J12" s="173" t="str">
        <f>'0. Dimensionering'!H12</f>
        <v>Gebruiksjaar 5</v>
      </c>
      <c r="K12" s="173" t="str">
        <f>'0. Dimensionering'!I12</f>
        <v>Gebruiksjaar 6</v>
      </c>
      <c r="L12" s="76"/>
    </row>
    <row r="13" spans="1:12" ht="12.75">
      <c r="C13" s="121" t="str">
        <f>'0. Dimensionering'!B17</f>
        <v>(Additionele) dienstverlening</v>
      </c>
      <c r="E13" s="179"/>
      <c r="F13" s="179"/>
      <c r="G13" s="180"/>
      <c r="H13" s="180"/>
      <c r="I13" s="180"/>
      <c r="J13" s="180"/>
      <c r="K13" s="180"/>
      <c r="L13" s="139"/>
    </row>
    <row r="14" spans="1:12" ht="12.75">
      <c r="C14" s="113" t="str">
        <f>'0. Dimensionering'!B18</f>
        <v xml:space="preserve"># Uren Consultancy </v>
      </c>
      <c r="E14" s="116" t="str">
        <f>'0. Dimensionering'!C18</f>
        <v>n.v.t.</v>
      </c>
      <c r="F14" s="116">
        <f>'0. Dimensionering'!D18</f>
        <v>180</v>
      </c>
      <c r="G14" s="116">
        <f>'0. Dimensionering'!E18</f>
        <v>130</v>
      </c>
      <c r="H14" s="116">
        <f>'0. Dimensionering'!F18</f>
        <v>80</v>
      </c>
      <c r="I14" s="116">
        <f>'0. Dimensionering'!G18</f>
        <v>80</v>
      </c>
      <c r="J14" s="116">
        <f>'0. Dimensionering'!H18</f>
        <v>80</v>
      </c>
      <c r="K14" s="116">
        <f>'0. Dimensionering'!I18</f>
        <v>80</v>
      </c>
      <c r="L14" s="137"/>
    </row>
    <row r="15" spans="1:12" ht="12.75">
      <c r="C15" s="113" t="str">
        <f>'0. Dimensionering'!B19</f>
        <v>Opleiding 'Platformbeheer' in # Gebruikers</v>
      </c>
      <c r="E15" s="133" t="str">
        <f>'0. Dimensionering'!C19</f>
        <v>4*</v>
      </c>
      <c r="F15" s="133">
        <f>'0. Dimensionering'!D19</f>
        <v>4</v>
      </c>
      <c r="G15" s="133">
        <f>'0. Dimensionering'!E19</f>
        <v>4</v>
      </c>
      <c r="H15" s="133">
        <f>'0. Dimensionering'!F19</f>
        <v>3</v>
      </c>
      <c r="I15" s="133">
        <f>'0. Dimensionering'!G19</f>
        <v>3</v>
      </c>
      <c r="J15" s="133">
        <f>'0. Dimensionering'!H19</f>
        <v>3</v>
      </c>
      <c r="K15" s="133">
        <f>'0. Dimensionering'!I19</f>
        <v>3</v>
      </c>
      <c r="L15" s="142"/>
    </row>
    <row r="16" spans="1:12" ht="12.75">
      <c r="C16" s="113" t="str">
        <f>'0. Dimensionering'!B20</f>
        <v>Opleiding 'Expert' in # Gebruikers</v>
      </c>
      <c r="E16" s="133" t="str">
        <f>'0. Dimensionering'!C20</f>
        <v>4*</v>
      </c>
      <c r="F16" s="133">
        <f>'0. Dimensionering'!D20</f>
        <v>4</v>
      </c>
      <c r="G16" s="133">
        <f>'0. Dimensionering'!E20</f>
        <v>4</v>
      </c>
      <c r="H16" s="133">
        <f>'0. Dimensionering'!F20</f>
        <v>3</v>
      </c>
      <c r="I16" s="133">
        <f>'0. Dimensionering'!G20</f>
        <v>3</v>
      </c>
      <c r="J16" s="133">
        <f>'0. Dimensionering'!H20</f>
        <v>3</v>
      </c>
      <c r="K16" s="133">
        <f>'0. Dimensionering'!I20</f>
        <v>3</v>
      </c>
      <c r="L16" s="140"/>
    </row>
    <row r="17" spans="2:12" ht="12.75">
      <c r="C17" s="186" t="str">
        <f>'0. Dimensionering'!B21</f>
        <v>Opleiding 'Developer' (meerdere niveaus) in # Gebruikers</v>
      </c>
      <c r="E17" s="133" t="str">
        <f>'0. Dimensionering'!C21</f>
        <v>20*</v>
      </c>
      <c r="F17" s="133">
        <f>'0. Dimensionering'!D21</f>
        <v>40</v>
      </c>
      <c r="G17" s="133">
        <f>'0. Dimensionering'!E21</f>
        <v>40</v>
      </c>
      <c r="H17" s="133">
        <f>'0. Dimensionering'!F21</f>
        <v>30</v>
      </c>
      <c r="I17" s="133">
        <f>'0. Dimensionering'!G21</f>
        <v>30</v>
      </c>
      <c r="J17" s="133">
        <f>'0. Dimensionering'!H21</f>
        <v>30</v>
      </c>
      <c r="K17" s="133">
        <f>'0. Dimensionering'!I21</f>
        <v>30</v>
      </c>
      <c r="L17" s="140"/>
    </row>
    <row r="18" spans="2:12" s="92" customFormat="1" ht="13.5" thickBot="1">
      <c r="C18" s="144" t="s">
        <v>88</v>
      </c>
      <c r="D18" s="94"/>
      <c r="E18" s="94"/>
      <c r="F18" s="94"/>
      <c r="G18" s="94"/>
      <c r="H18" s="94"/>
      <c r="I18" s="94"/>
      <c r="J18" s="94"/>
      <c r="K18" s="94"/>
    </row>
    <row r="19" spans="2:12" s="92" customFormat="1" ht="12.75">
      <c r="C19" s="95"/>
      <c r="D19" s="96"/>
      <c r="E19" s="96"/>
      <c r="F19" s="96"/>
      <c r="G19" s="96"/>
      <c r="H19" s="96"/>
      <c r="I19" s="96"/>
      <c r="J19" s="96"/>
      <c r="K19" s="96"/>
    </row>
    <row r="20" spans="2:12" s="92" customFormat="1" ht="15">
      <c r="B20" s="123" t="s">
        <v>43</v>
      </c>
      <c r="C20" s="119" t="s">
        <v>174</v>
      </c>
      <c r="D20" s="158"/>
      <c r="E20" s="194"/>
      <c r="F20" s="301" t="s">
        <v>56</v>
      </c>
      <c r="G20" s="302"/>
      <c r="H20" s="302"/>
      <c r="I20" s="302"/>
      <c r="J20" s="302"/>
      <c r="K20" s="303"/>
      <c r="L20" s="96"/>
    </row>
    <row r="21" spans="2:12" s="92" customFormat="1" ht="12.75">
      <c r="C21" s="129" t="s">
        <v>10</v>
      </c>
      <c r="D21" s="181" t="s">
        <v>39</v>
      </c>
      <c r="E21" s="193" t="str">
        <f>'0. Dimensionering'!C12</f>
        <v>Realisatiefase</v>
      </c>
      <c r="F21" s="173" t="str">
        <f>'0. Dimensionering'!D12</f>
        <v>Gebruiksjaar 1</v>
      </c>
      <c r="G21" s="173" t="str">
        <f>'0. Dimensionering'!E12</f>
        <v>Gebruiksjaar 2</v>
      </c>
      <c r="H21" s="173" t="str">
        <f>'0. Dimensionering'!F12</f>
        <v>Gebruiksjaar 3</v>
      </c>
      <c r="I21" s="173" t="str">
        <f>'0. Dimensionering'!G12</f>
        <v>Gebruiksjaar 4</v>
      </c>
      <c r="J21" s="173" t="str">
        <f>'0. Dimensionering'!H12</f>
        <v>Gebruiksjaar 5</v>
      </c>
      <c r="K21" s="173" t="str">
        <f>'0. Dimensionering'!I12</f>
        <v>Gebruiksjaar 6</v>
      </c>
      <c r="L21" s="96"/>
    </row>
    <row r="22" spans="2:12" s="92" customFormat="1" ht="42.75" customHeight="1" thickBot="1">
      <c r="C22" s="130" t="s">
        <v>52</v>
      </c>
      <c r="D22" s="466"/>
      <c r="E22" s="461" t="s">
        <v>89</v>
      </c>
      <c r="F22" s="462">
        <f t="shared" ref="F22:K22" si="0">$D$22*F14</f>
        <v>0</v>
      </c>
      <c r="G22" s="462">
        <f t="shared" si="0"/>
        <v>0</v>
      </c>
      <c r="H22" s="462">
        <f t="shared" si="0"/>
        <v>0</v>
      </c>
      <c r="I22" s="462">
        <f t="shared" si="0"/>
        <v>0</v>
      </c>
      <c r="J22" s="462">
        <f t="shared" si="0"/>
        <v>0</v>
      </c>
      <c r="K22" s="462">
        <f t="shared" si="0"/>
        <v>0</v>
      </c>
      <c r="L22" s="96"/>
    </row>
    <row r="23" spans="2:12" s="92" customFormat="1" ht="13.5" thickTop="1">
      <c r="C23" s="97"/>
      <c r="D23" s="97"/>
      <c r="E23" s="97"/>
      <c r="F23" s="97"/>
      <c r="G23" s="97"/>
      <c r="H23" s="97"/>
      <c r="I23" s="97"/>
      <c r="J23" s="97"/>
      <c r="K23" s="97"/>
    </row>
    <row r="24" spans="2:12" s="92" customFormat="1" ht="12.75">
      <c r="E24" s="97"/>
      <c r="F24" s="97"/>
      <c r="G24" s="97"/>
      <c r="H24" s="97"/>
      <c r="I24" s="97"/>
      <c r="J24" s="278" t="s">
        <v>54</v>
      </c>
      <c r="K24" s="134">
        <f>SUM(F22:K22)</f>
        <v>0</v>
      </c>
    </row>
    <row r="25" spans="2:12" s="92" customFormat="1" ht="12.75">
      <c r="C25" s="463" t="s">
        <v>92</v>
      </c>
      <c r="D25" s="464"/>
      <c r="E25" s="464"/>
      <c r="F25" s="464"/>
      <c r="G25" s="464"/>
      <c r="H25" s="464"/>
      <c r="I25" s="97"/>
      <c r="J25" s="277"/>
      <c r="K25" s="138"/>
    </row>
    <row r="26" spans="2:12" s="92" customFormat="1" ht="15.75" thickBot="1">
      <c r="C26" s="307" t="s">
        <v>91</v>
      </c>
      <c r="D26" s="308"/>
      <c r="E26" s="308"/>
      <c r="F26" s="308"/>
      <c r="G26" s="309"/>
      <c r="H26" s="127">
        <f>NPV(0.07,SUM(F22:K22))</f>
        <v>0</v>
      </c>
      <c r="I26" s="52" t="s">
        <v>103</v>
      </c>
      <c r="J26" s="195"/>
    </row>
    <row r="27" spans="2:12" s="92" customFormat="1" ht="14.25" thickTop="1" thickBot="1">
      <c r="C27" s="93"/>
      <c r="D27" s="94"/>
      <c r="E27" s="94"/>
      <c r="F27" s="94"/>
      <c r="G27" s="94"/>
      <c r="H27" s="94"/>
      <c r="I27" s="94"/>
      <c r="J27" s="94"/>
      <c r="K27" s="94"/>
    </row>
    <row r="28" spans="2:12" s="92" customFormat="1" ht="12.75">
      <c r="C28" s="95"/>
      <c r="D28" s="96"/>
      <c r="E28" s="96"/>
      <c r="F28" s="96"/>
      <c r="G28" s="96"/>
      <c r="H28" s="96"/>
      <c r="I28" s="96"/>
      <c r="J28" s="96"/>
      <c r="K28" s="96"/>
    </row>
    <row r="29" spans="2:12" s="92" customFormat="1" ht="17.45" customHeight="1">
      <c r="B29" s="123" t="s">
        <v>44</v>
      </c>
      <c r="C29" s="128" t="s">
        <v>175</v>
      </c>
      <c r="D29" s="98"/>
      <c r="E29" s="194"/>
      <c r="F29" s="301" t="s">
        <v>56</v>
      </c>
      <c r="G29" s="302"/>
      <c r="H29" s="302"/>
      <c r="I29" s="302"/>
      <c r="J29" s="302"/>
      <c r="K29" s="303"/>
    </row>
    <row r="30" spans="2:12" s="92" customFormat="1" ht="27.75">
      <c r="C30" s="131" t="s">
        <v>32</v>
      </c>
      <c r="D30" s="132" t="s">
        <v>80</v>
      </c>
      <c r="E30" s="193" t="str">
        <f>'0. Dimensionering'!C12</f>
        <v>Realisatiefase</v>
      </c>
      <c r="F30" s="190" t="str">
        <f>'0. Dimensionering'!D12</f>
        <v>Gebruiksjaar 1</v>
      </c>
      <c r="G30" s="173" t="str">
        <f>'0. Dimensionering'!E12</f>
        <v>Gebruiksjaar 2</v>
      </c>
      <c r="H30" s="173" t="str">
        <f>'0. Dimensionering'!F12</f>
        <v>Gebruiksjaar 3</v>
      </c>
      <c r="I30" s="173" t="str">
        <f>'0. Dimensionering'!G12</f>
        <v>Gebruiksjaar 4</v>
      </c>
      <c r="J30" s="173" t="str">
        <f>'0. Dimensionering'!H12</f>
        <v>Gebruiksjaar 5</v>
      </c>
      <c r="K30" s="173" t="str">
        <f>'0. Dimensionering'!I12</f>
        <v>Gebruiksjaar 6</v>
      </c>
    </row>
    <row r="31" spans="2:12" s="92" customFormat="1" ht="17.45" customHeight="1">
      <c r="C31" s="168" t="s">
        <v>172</v>
      </c>
      <c r="D31" s="467"/>
      <c r="E31" s="319" t="s">
        <v>82</v>
      </c>
      <c r="F31" s="143">
        <f>$D31*F15</f>
        <v>0</v>
      </c>
      <c r="G31" s="143">
        <f t="shared" ref="G31:K31" si="1">$D31*G15</f>
        <v>0</v>
      </c>
      <c r="H31" s="143">
        <f t="shared" si="1"/>
        <v>0</v>
      </c>
      <c r="I31" s="143">
        <f t="shared" si="1"/>
        <v>0</v>
      </c>
      <c r="J31" s="143">
        <f t="shared" si="1"/>
        <v>0</v>
      </c>
      <c r="K31" s="143">
        <f t="shared" si="1"/>
        <v>0</v>
      </c>
    </row>
    <row r="32" spans="2:12" s="92" customFormat="1" ht="17.45" customHeight="1">
      <c r="C32" s="169" t="s">
        <v>53</v>
      </c>
      <c r="D32" s="467"/>
      <c r="E32" s="319"/>
      <c r="F32" s="143">
        <f>$D32*F16</f>
        <v>0</v>
      </c>
      <c r="G32" s="143">
        <f t="shared" ref="F32:K33" si="2">$D32*G16</f>
        <v>0</v>
      </c>
      <c r="H32" s="143">
        <f t="shared" si="2"/>
        <v>0</v>
      </c>
      <c r="I32" s="143">
        <f t="shared" si="2"/>
        <v>0</v>
      </c>
      <c r="J32" s="143">
        <f>$D32*J16</f>
        <v>0</v>
      </c>
      <c r="K32" s="143">
        <f t="shared" si="2"/>
        <v>0</v>
      </c>
    </row>
    <row r="33" spans="3:11" s="92" customFormat="1" ht="17.45" customHeight="1">
      <c r="C33" s="169" t="s">
        <v>173</v>
      </c>
      <c r="D33" s="467"/>
      <c r="E33" s="319"/>
      <c r="F33" s="143">
        <f>$D33*F17</f>
        <v>0</v>
      </c>
      <c r="G33" s="143">
        <f t="shared" si="2"/>
        <v>0</v>
      </c>
      <c r="H33" s="143">
        <f>$D33*H17</f>
        <v>0</v>
      </c>
      <c r="I33" s="143">
        <f t="shared" si="2"/>
        <v>0</v>
      </c>
      <c r="J33" s="143">
        <f t="shared" si="2"/>
        <v>0</v>
      </c>
      <c r="K33" s="143">
        <f t="shared" si="2"/>
        <v>0</v>
      </c>
    </row>
    <row r="34" spans="3:11" s="92" customFormat="1" ht="17.45" customHeight="1" thickBot="1">
      <c r="C34" s="304" t="s">
        <v>22</v>
      </c>
      <c r="D34" s="305"/>
      <c r="E34" s="306"/>
      <c r="F34" s="416">
        <f>SUM(F31:F33)</f>
        <v>0</v>
      </c>
      <c r="G34" s="416">
        <f t="shared" ref="G34:K34" si="3">SUM(G31:G33)</f>
        <v>0</v>
      </c>
      <c r="H34" s="416">
        <f t="shared" si="3"/>
        <v>0</v>
      </c>
      <c r="I34" s="416">
        <f t="shared" si="3"/>
        <v>0</v>
      </c>
      <c r="J34" s="416">
        <f t="shared" si="3"/>
        <v>0</v>
      </c>
      <c r="K34" s="416">
        <f t="shared" si="3"/>
        <v>0</v>
      </c>
    </row>
    <row r="35" spans="3:11" s="92" customFormat="1" ht="17.45" customHeight="1" thickTop="1">
      <c r="C35" s="196"/>
      <c r="D35" s="196"/>
      <c r="E35" s="76"/>
      <c r="F35" s="76"/>
      <c r="G35" s="76"/>
      <c r="H35" s="76"/>
      <c r="I35" s="76"/>
      <c r="J35" s="76"/>
      <c r="K35" s="76"/>
    </row>
    <row r="36" spans="3:11" s="92" customFormat="1" ht="17.45" customHeight="1">
      <c r="C36" s="196"/>
      <c r="D36" s="196"/>
      <c r="E36" s="76"/>
      <c r="F36" s="76"/>
      <c r="G36" s="76"/>
      <c r="H36" s="76"/>
      <c r="I36" s="76"/>
      <c r="J36" s="76"/>
      <c r="K36" s="76"/>
    </row>
    <row r="37" spans="3:11" s="92" customFormat="1" ht="17.45" customHeight="1">
      <c r="C37" s="468" t="s">
        <v>81</v>
      </c>
      <c r="D37" s="469">
        <v>0</v>
      </c>
      <c r="E37" s="76"/>
      <c r="F37" s="310" t="s">
        <v>79</v>
      </c>
      <c r="G37" s="311"/>
      <c r="H37" s="311"/>
      <c r="I37" s="311"/>
      <c r="J37" s="311"/>
      <c r="K37" s="312"/>
    </row>
    <row r="38" spans="3:11" s="92" customFormat="1" ht="17.45" customHeight="1">
      <c r="C38" s="468" t="s">
        <v>81</v>
      </c>
      <c r="D38" s="467">
        <v>0</v>
      </c>
      <c r="E38" s="76"/>
      <c r="F38" s="313"/>
      <c r="G38" s="314"/>
      <c r="H38" s="314"/>
      <c r="I38" s="314"/>
      <c r="J38" s="314"/>
      <c r="K38" s="315"/>
    </row>
    <row r="39" spans="3:11" s="92" customFormat="1" ht="17.45" customHeight="1">
      <c r="C39" s="468" t="s">
        <v>81</v>
      </c>
      <c r="D39" s="467">
        <v>0</v>
      </c>
      <c r="E39" s="76"/>
      <c r="F39" s="313"/>
      <c r="G39" s="314"/>
      <c r="H39" s="314"/>
      <c r="I39" s="314"/>
      <c r="J39" s="314"/>
      <c r="K39" s="315"/>
    </row>
    <row r="40" spans="3:11" s="92" customFormat="1" ht="17.45" customHeight="1">
      <c r="C40" s="468" t="s">
        <v>81</v>
      </c>
      <c r="D40" s="467">
        <v>0</v>
      </c>
      <c r="E40" s="76"/>
      <c r="F40" s="313"/>
      <c r="G40" s="314"/>
      <c r="H40" s="314"/>
      <c r="I40" s="314"/>
      <c r="J40" s="314"/>
      <c r="K40" s="315"/>
    </row>
    <row r="41" spans="3:11" s="92" customFormat="1" ht="17.45" customHeight="1">
      <c r="C41" s="468" t="s">
        <v>81</v>
      </c>
      <c r="D41" s="467">
        <v>0</v>
      </c>
      <c r="E41" s="76"/>
      <c r="F41" s="313"/>
      <c r="G41" s="314"/>
      <c r="H41" s="314"/>
      <c r="I41" s="314"/>
      <c r="J41" s="314"/>
      <c r="K41" s="315"/>
    </row>
    <row r="42" spans="3:11" s="92" customFormat="1" ht="17.45" customHeight="1">
      <c r="C42" s="468" t="s">
        <v>81</v>
      </c>
      <c r="D42" s="467">
        <v>0</v>
      </c>
      <c r="E42" s="76"/>
      <c r="F42" s="313"/>
      <c r="G42" s="314"/>
      <c r="H42" s="314"/>
      <c r="I42" s="314"/>
      <c r="J42" s="314"/>
      <c r="K42" s="315"/>
    </row>
    <row r="43" spans="3:11" s="92" customFormat="1" ht="17.45" customHeight="1">
      <c r="C43" s="468" t="s">
        <v>81</v>
      </c>
      <c r="D43" s="467">
        <v>0</v>
      </c>
      <c r="E43" s="76"/>
      <c r="F43" s="316"/>
      <c r="G43" s="317"/>
      <c r="H43" s="317"/>
      <c r="I43" s="317"/>
      <c r="J43" s="317"/>
      <c r="K43" s="318"/>
    </row>
    <row r="44" spans="3:11" ht="17.45" customHeight="1">
      <c r="C44" s="99" t="s">
        <v>24</v>
      </c>
      <c r="H44" s="78"/>
      <c r="I44" s="78"/>
      <c r="J44" s="78"/>
      <c r="K44" s="96"/>
    </row>
    <row r="45" spans="3:11" ht="17.45" customHeight="1">
      <c r="C45" s="99" t="s">
        <v>25</v>
      </c>
      <c r="J45" s="278" t="s">
        <v>54</v>
      </c>
      <c r="K45" s="134">
        <f>SUM(F34:K34)</f>
        <v>0</v>
      </c>
    </row>
    <row r="46" spans="3:11" ht="17.45" customHeight="1">
      <c r="C46" s="99"/>
      <c r="J46" s="277"/>
      <c r="K46" s="138"/>
    </row>
    <row r="47" spans="3:11" ht="17.45" customHeight="1">
      <c r="C47" s="463" t="s">
        <v>92</v>
      </c>
      <c r="D47" s="464"/>
      <c r="E47" s="464"/>
      <c r="F47" s="464"/>
      <c r="G47" s="464"/>
      <c r="H47" s="465"/>
      <c r="J47" s="277"/>
      <c r="K47" s="138"/>
    </row>
    <row r="48" spans="3:11" ht="17.45" customHeight="1" thickBot="1">
      <c r="C48" s="307" t="s">
        <v>91</v>
      </c>
      <c r="D48" s="308"/>
      <c r="E48" s="308"/>
      <c r="F48" s="308"/>
      <c r="G48" s="309"/>
      <c r="H48" s="127">
        <f>NPV(0.07,SUM(F34:K34))</f>
        <v>0</v>
      </c>
      <c r="I48" s="52" t="s">
        <v>103</v>
      </c>
    </row>
    <row r="49" spans="3:11" ht="16.5" hidden="1" thickTop="1" thickBot="1">
      <c r="C49" s="178" t="s">
        <v>26</v>
      </c>
      <c r="D49" s="127">
        <f>SUM(F34:J34)</f>
        <v>0</v>
      </c>
    </row>
    <row r="50" spans="3:11" ht="17.45" customHeight="1" thickTop="1" thickBot="1">
      <c r="C50" s="72"/>
      <c r="D50" s="72"/>
      <c r="E50" s="73"/>
      <c r="F50" s="74"/>
      <c r="G50" s="74"/>
      <c r="H50" s="74"/>
      <c r="I50" s="74"/>
      <c r="J50" s="74"/>
      <c r="K50" s="74"/>
    </row>
    <row r="51" spans="3:11" ht="17.45" customHeight="1"/>
    <row r="52" spans="3:11" ht="12.6" hidden="1" customHeight="1"/>
    <row r="53" spans="3:11" ht="12.6" hidden="1" customHeight="1"/>
    <row r="54" spans="3:11" ht="12.6" hidden="1" customHeight="1"/>
    <row r="55" spans="3:11" ht="12.6" hidden="1" customHeight="1"/>
    <row r="56" spans="3:11" ht="12.6" hidden="1" customHeight="1"/>
    <row r="57" spans="3:11" ht="12.6" hidden="1" customHeight="1"/>
    <row r="58" spans="3:11" ht="12.6" hidden="1" customHeight="1"/>
    <row r="59" spans="3:11" ht="12.6" hidden="1" customHeight="1"/>
    <row r="60" spans="3:11" ht="12.6" hidden="1" customHeight="1"/>
    <row r="61" spans="3:11" ht="12.6" hidden="1" customHeight="1"/>
    <row r="62" spans="3:11" ht="12.6" hidden="1" customHeight="1"/>
    <row r="63" spans="3:11" ht="12.6" hidden="1" customHeight="1"/>
    <row r="64" spans="3:11" ht="12.6" hidden="1" customHeight="1"/>
    <row r="65" ht="12.6" hidden="1" customHeight="1"/>
    <row r="66" ht="12.6" hidden="1" customHeight="1"/>
    <row r="67" ht="12.6" hidden="1" customHeight="1"/>
    <row r="68" ht="12.6" hidden="1" customHeight="1"/>
    <row r="69" ht="12.6" hidden="1" customHeight="1"/>
    <row r="70" ht="12.6" hidden="1" customHeight="1"/>
    <row r="71" ht="12.6" hidden="1" customHeight="1"/>
    <row r="72" ht="12.6" hidden="1" customHeight="1"/>
    <row r="73" ht="12.6" hidden="1" customHeight="1"/>
    <row r="74" ht="12.6" hidden="1" customHeight="1"/>
    <row r="75" ht="12.6" hidden="1" customHeight="1"/>
    <row r="76" ht="12.6" hidden="1" customHeight="1"/>
    <row r="77" ht="12.6" hidden="1" customHeight="1"/>
    <row r="78" ht="12.6" hidden="1" customHeight="1"/>
    <row r="79" ht="12.6" hidden="1" customHeight="1"/>
    <row r="80" ht="12.6" hidden="1" customHeight="1"/>
    <row r="81" ht="12.6" hidden="1" customHeight="1"/>
    <row r="82" ht="12.6" hidden="1" customHeight="1"/>
    <row r="83" ht="12.6" hidden="1" customHeight="1"/>
    <row r="84" ht="12.6" hidden="1" customHeight="1"/>
    <row r="85" ht="12.6" hidden="1" customHeight="1"/>
    <row r="86" ht="12.6" hidden="1" customHeight="1"/>
    <row r="87" ht="12.6" hidden="1" customHeight="1"/>
    <row r="88" ht="12.6" hidden="1" customHeight="1"/>
    <row r="89" ht="12.6" hidden="1" customHeight="1"/>
    <row r="90" ht="12.6" hidden="1" customHeight="1"/>
    <row r="91" ht="12.6" hidden="1" customHeight="1"/>
    <row r="92" ht="12.6" hidden="1" customHeight="1"/>
    <row r="93" ht="12.6" hidden="1" customHeight="1"/>
    <row r="94" ht="12.6" hidden="1" customHeight="1"/>
    <row r="95" ht="12.6" hidden="1" customHeight="1"/>
    <row r="96" ht="12.6" hidden="1" customHeight="1"/>
    <row r="97" ht="12.6" hidden="1" customHeight="1"/>
    <row r="98" ht="12.6" hidden="1" customHeight="1"/>
    <row r="99" ht="12.6" hidden="1" customHeight="1"/>
    <row r="100" ht="12.6" hidden="1" customHeight="1"/>
    <row r="101" ht="12.6" hidden="1" customHeight="1"/>
    <row r="102" ht="12.6" hidden="1" customHeight="1"/>
    <row r="103" ht="12.6" hidden="1" customHeight="1"/>
    <row r="104" ht="12.6" hidden="1" customHeight="1"/>
    <row r="105" ht="12.6" hidden="1" customHeight="1"/>
    <row r="106" ht="12.6" hidden="1" customHeight="1"/>
    <row r="107" ht="12.6" hidden="1" customHeight="1"/>
    <row r="108" ht="12.6" hidden="1" customHeight="1"/>
    <row r="109" ht="12.6" hidden="1" customHeight="1"/>
    <row r="110" ht="12.6" hidden="1" customHeight="1"/>
    <row r="111" ht="12.6" hidden="1" customHeight="1"/>
    <row r="112" ht="12.6" hidden="1" customHeight="1"/>
    <row r="113" ht="12.6" hidden="1" customHeight="1"/>
    <row r="114" ht="12.6" hidden="1" customHeight="1"/>
    <row r="115" ht="12.6" hidden="1" customHeight="1"/>
    <row r="116" ht="12.6" hidden="1" customHeight="1"/>
    <row r="117" ht="12.6" hidden="1" customHeight="1"/>
    <row r="118" ht="12.6" hidden="1" customHeight="1"/>
    <row r="119" ht="12.6" hidden="1" customHeight="1"/>
    <row r="120" ht="12.6" hidden="1" customHeight="1"/>
    <row r="121" ht="12.6" hidden="1" customHeight="1"/>
    <row r="122" ht="12.6" hidden="1" customHeight="1"/>
    <row r="123" ht="12.6" hidden="1" customHeight="1"/>
    <row r="124" ht="12.6" hidden="1" customHeight="1"/>
    <row r="125" ht="12.6" hidden="1" customHeight="1"/>
    <row r="126" ht="12.6" hidden="1" customHeight="1"/>
    <row r="127" ht="12.6" hidden="1" customHeight="1"/>
    <row r="128" ht="12.6" hidden="1" customHeight="1"/>
    <row r="129" ht="12.6" hidden="1" customHeight="1"/>
    <row r="130" ht="12.6" hidden="1" customHeight="1"/>
    <row r="131" ht="12.6" hidden="1" customHeight="1"/>
    <row r="132" ht="12.6" hidden="1" customHeight="1"/>
    <row r="133" ht="12.6" hidden="1" customHeight="1"/>
    <row r="134" ht="12.6" hidden="1" customHeight="1"/>
    <row r="135" ht="12.6" hidden="1" customHeight="1"/>
  </sheetData>
  <sheetProtection algorithmName="SHA-512" hashValue="CU8ykudYuZ7xMOrYyi8PdunAOK0QP9m/KCJsc94MB4Gr2XvJ83U1OOC2Nxsb+UZ5bVTDi/6THWtDBxonzGyh3w==" saltValue="SNBR2SwrPoLkXNIW6hBmEw==" spinCount="100000" sheet="1" objects="1" scenarios="1"/>
  <mergeCells count="10">
    <mergeCell ref="C48:G48"/>
    <mergeCell ref="C47:H47"/>
    <mergeCell ref="F37:K43"/>
    <mergeCell ref="F29:K29"/>
    <mergeCell ref="E31:E33"/>
    <mergeCell ref="F10:K11"/>
    <mergeCell ref="F20:K20"/>
    <mergeCell ref="C34:E34"/>
    <mergeCell ref="C26:G26"/>
    <mergeCell ref="C25:H25"/>
  </mergeCells>
  <phoneticPr fontId="3" type="noConversion"/>
  <pageMargins left="0.75" right="0.75" top="0.51" bottom="0.46" header="0.5" footer="0.5"/>
  <pageSetup paperSize="9" scale="7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70B3-26EB-4181-89C2-CB86D5E03668}">
  <sheetPr>
    <tabColor theme="0" tint="-0.499984740745262"/>
    <pageSetUpPr fitToPage="1"/>
  </sheetPr>
  <dimension ref="A1:P95"/>
  <sheetViews>
    <sheetView showGridLines="0" topLeftCell="B1" zoomScaleNormal="100" workbookViewId="0">
      <selection activeCell="F13" sqref="F13"/>
    </sheetView>
  </sheetViews>
  <sheetFormatPr defaultColWidth="0" defaultRowHeight="0" customHeight="1" zeroHeight="1"/>
  <cols>
    <col min="1" max="1" width="3.7109375" style="234" customWidth="1"/>
    <col min="2" max="2" width="95.7109375" style="234" customWidth="1"/>
    <col min="3" max="3" width="1.7109375" style="234" customWidth="1"/>
    <col min="4" max="4" width="4" style="234" customWidth="1"/>
    <col min="5" max="5" width="54.42578125" style="234" customWidth="1"/>
    <col min="6" max="6" width="20.7109375" style="234" customWidth="1"/>
    <col min="7" max="7" width="11.28515625" style="234" customWidth="1"/>
    <col min="8" max="8" width="4.140625" style="234" customWidth="1"/>
    <col min="9" max="9" width="3.7109375" style="234" customWidth="1"/>
    <col min="10" max="16384" width="9.140625" style="234" hidden="1"/>
  </cols>
  <sheetData>
    <row r="1" spans="1:10" s="26" customFormat="1" ht="21" customHeight="1">
      <c r="A1" s="197"/>
      <c r="B1" s="197"/>
      <c r="C1" s="197"/>
      <c r="D1" s="197"/>
      <c r="E1" s="197"/>
      <c r="F1" s="197"/>
      <c r="G1" s="197"/>
      <c r="H1" s="197"/>
    </row>
    <row r="2" spans="1:10" s="26" customFormat="1" ht="21" customHeight="1">
      <c r="A2" s="197"/>
      <c r="B2" s="209" t="s">
        <v>107</v>
      </c>
      <c r="C2" s="4"/>
      <c r="D2" s="4"/>
      <c r="E2" s="4"/>
      <c r="F2" s="4"/>
      <c r="G2" s="210"/>
      <c r="H2" s="210"/>
    </row>
    <row r="3" spans="1:10" s="26" customFormat="1" ht="21" customHeight="1">
      <c r="A3" s="197"/>
      <c r="B3" s="149" t="str">
        <f>Samenvatting!B3</f>
        <v>Low-code Oplossing</v>
      </c>
      <c r="C3" s="4"/>
      <c r="D3" s="4"/>
      <c r="E3" s="4"/>
      <c r="F3" s="4"/>
      <c r="G3" s="210"/>
      <c r="H3" s="210"/>
    </row>
    <row r="4" spans="1:10" s="26" customFormat="1" ht="24.75">
      <c r="A4" s="197"/>
      <c r="B4" s="211" t="s">
        <v>108</v>
      </c>
      <c r="C4" s="4"/>
      <c r="D4" s="4"/>
      <c r="E4" s="4"/>
      <c r="F4" s="4"/>
      <c r="G4" s="210"/>
      <c r="H4" s="210"/>
    </row>
    <row r="5" spans="1:10" s="26" customFormat="1" ht="21" customHeight="1">
      <c r="A5" s="197"/>
      <c r="B5" s="212" t="s">
        <v>109</v>
      </c>
      <c r="C5" s="4"/>
      <c r="D5" s="4"/>
      <c r="E5" s="4"/>
      <c r="F5" s="4"/>
      <c r="G5" s="210"/>
      <c r="H5" s="210"/>
    </row>
    <row r="6" spans="1:10" s="26" customFormat="1" ht="21" customHeight="1">
      <c r="A6" s="197"/>
      <c r="B6" s="45" t="s">
        <v>4</v>
      </c>
      <c r="C6" s="4"/>
      <c r="D6" s="4"/>
      <c r="E6" s="4"/>
      <c r="F6" s="4"/>
      <c r="G6" s="210"/>
      <c r="H6" s="210"/>
    </row>
    <row r="7" spans="1:10" s="197" customFormat="1" ht="15" customHeight="1" thickBot="1">
      <c r="B7" s="17"/>
      <c r="C7" s="70"/>
      <c r="D7" s="70"/>
      <c r="E7" s="70"/>
      <c r="F7" s="69"/>
      <c r="G7" s="213"/>
      <c r="H7" s="213"/>
      <c r="J7" s="214"/>
    </row>
    <row r="8" spans="1:10" s="26" customFormat="1" ht="15" customHeight="1">
      <c r="A8" s="197"/>
    </row>
    <row r="9" spans="1:10" s="26" customFormat="1" ht="27.95" customHeight="1">
      <c r="A9" s="215"/>
      <c r="B9" s="215"/>
      <c r="D9" s="321" t="s">
        <v>110</v>
      </c>
      <c r="E9" s="321"/>
      <c r="F9" s="216">
        <f>Samenvatting!F25</f>
        <v>0</v>
      </c>
    </row>
    <row r="10" spans="1:10" s="26" customFormat="1" ht="12.75" customHeight="1">
      <c r="B10" s="215"/>
      <c r="C10" s="215"/>
    </row>
    <row r="11" spans="1:10" s="26" customFormat="1" ht="27.95" customHeight="1">
      <c r="B11" s="215"/>
      <c r="C11" s="215"/>
      <c r="D11" s="322" t="s">
        <v>111</v>
      </c>
      <c r="E11" s="323"/>
      <c r="F11" s="280" t="s">
        <v>112</v>
      </c>
      <c r="G11" s="324" t="s">
        <v>113</v>
      </c>
      <c r="H11" s="325"/>
    </row>
    <row r="12" spans="1:10" s="26" customFormat="1" ht="27.95" customHeight="1">
      <c r="B12" s="215"/>
      <c r="C12" s="215"/>
      <c r="D12" s="326" t="s">
        <v>114</v>
      </c>
      <c r="E12" s="327"/>
      <c r="F12" s="217">
        <f>+DATA!G41</f>
        <v>150</v>
      </c>
      <c r="G12" s="218">
        <f>+F12/DATA!$G$40*100</f>
        <v>60</v>
      </c>
      <c r="H12" s="219" t="s">
        <v>115</v>
      </c>
    </row>
    <row r="13" spans="1:10" s="26" customFormat="1" ht="27.95" customHeight="1">
      <c r="B13" s="215"/>
      <c r="C13" s="215"/>
      <c r="D13" s="326" t="s">
        <v>116</v>
      </c>
      <c r="E13" s="327"/>
      <c r="F13" s="470"/>
      <c r="G13" s="218">
        <f>+F13/DATA!$G$40*100</f>
        <v>0</v>
      </c>
      <c r="H13" s="219" t="s">
        <v>115</v>
      </c>
    </row>
    <row r="14" spans="1:10" s="26" customFormat="1" ht="27.95" customHeight="1">
      <c r="C14" s="215"/>
      <c r="D14" s="220"/>
      <c r="E14" s="281" t="s">
        <v>117</v>
      </c>
      <c r="F14" s="221">
        <f>SUM(F12:F13)</f>
        <v>150</v>
      </c>
      <c r="G14" s="218">
        <f>SUM(G12:G13)</f>
        <v>60</v>
      </c>
      <c r="H14" s="219" t="s">
        <v>115</v>
      </c>
    </row>
    <row r="15" spans="1:10" s="26" customFormat="1" ht="27.95" customHeight="1">
      <c r="C15" s="215"/>
      <c r="D15" s="328" t="s">
        <v>118</v>
      </c>
      <c r="E15" s="329"/>
      <c r="F15" s="222">
        <f>+DATA!E7</f>
        <v>1.0078794925242061</v>
      </c>
    </row>
    <row r="16" spans="1:10" s="26" customFormat="1" ht="27.95" customHeight="1">
      <c r="B16" s="215"/>
      <c r="C16" s="215"/>
      <c r="D16" s="223" t="s">
        <v>119</v>
      </c>
      <c r="E16" s="224" t="str">
        <f>"Eigen inschatting door Inschrijver. Waarde tussen 0 en "&amp;F20&amp;" punten."</f>
        <v>Eigen inschatting door Inschrijver. Waarde tussen 0 en 100 punten.</v>
      </c>
      <c r="F16" s="225"/>
      <c r="G16" s="226"/>
      <c r="H16" s="227"/>
    </row>
    <row r="17" spans="1:12" s="26" customFormat="1" ht="27.95" customHeight="1">
      <c r="C17" s="215"/>
      <c r="D17" s="228"/>
      <c r="E17" s="227"/>
      <c r="F17" s="227"/>
      <c r="G17" s="227"/>
    </row>
    <row r="18" spans="1:12" s="26" customFormat="1" ht="27.95" customHeight="1">
      <c r="C18" s="215"/>
      <c r="D18" s="322" t="s">
        <v>120</v>
      </c>
      <c r="E18" s="323"/>
      <c r="F18" s="229" t="s">
        <v>121</v>
      </c>
      <c r="G18" s="324" t="s">
        <v>113</v>
      </c>
      <c r="H18" s="325"/>
    </row>
    <row r="19" spans="1:12" s="26" customFormat="1" ht="27.95" customHeight="1">
      <c r="C19" s="215"/>
      <c r="D19" s="321" t="s">
        <v>122</v>
      </c>
      <c r="E19" s="321"/>
      <c r="F19" s="221">
        <f>DATA!G41</f>
        <v>150</v>
      </c>
      <c r="G19" s="218">
        <f>+F19/DATA!$G$40*100</f>
        <v>60</v>
      </c>
      <c r="H19" s="219" t="s">
        <v>115</v>
      </c>
    </row>
    <row r="20" spans="1:12" s="26" customFormat="1" ht="27.95" customHeight="1">
      <c r="C20" s="215"/>
      <c r="D20" s="321" t="s">
        <v>123</v>
      </c>
      <c r="E20" s="321"/>
      <c r="F20" s="221">
        <f>DATA!G42</f>
        <v>100</v>
      </c>
      <c r="G20" s="218">
        <f>+F20/DATA!$G$40*100</f>
        <v>40</v>
      </c>
      <c r="H20" s="219" t="s">
        <v>115</v>
      </c>
      <c r="J20" s="230"/>
      <c r="K20" s="230"/>
      <c r="L20" s="230"/>
    </row>
    <row r="21" spans="1:12" s="26" customFormat="1" ht="27.95" customHeight="1">
      <c r="B21" s="215"/>
      <c r="C21" s="215"/>
      <c r="D21" s="321" t="s">
        <v>22</v>
      </c>
      <c r="E21" s="321"/>
      <c r="F21" s="221">
        <f>SUM(F19:F20)</f>
        <v>250</v>
      </c>
      <c r="G21" s="218">
        <f>+F21/DATA!$G$40*100</f>
        <v>100</v>
      </c>
      <c r="H21" s="219" t="s">
        <v>115</v>
      </c>
    </row>
    <row r="22" spans="1:12" s="26" customFormat="1" ht="27.95" customHeight="1">
      <c r="B22" s="215"/>
      <c r="C22" s="215"/>
      <c r="D22" s="320"/>
      <c r="E22" s="320"/>
      <c r="F22" s="231"/>
      <c r="G22" s="232"/>
      <c r="H22" s="233"/>
    </row>
    <row r="23" spans="1:12" s="26" customFormat="1" ht="27.95" customHeight="1">
      <c r="B23" s="215"/>
      <c r="C23" s="215"/>
      <c r="D23" s="215"/>
      <c r="E23" s="215"/>
      <c r="F23" s="215"/>
      <c r="G23" s="215"/>
      <c r="H23" s="215"/>
    </row>
    <row r="24" spans="1:12" s="26" customFormat="1" ht="27.95" customHeight="1">
      <c r="B24" s="215"/>
      <c r="C24" s="215"/>
      <c r="D24" s="215"/>
      <c r="E24" s="215"/>
      <c r="F24" s="215"/>
      <c r="G24" s="215"/>
      <c r="H24" s="215"/>
    </row>
    <row r="25" spans="1:12" s="26" customFormat="1" ht="27.95" customHeight="1">
      <c r="B25" s="215"/>
      <c r="C25" s="215"/>
      <c r="D25" s="215"/>
      <c r="E25" s="215"/>
      <c r="F25" s="215"/>
      <c r="G25" s="215"/>
      <c r="H25" s="215"/>
    </row>
    <row r="26" spans="1:12" s="26" customFormat="1" ht="27.95" customHeight="1">
      <c r="B26" s="215"/>
      <c r="C26" s="215"/>
      <c r="D26" s="215"/>
      <c r="E26" s="215"/>
      <c r="F26" s="215"/>
      <c r="G26" s="215"/>
      <c r="H26" s="215"/>
    </row>
    <row r="27" spans="1:12" s="26" customFormat="1" ht="27.75" customHeight="1">
      <c r="A27" s="197"/>
      <c r="B27" s="215"/>
      <c r="C27" s="215"/>
      <c r="D27" s="215"/>
      <c r="E27" s="215"/>
      <c r="F27" s="215"/>
      <c r="G27" s="215"/>
      <c r="H27" s="215"/>
    </row>
    <row r="28" spans="1:12" s="26" customFormat="1" ht="15" customHeight="1" thickBot="1">
      <c r="A28" s="197"/>
      <c r="B28" s="17"/>
      <c r="C28" s="70"/>
      <c r="D28" s="70"/>
      <c r="E28" s="70"/>
      <c r="F28" s="69"/>
      <c r="G28" s="213"/>
      <c r="H28" s="213"/>
    </row>
    <row r="29" spans="1:12" s="26" customFormat="1" ht="15" customHeight="1"/>
    <row r="30" spans="1:12" s="26" customFormat="1" ht="27.95" hidden="1" customHeight="1">
      <c r="B30" s="215"/>
    </row>
    <row r="31" spans="1:12" s="26" customFormat="1" ht="27.95" hidden="1" customHeight="1">
      <c r="B31" s="215"/>
    </row>
    <row r="32" spans="1:12" s="26" customFormat="1" ht="27.95" hidden="1" customHeight="1">
      <c r="B32" s="215"/>
    </row>
    <row r="33" spans="2:16" s="26" customFormat="1" ht="27.95" hidden="1" customHeight="1">
      <c r="B33" s="215"/>
    </row>
    <row r="34" spans="2:16" s="26" customFormat="1" ht="27.95" hidden="1" customHeight="1">
      <c r="B34" s="215"/>
    </row>
    <row r="35" spans="2:16" s="26" customFormat="1" ht="27.95" hidden="1" customHeight="1">
      <c r="B35" s="215"/>
      <c r="P35" s="26" t="s">
        <v>1</v>
      </c>
    </row>
    <row r="36" spans="2:16" s="26" customFormat="1" ht="27.95" hidden="1" customHeight="1">
      <c r="B36" s="215"/>
    </row>
    <row r="37" spans="2:16" s="26" customFormat="1" ht="27.95" hidden="1" customHeight="1">
      <c r="B37" s="215"/>
      <c r="G37" s="234"/>
    </row>
    <row r="38" spans="2:16" s="26" customFormat="1" ht="27.95" hidden="1" customHeight="1">
      <c r="B38" s="215"/>
      <c r="G38" s="234"/>
    </row>
    <row r="39" spans="2:16" s="26" customFormat="1" ht="27.95" hidden="1" customHeight="1">
      <c r="D39" s="234"/>
      <c r="E39" s="234"/>
      <c r="F39" s="234"/>
      <c r="G39" s="234"/>
    </row>
    <row r="40" spans="2:16" ht="15" hidden="1" customHeight="1"/>
    <row r="41" spans="2:16" ht="15" hidden="1" customHeight="1"/>
    <row r="42" spans="2:16" ht="15" hidden="1" customHeight="1"/>
    <row r="43" spans="2:16" ht="15" hidden="1" customHeight="1"/>
    <row r="44" spans="2:16" ht="15" hidden="1" customHeight="1"/>
    <row r="45" spans="2:16" ht="15" hidden="1" customHeight="1"/>
    <row r="46" spans="2:16" ht="15" hidden="1" customHeight="1"/>
    <row r="47" spans="2:16" ht="15" hidden="1" customHeight="1"/>
    <row r="48" spans="2:16" ht="15" hidden="1" customHeight="1"/>
    <row r="49" s="234" customFormat="1" ht="15" hidden="1" customHeight="1"/>
    <row r="50" s="234" customFormat="1" ht="15" hidden="1" customHeight="1"/>
    <row r="51" s="234" customFormat="1" ht="15" hidden="1" customHeight="1"/>
    <row r="52" s="234" customFormat="1" ht="15" hidden="1" customHeight="1"/>
    <row r="53" s="234" customFormat="1" ht="15" hidden="1" customHeight="1"/>
    <row r="54" s="234" customFormat="1" ht="15" hidden="1" customHeight="1"/>
    <row r="55" s="234" customFormat="1" ht="15" hidden="1" customHeight="1"/>
    <row r="56" s="234" customFormat="1" ht="15" hidden="1" customHeight="1"/>
    <row r="57" s="234" customFormat="1" ht="15" hidden="1" customHeight="1"/>
    <row r="58" s="234" customFormat="1" ht="15" hidden="1" customHeight="1"/>
    <row r="59" s="234" customFormat="1" ht="15" hidden="1" customHeight="1"/>
    <row r="60" s="234" customFormat="1" ht="15" hidden="1" customHeight="1"/>
    <row r="61" s="234" customFormat="1" ht="15" hidden="1" customHeight="1"/>
    <row r="62" s="234" customFormat="1" ht="15" hidden="1" customHeight="1"/>
    <row r="63" s="234" customFormat="1" ht="15" hidden="1" customHeight="1"/>
    <row r="64" s="234" customFormat="1" ht="15" hidden="1" customHeight="1"/>
    <row r="65" s="234" customFormat="1" ht="15" hidden="1" customHeight="1"/>
    <row r="66" s="234" customFormat="1" ht="15" hidden="1" customHeight="1"/>
    <row r="67" s="234" customFormat="1" ht="15" hidden="1" customHeight="1"/>
    <row r="68" s="234" customFormat="1" ht="15" hidden="1" customHeight="1"/>
    <row r="69" s="234" customFormat="1" ht="15" hidden="1" customHeight="1"/>
    <row r="70" s="234" customFormat="1" ht="15" hidden="1" customHeight="1"/>
    <row r="71" s="234" customFormat="1" ht="15" hidden="1" customHeight="1"/>
    <row r="72" s="234" customFormat="1" ht="15" hidden="1" customHeight="1"/>
    <row r="73" s="234" customFormat="1" ht="15" hidden="1" customHeight="1"/>
    <row r="74" s="234" customFormat="1" ht="15" hidden="1" customHeight="1"/>
    <row r="75" s="234" customFormat="1" ht="15" hidden="1" customHeight="1"/>
    <row r="76" s="234" customFormat="1" ht="15" hidden="1" customHeight="1"/>
    <row r="77" s="234" customFormat="1" ht="15" hidden="1" customHeight="1"/>
    <row r="78" s="234" customFormat="1" ht="15" hidden="1" customHeight="1"/>
    <row r="79" s="234" customFormat="1" ht="15" hidden="1" customHeight="1"/>
    <row r="80" s="234" customFormat="1" ht="15" hidden="1" customHeight="1"/>
    <row r="81" spans="3:7" ht="15" hidden="1" customHeight="1"/>
    <row r="82" spans="3:7" ht="15" hidden="1" customHeight="1"/>
    <row r="83" spans="3:7" ht="15" hidden="1" customHeight="1">
      <c r="C83" s="235" t="s">
        <v>117</v>
      </c>
      <c r="D83" s="236"/>
      <c r="E83" s="237">
        <v>1650</v>
      </c>
      <c r="F83" s="238">
        <f>+E83/_xlfn.SINGLE(Qmax)*100</f>
        <v>825</v>
      </c>
      <c r="G83" s="219" t="s">
        <v>115</v>
      </c>
    </row>
    <row r="84" spans="3:7" ht="15" hidden="1" customHeight="1"/>
    <row r="85" spans="3:7" ht="15" hidden="1" customHeight="1"/>
    <row r="86" spans="3:7" ht="15" hidden="1" customHeight="1"/>
    <row r="87" spans="3:7" ht="15" hidden="1" customHeight="1"/>
    <row r="88" spans="3:7" ht="15" hidden="1" customHeight="1"/>
    <row r="89" spans="3:7" ht="15" hidden="1" customHeight="1"/>
    <row r="90" spans="3:7" ht="15" hidden="1" customHeight="1"/>
    <row r="91" spans="3:7" ht="15" hidden="1" customHeight="1"/>
    <row r="92" spans="3:7" ht="15" hidden="1" customHeight="1"/>
    <row r="93" spans="3:7" ht="15" hidden="1" customHeight="1"/>
    <row r="94" spans="3:7" ht="15" hidden="1" customHeight="1"/>
    <row r="95" spans="3:7" ht="15" hidden="1" customHeight="1"/>
  </sheetData>
  <sheetProtection algorithmName="SHA-512" hashValue="pY5aI7sZ4xNSnsYBC6l0zWIHDvub/XaU8XVJ8Ac4HeBBkBp2PKsc9E5wQWFl8KQUY+iKDt/tvXjar+aSgqeGdw==" saltValue="As7uH5lPnrk+rT12eAnXAQ==" spinCount="100000" sheet="1" objects="1" scenarios="1"/>
  <mergeCells count="12">
    <mergeCell ref="D22:E22"/>
    <mergeCell ref="D9:E9"/>
    <mergeCell ref="D11:E11"/>
    <mergeCell ref="G11:H11"/>
    <mergeCell ref="D12:E12"/>
    <mergeCell ref="D13:E13"/>
    <mergeCell ref="D15:E15"/>
    <mergeCell ref="D18:E18"/>
    <mergeCell ref="G18:H18"/>
    <mergeCell ref="D19:E19"/>
    <mergeCell ref="D20:E20"/>
    <mergeCell ref="D21:E21"/>
  </mergeCells>
  <pageMargins left="0.7" right="0.7" top="0.75" bottom="0.75" header="0.3" footer="0.3"/>
  <pageSetup paperSize="9"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9D81-FFA6-4B2F-B0F7-97D65A057DA6}">
  <dimension ref="A1:AE80"/>
  <sheetViews>
    <sheetView showGridLines="0" zoomScaleNormal="100" workbookViewId="0">
      <selection activeCell="F13" sqref="F13"/>
    </sheetView>
  </sheetViews>
  <sheetFormatPr defaultColWidth="0" defaultRowHeight="15" zeroHeight="1"/>
  <cols>
    <col min="1" max="1" width="3.7109375" style="239" customWidth="1"/>
    <col min="2" max="27" width="21.7109375" style="239" customWidth="1"/>
    <col min="28" max="28" width="3.7109375" style="239" customWidth="1"/>
    <col min="29" max="31" width="21.7109375" style="239" hidden="1" customWidth="1"/>
    <col min="32" max="16384" width="9.140625" style="239" hidden="1"/>
  </cols>
  <sheetData>
    <row r="1" spans="2:28" ht="21" customHeight="1">
      <c r="AB1" s="240"/>
    </row>
    <row r="2" spans="2:28" s="240" customFormat="1" ht="21" customHeight="1">
      <c r="B2" s="330" t="s">
        <v>124</v>
      </c>
      <c r="C2" s="330"/>
      <c r="D2" s="330"/>
      <c r="E2" s="330"/>
    </row>
    <row r="3" spans="2:28" s="240" customFormat="1" ht="21" customHeight="1">
      <c r="B3" s="330"/>
      <c r="C3" s="330"/>
      <c r="D3" s="330"/>
      <c r="E3" s="330"/>
    </row>
    <row r="4" spans="2:28" s="240" customFormat="1" ht="21" customHeight="1">
      <c r="B4" s="330"/>
      <c r="C4" s="330"/>
      <c r="D4" s="330"/>
      <c r="E4" s="330"/>
    </row>
    <row r="5" spans="2:28" s="240" customFormat="1" ht="21" customHeight="1">
      <c r="B5" s="241"/>
    </row>
    <row r="6" spans="2:28" s="240" customFormat="1" ht="27.95" customHeight="1">
      <c r="B6" s="242" t="s">
        <v>5</v>
      </c>
    </row>
    <row r="7" spans="2:28" s="240" customFormat="1" ht="27.95" customHeight="1">
      <c r="B7" s="243" t="s">
        <v>125</v>
      </c>
      <c r="C7" s="244">
        <f>+'BPK-Grafiek'!$F$9</f>
        <v>0</v>
      </c>
      <c r="D7" s="245">
        <f>+'BPK-Grafiek'!$F$14</f>
        <v>150</v>
      </c>
      <c r="E7" s="246">
        <f>IFERROR((0.5*($C$7/$G$38)^$F$38+0.5*(2-$D$7/$H$38)^$F$38)^(1/$F$38),0)</f>
        <v>1.0078794925242061</v>
      </c>
      <c r="F7" s="247">
        <f>+D7/G40*100</f>
        <v>60</v>
      </c>
    </row>
    <row r="8" spans="2:28" s="240" customFormat="1" ht="27.95" customHeight="1"/>
    <row r="9" spans="2:28" s="250" customFormat="1" ht="27.95" customHeight="1">
      <c r="B9" s="248" t="s">
        <v>126</v>
      </c>
      <c r="C9" s="331" t="s">
        <v>127</v>
      </c>
      <c r="D9" s="331"/>
      <c r="E9" s="331"/>
      <c r="F9" s="331"/>
      <c r="G9" s="331"/>
      <c r="H9" s="331"/>
      <c r="I9" s="331"/>
      <c r="J9" s="331"/>
      <c r="K9" s="249"/>
      <c r="L9" s="249"/>
    </row>
    <row r="10" spans="2:28" s="250" customFormat="1" ht="27.95" customHeight="1">
      <c r="C10" s="331"/>
      <c r="D10" s="331"/>
      <c r="E10" s="331"/>
      <c r="F10" s="331"/>
      <c r="G10" s="331"/>
      <c r="H10" s="331"/>
      <c r="I10" s="331"/>
      <c r="J10" s="331"/>
    </row>
    <row r="11" spans="2:28" s="240" customFormat="1" ht="27.95" customHeight="1">
      <c r="B11" s="251" t="s">
        <v>128</v>
      </c>
      <c r="C11" s="252" t="s">
        <v>129</v>
      </c>
      <c r="D11" s="252" t="s">
        <v>130</v>
      </c>
      <c r="E11" s="252" t="s">
        <v>131</v>
      </c>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2:28" s="240" customFormat="1" ht="27.95" customHeight="1">
      <c r="B12" s="254" t="s">
        <v>132</v>
      </c>
      <c r="C12" s="255">
        <v>8000000</v>
      </c>
      <c r="D12" s="256">
        <v>210</v>
      </c>
      <c r="E12" s="257">
        <v>1</v>
      </c>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2:28" s="240" customFormat="1" ht="27.95" customHeight="1">
      <c r="B13" s="254" t="s">
        <v>133</v>
      </c>
      <c r="C13" s="255">
        <v>9120000.0000000019</v>
      </c>
      <c r="D13" s="256">
        <v>250</v>
      </c>
      <c r="E13" s="257">
        <v>1.0000131065214222</v>
      </c>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2:28" s="240" customFormat="1" ht="27.95" customHeight="1">
      <c r="B14" s="254" t="s">
        <v>134</v>
      </c>
      <c r="C14" s="255">
        <v>0</v>
      </c>
      <c r="D14" s="256">
        <v>152.1108307067619</v>
      </c>
      <c r="E14" s="257">
        <v>1</v>
      </c>
      <c r="F14" s="253"/>
      <c r="G14" s="253"/>
      <c r="H14" s="253"/>
      <c r="I14" s="253"/>
      <c r="J14" s="253"/>
      <c r="K14" s="253"/>
      <c r="L14" s="253"/>
      <c r="M14" s="253"/>
      <c r="N14" s="253"/>
      <c r="O14" s="253"/>
      <c r="P14" s="253"/>
      <c r="Q14" s="253"/>
      <c r="R14" s="253"/>
      <c r="S14" s="253"/>
      <c r="T14" s="253"/>
      <c r="U14" s="253"/>
      <c r="V14" s="253"/>
      <c r="W14" s="253"/>
      <c r="X14" s="253"/>
      <c r="Y14" s="253"/>
      <c r="Z14" s="253"/>
      <c r="AA14" s="253"/>
    </row>
    <row r="15" spans="2:28" s="240" customFormat="1" ht="27.95" customHeight="1">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2:28" s="240" customFormat="1" ht="27.95" customHeight="1">
      <c r="B16" s="258" t="s">
        <v>135</v>
      </c>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2:27" s="240" customFormat="1" ht="27.95" customHeight="1">
      <c r="B17" s="253"/>
      <c r="C17" s="252" t="s">
        <v>136</v>
      </c>
      <c r="D17" s="259">
        <v>0</v>
      </c>
      <c r="E17" s="259">
        <v>1.2500000000000001E-2</v>
      </c>
      <c r="F17" s="259">
        <v>2.5000000000000001E-2</v>
      </c>
      <c r="G17" s="259">
        <v>0.05</v>
      </c>
      <c r="H17" s="259">
        <v>0.1</v>
      </c>
      <c r="I17" s="259">
        <v>0.15</v>
      </c>
      <c r="J17" s="259">
        <v>0.2</v>
      </c>
      <c r="K17" s="259">
        <v>0.25</v>
      </c>
      <c r="L17" s="259">
        <v>0.3</v>
      </c>
      <c r="M17" s="259">
        <v>0.35</v>
      </c>
      <c r="N17" s="259">
        <v>0.4</v>
      </c>
      <c r="O17" s="259">
        <v>0.45</v>
      </c>
      <c r="P17" s="259">
        <v>0.5</v>
      </c>
      <c r="Q17" s="259">
        <v>0.55000000000000004</v>
      </c>
      <c r="R17" s="259">
        <v>0.6</v>
      </c>
      <c r="S17" s="259">
        <v>0.65</v>
      </c>
      <c r="T17" s="259">
        <v>0.7</v>
      </c>
      <c r="U17" s="259">
        <v>0.75</v>
      </c>
      <c r="V17" s="259">
        <v>0.8</v>
      </c>
      <c r="W17" s="259">
        <v>0.85</v>
      </c>
      <c r="X17" s="259">
        <v>0.9</v>
      </c>
      <c r="Y17" s="259">
        <v>0.95</v>
      </c>
      <c r="Z17" s="259">
        <v>1</v>
      </c>
      <c r="AA17" s="260">
        <v>0</v>
      </c>
    </row>
    <row r="18" spans="2:27" s="240" customFormat="1" ht="27.95" customHeight="1">
      <c r="B18" s="261" t="s">
        <v>137</v>
      </c>
      <c r="C18" s="259">
        <v>152.1108307067619</v>
      </c>
      <c r="D18" s="259">
        <v>152.1108307067619</v>
      </c>
      <c r="E18" s="259">
        <v>153.33444532292737</v>
      </c>
      <c r="F18" s="259">
        <v>154.55805993909286</v>
      </c>
      <c r="G18" s="259">
        <v>157.00528917142381</v>
      </c>
      <c r="H18" s="259">
        <v>161.89974763608572</v>
      </c>
      <c r="I18" s="259">
        <v>166.7942061007476</v>
      </c>
      <c r="J18" s="259">
        <v>171.68866456540951</v>
      </c>
      <c r="K18" s="259">
        <v>176.58312303007142</v>
      </c>
      <c r="L18" s="259">
        <v>181.47758149473333</v>
      </c>
      <c r="M18" s="259">
        <v>186.37203995939524</v>
      </c>
      <c r="N18" s="259">
        <v>191.26649842405715</v>
      </c>
      <c r="O18" s="259">
        <v>196.16095688871906</v>
      </c>
      <c r="P18" s="259">
        <v>201.05541535338097</v>
      </c>
      <c r="Q18" s="259">
        <v>205.94987381804287</v>
      </c>
      <c r="R18" s="259">
        <v>210.84433228270476</v>
      </c>
      <c r="S18" s="259">
        <v>215.73879074736666</v>
      </c>
      <c r="T18" s="259">
        <v>220.63324921202855</v>
      </c>
      <c r="U18" s="259">
        <v>225.52770767669048</v>
      </c>
      <c r="V18" s="259">
        <v>230.42216614135239</v>
      </c>
      <c r="W18" s="259">
        <v>235.31662460601427</v>
      </c>
      <c r="X18" s="259">
        <v>240.21108307067618</v>
      </c>
      <c r="Y18" s="259">
        <v>245.10554153533809</v>
      </c>
      <c r="Z18" s="259">
        <v>250</v>
      </c>
      <c r="AA18" s="259" t="s">
        <v>131</v>
      </c>
    </row>
    <row r="19" spans="2:27" s="240" customFormat="1" ht="27.95" customHeight="1">
      <c r="B19" s="261" t="s">
        <v>138</v>
      </c>
      <c r="C19" s="259"/>
      <c r="D19" s="259">
        <v>0</v>
      </c>
      <c r="E19" s="259">
        <v>2216956.5877798479</v>
      </c>
      <c r="F19" s="259">
        <v>2823891.4860652583</v>
      </c>
      <c r="G19" s="259">
        <v>3591621.8308613324</v>
      </c>
      <c r="H19" s="259">
        <v>4554358.6742801722</v>
      </c>
      <c r="I19" s="259">
        <v>5219904.0594846178</v>
      </c>
      <c r="J19" s="259">
        <v>5740022.7118211323</v>
      </c>
      <c r="K19" s="259">
        <v>6170248.1084454348</v>
      </c>
      <c r="L19" s="259">
        <v>6538036.9989673831</v>
      </c>
      <c r="M19" s="259">
        <v>6859266.7973766429</v>
      </c>
      <c r="N19" s="259">
        <v>7144067.4184007589</v>
      </c>
      <c r="O19" s="259">
        <v>7399356.7315392839</v>
      </c>
      <c r="P19" s="259">
        <v>7630101.6386804171</v>
      </c>
      <c r="Q19" s="259">
        <v>7840008.2741468437</v>
      </c>
      <c r="R19" s="259">
        <v>8031927.9357147887</v>
      </c>
      <c r="S19" s="259">
        <v>8208109.6442841478</v>
      </c>
      <c r="T19" s="259">
        <v>8370364.5623335168</v>
      </c>
      <c r="U19" s="259">
        <v>8520177.1015063412</v>
      </c>
      <c r="V19" s="259">
        <v>8658782.3926058318</v>
      </c>
      <c r="W19" s="259">
        <v>8787221.761556359</v>
      </c>
      <c r="X19" s="259">
        <v>8906383.3801781163</v>
      </c>
      <c r="Y19" s="259">
        <v>9017032.6576139499</v>
      </c>
      <c r="Z19" s="259">
        <v>9119835.3670877479</v>
      </c>
      <c r="AA19" s="259">
        <v>1</v>
      </c>
    </row>
    <row r="20" spans="2:27" s="240" customFormat="1" ht="27.95" customHeight="1">
      <c r="B20" s="262"/>
      <c r="C20" s="259"/>
      <c r="D20" s="259">
        <v>60.844332282704762</v>
      </c>
      <c r="E20" s="259">
        <v>61.333778129170945</v>
      </c>
      <c r="F20" s="259">
        <v>61.823223975637141</v>
      </c>
      <c r="G20" s="259">
        <v>62.802115668569527</v>
      </c>
      <c r="H20" s="259">
        <v>64.759899054434285</v>
      </c>
      <c r="I20" s="259">
        <v>66.717682440299043</v>
      </c>
      <c r="J20" s="259">
        <v>68.675465826163801</v>
      </c>
      <c r="K20" s="259">
        <v>70.633249212028574</v>
      </c>
      <c r="L20" s="259">
        <v>72.591032597893332</v>
      </c>
      <c r="M20" s="259">
        <v>74.548815983758104</v>
      </c>
      <c r="N20" s="259">
        <v>76.506599369622862</v>
      </c>
      <c r="O20" s="259">
        <v>78.464382755487634</v>
      </c>
      <c r="P20" s="259">
        <v>80.422166141352392</v>
      </c>
      <c r="Q20" s="259">
        <v>82.37994952721715</v>
      </c>
      <c r="R20" s="259">
        <v>84.337732913081894</v>
      </c>
      <c r="S20" s="259">
        <v>86.295516298946666</v>
      </c>
      <c r="T20" s="259">
        <v>88.25329968481141</v>
      </c>
      <c r="U20" s="259">
        <v>90.211083070676196</v>
      </c>
      <c r="V20" s="259">
        <v>92.168866456540954</v>
      </c>
      <c r="W20" s="259">
        <v>94.126649842405712</v>
      </c>
      <c r="X20" s="259">
        <v>96.08443322827047</v>
      </c>
      <c r="Y20" s="259">
        <v>98.042216614135242</v>
      </c>
      <c r="Z20" s="259">
        <v>100</v>
      </c>
      <c r="AA20" s="259">
        <v>0</v>
      </c>
    </row>
    <row r="21" spans="2:27" s="240" customFormat="1" ht="27.95" customHeight="1">
      <c r="B21" s="261" t="s">
        <v>139</v>
      </c>
      <c r="C21" s="259">
        <v>178.89974763608566</v>
      </c>
      <c r="D21" s="259">
        <v>178.89974763608566</v>
      </c>
      <c r="E21" s="259">
        <v>179.7885007906346</v>
      </c>
      <c r="F21" s="259">
        <v>180.67725394518351</v>
      </c>
      <c r="G21" s="259">
        <v>182.45476025428138</v>
      </c>
      <c r="H21" s="259">
        <v>186.0097728724771</v>
      </c>
      <c r="I21" s="259">
        <v>189.56478549067282</v>
      </c>
      <c r="J21" s="259">
        <v>193.11979810886854</v>
      </c>
      <c r="K21" s="259">
        <v>196.67481072706425</v>
      </c>
      <c r="L21" s="259">
        <v>200.22982334525997</v>
      </c>
      <c r="M21" s="259">
        <v>203.78483596345569</v>
      </c>
      <c r="N21" s="259">
        <v>207.33984858165141</v>
      </c>
      <c r="O21" s="259">
        <v>210.89486119984713</v>
      </c>
      <c r="P21" s="259">
        <v>214.44987381804282</v>
      </c>
      <c r="Q21" s="259">
        <v>218.00488643623856</v>
      </c>
      <c r="R21" s="259">
        <v>221.55989905443425</v>
      </c>
      <c r="S21" s="259">
        <v>225.11491167263</v>
      </c>
      <c r="T21" s="259">
        <v>228.66992429082569</v>
      </c>
      <c r="U21" s="259">
        <v>232.22493690902141</v>
      </c>
      <c r="V21" s="259">
        <v>235.77994952721713</v>
      </c>
      <c r="W21" s="259">
        <v>239.33496214541285</v>
      </c>
      <c r="X21" s="259">
        <v>242.88997476360856</v>
      </c>
      <c r="Y21" s="259">
        <v>246.44498738180428</v>
      </c>
      <c r="Z21" s="259">
        <v>250</v>
      </c>
      <c r="AA21" s="259" t="s">
        <v>131</v>
      </c>
    </row>
    <row r="22" spans="2:27" s="240" customFormat="1" ht="27.95" customHeight="1">
      <c r="B22" s="261" t="s">
        <v>140</v>
      </c>
      <c r="C22" s="259"/>
      <c r="D22" s="259">
        <v>0</v>
      </c>
      <c r="E22" s="259">
        <v>1851061.4917815158</v>
      </c>
      <c r="F22" s="259">
        <v>2358502.6972852401</v>
      </c>
      <c r="G22" s="259">
        <v>3001438.9514544667</v>
      </c>
      <c r="H22" s="259">
        <v>3810409.5452646315</v>
      </c>
      <c r="I22" s="259">
        <v>4372385.0292078266</v>
      </c>
      <c r="J22" s="259">
        <v>4813787.2898224005</v>
      </c>
      <c r="K22" s="259">
        <v>5180829.3727891911</v>
      </c>
      <c r="L22" s="259">
        <v>5496337.4552299492</v>
      </c>
      <c r="M22" s="259">
        <v>5773498.2815789571</v>
      </c>
      <c r="N22" s="259">
        <v>6020716.6721056346</v>
      </c>
      <c r="O22" s="259">
        <v>6243726.4471829804</v>
      </c>
      <c r="P22" s="259">
        <v>6446639.8983171303</v>
      </c>
      <c r="Q22" s="259">
        <v>6632521.9259196036</v>
      </c>
      <c r="R22" s="259">
        <v>6803727.5633282671</v>
      </c>
      <c r="S22" s="259">
        <v>6962111.882628357</v>
      </c>
      <c r="T22" s="259">
        <v>7109166.5828979351</v>
      </c>
      <c r="U22" s="259">
        <v>7246112.2473422354</v>
      </c>
      <c r="V22" s="259">
        <v>7373962.6373256538</v>
      </c>
      <c r="W22" s="259">
        <v>7493570.708017773</v>
      </c>
      <c r="X22" s="259">
        <v>7605662.3068379611</v>
      </c>
      <c r="Y22" s="259">
        <v>7710861.3503418667</v>
      </c>
      <c r="Z22" s="259">
        <v>7809708.9683814067</v>
      </c>
      <c r="AA22" s="259">
        <v>0.9</v>
      </c>
    </row>
    <row r="23" spans="2:27" s="240" customFormat="1" ht="27.95" customHeight="1">
      <c r="B23" s="262"/>
      <c r="C23" s="259"/>
      <c r="D23" s="259">
        <v>71.559899054434268</v>
      </c>
      <c r="E23" s="259">
        <v>71.915400316253837</v>
      </c>
      <c r="F23" s="259">
        <v>72.270901578073392</v>
      </c>
      <c r="G23" s="259">
        <v>72.981904101712558</v>
      </c>
      <c r="H23" s="259">
        <v>74.403909148990849</v>
      </c>
      <c r="I23" s="259">
        <v>75.825914196269125</v>
      </c>
      <c r="J23" s="259">
        <v>77.247919243547415</v>
      </c>
      <c r="K23" s="259">
        <v>78.669924290825705</v>
      </c>
      <c r="L23" s="259">
        <v>80.091929338103981</v>
      </c>
      <c r="M23" s="259">
        <v>81.513934385382285</v>
      </c>
      <c r="N23" s="259">
        <v>82.935939432660561</v>
      </c>
      <c r="O23" s="259">
        <v>84.357944479938851</v>
      </c>
      <c r="P23" s="259">
        <v>85.779949527217127</v>
      </c>
      <c r="Q23" s="259">
        <v>87.201954574495417</v>
      </c>
      <c r="R23" s="259">
        <v>88.623959621773707</v>
      </c>
      <c r="S23" s="259">
        <v>90.045964669051997</v>
      </c>
      <c r="T23" s="259">
        <v>91.467969716330273</v>
      </c>
      <c r="U23" s="259">
        <v>92.889974763608564</v>
      </c>
      <c r="V23" s="259">
        <v>94.311979810886854</v>
      </c>
      <c r="W23" s="259">
        <v>95.73398485816513</v>
      </c>
      <c r="X23" s="259">
        <v>97.155989905443434</v>
      </c>
      <c r="Y23" s="259">
        <v>98.57799495272171</v>
      </c>
      <c r="Z23" s="259">
        <v>100</v>
      </c>
      <c r="AA23" s="259">
        <v>0</v>
      </c>
    </row>
    <row r="24" spans="2:27" s="240" customFormat="1" ht="27.95" customHeight="1">
      <c r="B24" s="261" t="s">
        <v>141</v>
      </c>
      <c r="C24" s="259">
        <v>205.68866456540951</v>
      </c>
      <c r="D24" s="259">
        <v>205.68866456540951</v>
      </c>
      <c r="E24" s="259">
        <v>206.24255625834189</v>
      </c>
      <c r="F24" s="259">
        <v>206.79644795127427</v>
      </c>
      <c r="G24" s="259">
        <v>207.90423133713904</v>
      </c>
      <c r="H24" s="259">
        <v>210.11979810886857</v>
      </c>
      <c r="I24" s="259">
        <v>212.33536488059809</v>
      </c>
      <c r="J24" s="259">
        <v>214.55093165232762</v>
      </c>
      <c r="K24" s="259">
        <v>216.76649842405715</v>
      </c>
      <c r="L24" s="259">
        <v>218.98206519578665</v>
      </c>
      <c r="M24" s="259">
        <v>221.19763196751617</v>
      </c>
      <c r="N24" s="259">
        <v>223.4131987392457</v>
      </c>
      <c r="O24" s="259">
        <v>225.62876551097523</v>
      </c>
      <c r="P24" s="259">
        <v>227.84433228270476</v>
      </c>
      <c r="Q24" s="259">
        <v>230.05989905443428</v>
      </c>
      <c r="R24" s="259">
        <v>232.27546582616381</v>
      </c>
      <c r="S24" s="259">
        <v>234.49103259789334</v>
      </c>
      <c r="T24" s="259">
        <v>236.70659936962284</v>
      </c>
      <c r="U24" s="259">
        <v>238.92216614135236</v>
      </c>
      <c r="V24" s="259">
        <v>241.13773291308189</v>
      </c>
      <c r="W24" s="259">
        <v>243.35329968481142</v>
      </c>
      <c r="X24" s="259">
        <v>245.56886645654095</v>
      </c>
      <c r="Y24" s="259">
        <v>247.78443322827047</v>
      </c>
      <c r="Z24" s="259">
        <v>250</v>
      </c>
      <c r="AA24" s="259" t="s">
        <v>131</v>
      </c>
    </row>
    <row r="25" spans="2:27" s="240" customFormat="1" ht="27.95" customHeight="1">
      <c r="B25" s="261" t="s">
        <v>142</v>
      </c>
      <c r="C25" s="259"/>
      <c r="D25" s="259">
        <v>0</v>
      </c>
      <c r="E25" s="259">
        <v>1452981.5477939087</v>
      </c>
      <c r="F25" s="259">
        <v>1851958.963305003</v>
      </c>
      <c r="G25" s="259">
        <v>2358506.1026944811</v>
      </c>
      <c r="H25" s="259">
        <v>2998529.8185014259</v>
      </c>
      <c r="I25" s="259">
        <v>3445799.2136994288</v>
      </c>
      <c r="J25" s="259">
        <v>3799259.5353079299</v>
      </c>
      <c r="K25" s="259">
        <v>4095033.980942138</v>
      </c>
      <c r="L25" s="259">
        <v>4350943.3722244045</v>
      </c>
      <c r="M25" s="259">
        <v>4577270.4934180202</v>
      </c>
      <c r="N25" s="259">
        <v>4780561.3778549619</v>
      </c>
      <c r="O25" s="259">
        <v>4965276.3190362165</v>
      </c>
      <c r="P25" s="259">
        <v>5134610.2464328343</v>
      </c>
      <c r="Q25" s="259">
        <v>5290941.2913105637</v>
      </c>
      <c r="R25" s="259">
        <v>5436094.3492584014</v>
      </c>
      <c r="S25" s="259">
        <v>5571504.9022774259</v>
      </c>
      <c r="T25" s="259">
        <v>5698325.5628384119</v>
      </c>
      <c r="U25" s="259">
        <v>5817497.9991458077</v>
      </c>
      <c r="V25" s="259">
        <v>5929803.0323971976</v>
      </c>
      <c r="W25" s="259">
        <v>6035896.4715928733</v>
      </c>
      <c r="X25" s="259">
        <v>6136335.3411081359</v>
      </c>
      <c r="Y25" s="259">
        <v>6231597.46412584</v>
      </c>
      <c r="Z25" s="259">
        <v>6322096.3442008123</v>
      </c>
      <c r="AA25" s="259">
        <v>0.8</v>
      </c>
    </row>
    <row r="26" spans="2:27" s="240" customFormat="1" ht="27.95" customHeight="1">
      <c r="B26" s="262"/>
      <c r="C26" s="259"/>
      <c r="D26" s="259">
        <v>82.27546582616381</v>
      </c>
      <c r="E26" s="259">
        <v>82.497022503336765</v>
      </c>
      <c r="F26" s="259">
        <v>82.718579180509707</v>
      </c>
      <c r="G26" s="259">
        <v>83.161692534855618</v>
      </c>
      <c r="H26" s="259">
        <v>84.047919243547426</v>
      </c>
      <c r="I26" s="259">
        <v>84.934145952239234</v>
      </c>
      <c r="J26" s="259">
        <v>85.820372660931042</v>
      </c>
      <c r="K26" s="259">
        <v>86.706599369622865</v>
      </c>
      <c r="L26" s="259">
        <v>87.592826078314658</v>
      </c>
      <c r="M26" s="259">
        <v>88.479052787006481</v>
      </c>
      <c r="N26" s="259">
        <v>89.365279495698275</v>
      </c>
      <c r="O26" s="259">
        <v>90.251506204390083</v>
      </c>
      <c r="P26" s="259">
        <v>91.137732913081905</v>
      </c>
      <c r="Q26" s="259">
        <v>92.023959621773713</v>
      </c>
      <c r="R26" s="259">
        <v>92.910186330465521</v>
      </c>
      <c r="S26" s="259">
        <v>93.796413039157329</v>
      </c>
      <c r="T26" s="259">
        <v>94.682639747849137</v>
      </c>
      <c r="U26" s="259">
        <v>95.568866456540945</v>
      </c>
      <c r="V26" s="259">
        <v>96.455093165232753</v>
      </c>
      <c r="W26" s="259">
        <v>97.341319873924576</v>
      </c>
      <c r="X26" s="259">
        <v>98.22754658261637</v>
      </c>
      <c r="Y26" s="259">
        <v>99.113773291308192</v>
      </c>
      <c r="Z26" s="259">
        <v>100</v>
      </c>
      <c r="AA26" s="259" t="s">
        <v>1</v>
      </c>
    </row>
    <row r="27" spans="2:27" s="240" customFormat="1" ht="27.95" customHeight="1">
      <c r="B27" s="261" t="s">
        <v>143</v>
      </c>
      <c r="C27" s="259">
        <v>232.47758149473333</v>
      </c>
      <c r="D27" s="259">
        <v>232.47758149473333</v>
      </c>
      <c r="E27" s="259">
        <v>232.69661172604916</v>
      </c>
      <c r="F27" s="259">
        <v>232.91564195736498</v>
      </c>
      <c r="G27" s="259">
        <v>233.35370241999667</v>
      </c>
      <c r="H27" s="259">
        <v>234.22982334526</v>
      </c>
      <c r="I27" s="259">
        <v>235.10594427052334</v>
      </c>
      <c r="J27" s="259">
        <v>235.98206519578667</v>
      </c>
      <c r="K27" s="259">
        <v>236.85818612104998</v>
      </c>
      <c r="L27" s="259">
        <v>237.73430704631332</v>
      </c>
      <c r="M27" s="259">
        <v>238.61042797157666</v>
      </c>
      <c r="N27" s="259">
        <v>239.48654889683999</v>
      </c>
      <c r="O27" s="259">
        <v>240.36266982210333</v>
      </c>
      <c r="P27" s="259">
        <v>241.23879074736666</v>
      </c>
      <c r="Q27" s="259">
        <v>242.11491167263</v>
      </c>
      <c r="R27" s="259">
        <v>242.99103259789334</v>
      </c>
      <c r="S27" s="259">
        <v>243.86715352315667</v>
      </c>
      <c r="T27" s="259">
        <v>244.74327444842001</v>
      </c>
      <c r="U27" s="259">
        <v>245.61939537368335</v>
      </c>
      <c r="V27" s="259">
        <v>246.49551629894665</v>
      </c>
      <c r="W27" s="259">
        <v>247.37163722420999</v>
      </c>
      <c r="X27" s="259">
        <v>248.24775814947333</v>
      </c>
      <c r="Y27" s="259">
        <v>249.12387907473666</v>
      </c>
      <c r="Z27" s="259">
        <v>250</v>
      </c>
      <c r="AA27" s="259" t="s">
        <v>131</v>
      </c>
    </row>
    <row r="28" spans="2:27" s="240" customFormat="1" ht="27.95" customHeight="1">
      <c r="B28" s="261" t="s">
        <v>144</v>
      </c>
      <c r="C28" s="259"/>
      <c r="D28" s="259">
        <v>0</v>
      </c>
      <c r="E28" s="259">
        <v>962304.77184257633</v>
      </c>
      <c r="F28" s="259">
        <v>1227111.007093882</v>
      </c>
      <c r="G28" s="259">
        <v>1564192.5339118033</v>
      </c>
      <c r="H28" s="259">
        <v>1992352.7477502048</v>
      </c>
      <c r="I28" s="259">
        <v>2293806.6357576093</v>
      </c>
      <c r="J28" s="259">
        <v>2533839.5086892159</v>
      </c>
      <c r="K28" s="259">
        <v>2736246.9580254457</v>
      </c>
      <c r="L28" s="259">
        <v>2912749.9033562806</v>
      </c>
      <c r="M28" s="259">
        <v>3070101.0956154102</v>
      </c>
      <c r="N28" s="259">
        <v>3212592.8279178184</v>
      </c>
      <c r="O28" s="259">
        <v>3343145.3304632492</v>
      </c>
      <c r="P28" s="259">
        <v>3463847.2077298705</v>
      </c>
      <c r="Q28" s="259">
        <v>3576250.7350242035</v>
      </c>
      <c r="R28" s="259">
        <v>3681545.2461938295</v>
      </c>
      <c r="S28" s="259">
        <v>3780664.8325710148</v>
      </c>
      <c r="T28" s="259">
        <v>3874358.3390748845</v>
      </c>
      <c r="U28" s="259">
        <v>3963236.5849291603</v>
      </c>
      <c r="V28" s="259">
        <v>4047805.231567848</v>
      </c>
      <c r="W28" s="259">
        <v>4128488.2773493184</v>
      </c>
      <c r="X28" s="259">
        <v>4205645.2417751541</v>
      </c>
      <c r="Y28" s="259">
        <v>4279583.9878026461</v>
      </c>
      <c r="Z28" s="259">
        <v>4350570.4589681318</v>
      </c>
      <c r="AA28" s="259">
        <v>0.7</v>
      </c>
    </row>
    <row r="29" spans="2:27" s="240" customFormat="1" ht="27.95" customHeight="1">
      <c r="B29" s="263"/>
      <c r="C29" s="253"/>
      <c r="D29" s="259">
        <v>92.991032597893337</v>
      </c>
      <c r="E29" s="259">
        <v>93.078644690419665</v>
      </c>
      <c r="F29" s="259">
        <v>93.166256782945993</v>
      </c>
      <c r="G29" s="259">
        <v>93.341480967998663</v>
      </c>
      <c r="H29" s="259">
        <v>93.691929338103989</v>
      </c>
      <c r="I29" s="259">
        <v>94.04237770820933</v>
      </c>
      <c r="J29" s="259">
        <v>94.39282607831467</v>
      </c>
      <c r="K29" s="259">
        <v>94.743274448419996</v>
      </c>
      <c r="L29" s="259">
        <v>95.093722818525322</v>
      </c>
      <c r="M29" s="259">
        <v>95.444171188630662</v>
      </c>
      <c r="N29" s="259">
        <v>95.794619558735988</v>
      </c>
      <c r="O29" s="259">
        <v>96.145067928841328</v>
      </c>
      <c r="P29" s="259">
        <v>96.495516298946669</v>
      </c>
      <c r="Q29" s="259">
        <v>96.845964669051995</v>
      </c>
      <c r="R29" s="259">
        <v>97.196413039157335</v>
      </c>
      <c r="S29" s="259">
        <v>97.546861409262661</v>
      </c>
      <c r="T29" s="259">
        <v>97.897309779368001</v>
      </c>
      <c r="U29" s="259">
        <v>98.247758149473341</v>
      </c>
      <c r="V29" s="259">
        <v>98.598206519578653</v>
      </c>
      <c r="W29" s="259">
        <v>98.948654889683993</v>
      </c>
      <c r="X29" s="259">
        <v>99.299103259789334</v>
      </c>
      <c r="Y29" s="259">
        <v>99.64955162989466</v>
      </c>
      <c r="Z29" s="259">
        <v>100</v>
      </c>
      <c r="AA29" s="259">
        <v>0</v>
      </c>
    </row>
    <row r="30" spans="2:27" s="240" customFormat="1" ht="27.95" customHeight="1">
      <c r="B30" s="261" t="s">
        <v>145</v>
      </c>
      <c r="C30" s="259">
        <v>259.26649842405709</v>
      </c>
      <c r="D30" s="259">
        <v>259.26649842405709</v>
      </c>
      <c r="E30" s="259">
        <v>259.15066719375636</v>
      </c>
      <c r="F30" s="259">
        <v>259.03483596345563</v>
      </c>
      <c r="G30" s="259">
        <v>258.80317350285424</v>
      </c>
      <c r="H30" s="259">
        <v>258.33984858165138</v>
      </c>
      <c r="I30" s="259">
        <v>257.87652366044853</v>
      </c>
      <c r="J30" s="259">
        <v>257.41319873924567</v>
      </c>
      <c r="K30" s="259">
        <v>256.94987381804282</v>
      </c>
      <c r="L30" s="259">
        <v>256.48654889683996</v>
      </c>
      <c r="M30" s="259">
        <v>256.02322397563711</v>
      </c>
      <c r="N30" s="259">
        <v>255.55989905443425</v>
      </c>
      <c r="O30" s="259">
        <v>255.0965741332314</v>
      </c>
      <c r="P30" s="259">
        <v>254.63324921202855</v>
      </c>
      <c r="Q30" s="259">
        <v>254.16992429082569</v>
      </c>
      <c r="R30" s="259">
        <v>253.70659936962284</v>
      </c>
      <c r="S30" s="259">
        <v>253.24327444841998</v>
      </c>
      <c r="T30" s="259">
        <v>252.77994952721713</v>
      </c>
      <c r="U30" s="259">
        <v>252.31662460601427</v>
      </c>
      <c r="V30" s="259">
        <v>251.85329968481142</v>
      </c>
      <c r="W30" s="259">
        <v>251.38997476360856</v>
      </c>
      <c r="X30" s="259">
        <v>250.92664984240571</v>
      </c>
      <c r="Y30" s="259">
        <v>250.46332492120285</v>
      </c>
      <c r="Z30" s="259">
        <v>250</v>
      </c>
      <c r="AA30" s="259" t="s">
        <v>131</v>
      </c>
    </row>
    <row r="31" spans="2:27" s="240" customFormat="1" ht="27.75" customHeight="1">
      <c r="B31" s="261" t="s">
        <v>146</v>
      </c>
      <c r="C31" s="259"/>
      <c r="D31" s="259">
        <v>0</v>
      </c>
      <c r="E31" s="259">
        <v>0</v>
      </c>
      <c r="F31" s="259">
        <v>0</v>
      </c>
      <c r="G31" s="259">
        <v>0</v>
      </c>
      <c r="H31" s="259">
        <v>0</v>
      </c>
      <c r="I31" s="259">
        <v>0</v>
      </c>
      <c r="J31" s="259">
        <v>0</v>
      </c>
      <c r="K31" s="259">
        <v>0</v>
      </c>
      <c r="L31" s="259">
        <v>0</v>
      </c>
      <c r="M31" s="259">
        <v>0</v>
      </c>
      <c r="N31" s="259">
        <v>0</v>
      </c>
      <c r="O31" s="259">
        <v>0</v>
      </c>
      <c r="P31" s="259">
        <v>0</v>
      </c>
      <c r="Q31" s="259">
        <v>0</v>
      </c>
      <c r="R31" s="259">
        <v>0</v>
      </c>
      <c r="S31" s="259">
        <v>0</v>
      </c>
      <c r="T31" s="259">
        <v>0</v>
      </c>
      <c r="U31" s="259">
        <v>0</v>
      </c>
      <c r="V31" s="259">
        <v>0</v>
      </c>
      <c r="W31" s="259">
        <v>0</v>
      </c>
      <c r="X31" s="259">
        <v>0</v>
      </c>
      <c r="Y31" s="259">
        <v>0</v>
      </c>
      <c r="Z31" s="259">
        <v>0</v>
      </c>
      <c r="AA31" s="259">
        <v>0.6</v>
      </c>
    </row>
    <row r="32" spans="2:27" s="240" customFormat="1" ht="27.95" customHeight="1">
      <c r="B32" s="262"/>
      <c r="C32" s="259"/>
      <c r="D32" s="259">
        <v>103.70659936962284</v>
      </c>
      <c r="E32" s="259">
        <v>103.66026687750254</v>
      </c>
      <c r="F32" s="259">
        <v>103.61393438538225</v>
      </c>
      <c r="G32" s="259">
        <v>103.52126940114171</v>
      </c>
      <c r="H32" s="259">
        <v>103.33593943266055</v>
      </c>
      <c r="I32" s="259">
        <v>103.15060946417942</v>
      </c>
      <c r="J32" s="259">
        <v>102.96527949569827</v>
      </c>
      <c r="K32" s="259">
        <v>102.77994952721711</v>
      </c>
      <c r="L32" s="259">
        <v>102.59461955873599</v>
      </c>
      <c r="M32" s="259">
        <v>102.40928959025484</v>
      </c>
      <c r="N32" s="259">
        <v>102.2239596217737</v>
      </c>
      <c r="O32" s="259">
        <v>102.03862965329256</v>
      </c>
      <c r="P32" s="259">
        <v>101.85329968481143</v>
      </c>
      <c r="Q32" s="259">
        <v>101.66796971633028</v>
      </c>
      <c r="R32" s="259">
        <v>101.48263974784912</v>
      </c>
      <c r="S32" s="259">
        <v>101.29730977936799</v>
      </c>
      <c r="T32" s="259">
        <v>101.11197981088684</v>
      </c>
      <c r="U32" s="259">
        <v>100.92664984240571</v>
      </c>
      <c r="V32" s="259">
        <v>100.74131987392457</v>
      </c>
      <c r="W32" s="259">
        <v>100.55598990544343</v>
      </c>
      <c r="X32" s="259">
        <v>100.37065993696228</v>
      </c>
      <c r="Y32" s="259">
        <v>100.18532996848116</v>
      </c>
      <c r="Z32" s="259">
        <v>100</v>
      </c>
      <c r="AA32" s="259" t="s">
        <v>1</v>
      </c>
    </row>
    <row r="33" spans="2:27" s="240" customFormat="1" ht="27.95" customHeight="1">
      <c r="B33" s="261" t="s">
        <v>147</v>
      </c>
      <c r="C33" s="259">
        <v>125.32191377743807</v>
      </c>
      <c r="D33" s="259">
        <v>125.32191377743807</v>
      </c>
      <c r="E33" s="259">
        <v>126.88038985522009</v>
      </c>
      <c r="F33" s="259">
        <v>128.43886593300212</v>
      </c>
      <c r="G33" s="259">
        <v>131.55581808856616</v>
      </c>
      <c r="H33" s="259">
        <v>137.78972239969426</v>
      </c>
      <c r="I33" s="259">
        <v>144.02362671082236</v>
      </c>
      <c r="J33" s="259">
        <v>150.25753102195046</v>
      </c>
      <c r="K33" s="259">
        <v>156.49143533307856</v>
      </c>
      <c r="L33" s="259">
        <v>162.72533964420666</v>
      </c>
      <c r="M33" s="259">
        <v>168.95924395533473</v>
      </c>
      <c r="N33" s="259">
        <v>175.19314826646286</v>
      </c>
      <c r="O33" s="259">
        <v>181.42705257759093</v>
      </c>
      <c r="P33" s="259">
        <v>187.66095688871903</v>
      </c>
      <c r="Q33" s="259">
        <v>193.89486119984713</v>
      </c>
      <c r="R33" s="259">
        <v>200.12876551097523</v>
      </c>
      <c r="S33" s="259">
        <v>206.36266982210333</v>
      </c>
      <c r="T33" s="259">
        <v>212.5965741332314</v>
      </c>
      <c r="U33" s="259">
        <v>218.83047844435953</v>
      </c>
      <c r="V33" s="259">
        <v>225.0643827554876</v>
      </c>
      <c r="W33" s="259">
        <v>231.29828706661573</v>
      </c>
      <c r="X33" s="259">
        <v>237.5321913777438</v>
      </c>
      <c r="Y33" s="259">
        <v>243.7660956888719</v>
      </c>
      <c r="Z33" s="259">
        <v>250</v>
      </c>
      <c r="AA33" s="259" t="s">
        <v>131</v>
      </c>
    </row>
    <row r="34" spans="2:27" s="240" customFormat="1" ht="27.95" customHeight="1">
      <c r="B34" s="261" t="s">
        <v>148</v>
      </c>
      <c r="C34" s="259"/>
      <c r="D34" s="259">
        <v>0</v>
      </c>
      <c r="E34" s="259">
        <v>2566903.0634605424</v>
      </c>
      <c r="F34" s="259">
        <v>3268873.8073508739</v>
      </c>
      <c r="G34" s="259">
        <v>4155616.059191118</v>
      </c>
      <c r="H34" s="259">
        <v>5264498.7563757328</v>
      </c>
      <c r="I34" s="259">
        <v>6027975.7183967587</v>
      </c>
      <c r="J34" s="259">
        <v>6622103.0230009202</v>
      </c>
      <c r="K34" s="259">
        <v>7111356.6557534048</v>
      </c>
      <c r="L34" s="259">
        <v>7527640.6250382047</v>
      </c>
      <c r="M34" s="259">
        <v>7889419.2981567569</v>
      </c>
      <c r="N34" s="259">
        <v>8208483.2142090499</v>
      </c>
      <c r="O34" s="259">
        <v>8492891.657643212</v>
      </c>
      <c r="P34" s="259">
        <v>8748436.7523461469</v>
      </c>
      <c r="Q34" s="259">
        <v>8979445.0642430279</v>
      </c>
      <c r="R34" s="259">
        <v>9189249.2270895336</v>
      </c>
      <c r="S34" s="259">
        <v>9380481.4897978473</v>
      </c>
      <c r="T34" s="259">
        <v>9555264.897784045</v>
      </c>
      <c r="U34" s="259">
        <v>9715342.5449263528</v>
      </c>
      <c r="V34" s="259">
        <v>9862167.741115639</v>
      </c>
      <c r="W34" s="259">
        <v>9996968.6191656552</v>
      </c>
      <c r="X34" s="259">
        <v>10120795.50946478</v>
      </c>
      <c r="Y34" s="259">
        <v>10234556.387961471</v>
      </c>
      <c r="Z34" s="259">
        <v>10339043.878209719</v>
      </c>
      <c r="AA34" s="259">
        <v>1.1000000000000001</v>
      </c>
    </row>
    <row r="35" spans="2:27" s="240" customFormat="1" ht="27.95" customHeight="1">
      <c r="B35" s="263"/>
      <c r="C35" s="253"/>
      <c r="D35" s="259">
        <v>50.128765510975228</v>
      </c>
      <c r="E35" s="259">
        <v>50.752155942088038</v>
      </c>
      <c r="F35" s="259">
        <v>51.375546373200855</v>
      </c>
      <c r="G35" s="259">
        <v>52.622327235426461</v>
      </c>
      <c r="H35" s="259">
        <v>55.115888959877701</v>
      </c>
      <c r="I35" s="259">
        <v>57.609450684328948</v>
      </c>
      <c r="J35" s="259">
        <v>60.103012408780188</v>
      </c>
      <c r="K35" s="259">
        <v>62.596574133231421</v>
      </c>
      <c r="L35" s="259">
        <v>65.090135857682668</v>
      </c>
      <c r="M35" s="259">
        <v>67.583697582133894</v>
      </c>
      <c r="N35" s="259">
        <v>70.077259306585134</v>
      </c>
      <c r="O35" s="259">
        <v>72.570821031036374</v>
      </c>
      <c r="P35" s="259">
        <v>75.064382755487614</v>
      </c>
      <c r="Q35" s="259">
        <v>77.557944479938854</v>
      </c>
      <c r="R35" s="259">
        <v>80.051506204390094</v>
      </c>
      <c r="S35" s="259">
        <v>82.545067928841334</v>
      </c>
      <c r="T35" s="259">
        <v>85.03862965329256</v>
      </c>
      <c r="U35" s="259">
        <v>87.5321913777438</v>
      </c>
      <c r="V35" s="259">
        <v>90.02575310219504</v>
      </c>
      <c r="W35" s="259">
        <v>92.519314826646294</v>
      </c>
      <c r="X35" s="259">
        <v>95.01287655109752</v>
      </c>
      <c r="Y35" s="259">
        <v>97.50643827554876</v>
      </c>
      <c r="Z35" s="259">
        <v>100</v>
      </c>
      <c r="AA35" s="259">
        <v>0</v>
      </c>
    </row>
    <row r="36" spans="2:27" s="240" customFormat="1" ht="27.95" customHeight="1">
      <c r="B36" s="263"/>
      <c r="C36" s="253"/>
      <c r="D36" s="263"/>
      <c r="E36" s="264"/>
      <c r="F36" s="253"/>
      <c r="G36" s="265"/>
      <c r="H36" s="253"/>
      <c r="I36" s="253"/>
      <c r="J36" s="253"/>
      <c r="K36" s="253"/>
      <c r="L36" s="253"/>
      <c r="M36" s="253"/>
      <c r="N36" s="253"/>
      <c r="O36" s="253"/>
      <c r="P36" s="253"/>
      <c r="Q36" s="253"/>
      <c r="R36" s="253"/>
      <c r="S36" s="253"/>
      <c r="T36" s="253"/>
      <c r="U36" s="253"/>
      <c r="V36" s="253"/>
      <c r="W36" s="253"/>
      <c r="X36" s="253"/>
      <c r="Y36" s="253"/>
      <c r="Z36" s="253"/>
      <c r="AA36" s="253"/>
    </row>
    <row r="37" spans="2:27" ht="27.95" customHeight="1">
      <c r="B37" s="251" t="s">
        <v>149</v>
      </c>
      <c r="C37" s="253"/>
      <c r="D37" s="253"/>
      <c r="E37" s="266"/>
      <c r="F37" s="251" t="s">
        <v>150</v>
      </c>
      <c r="G37" s="251" t="s">
        <v>151</v>
      </c>
      <c r="H37" s="251" t="s">
        <v>152</v>
      </c>
      <c r="I37" s="266"/>
      <c r="J37" s="266"/>
      <c r="K37" s="266"/>
      <c r="L37" s="266"/>
      <c r="M37" s="266"/>
      <c r="N37" s="266"/>
      <c r="O37" s="266"/>
      <c r="P37" s="266"/>
      <c r="Q37" s="266"/>
      <c r="R37" s="266"/>
      <c r="S37" s="266"/>
      <c r="T37" s="266"/>
      <c r="U37" s="266"/>
      <c r="V37" s="266"/>
      <c r="W37" s="266"/>
      <c r="X37" s="266"/>
      <c r="Y37" s="266"/>
      <c r="Z37" s="266"/>
      <c r="AA37" s="266"/>
    </row>
    <row r="38" spans="2:27" ht="27.95" customHeight="1">
      <c r="B38" s="267" t="s">
        <v>153</v>
      </c>
      <c r="C38" s="268">
        <v>8000000</v>
      </c>
      <c r="D38" s="269">
        <v>84</v>
      </c>
      <c r="E38" s="266"/>
      <c r="F38" s="267">
        <v>2.847</v>
      </c>
      <c r="G38" s="270">
        <v>8000000</v>
      </c>
      <c r="H38" s="267">
        <v>210</v>
      </c>
      <c r="I38" s="266"/>
      <c r="J38" s="266"/>
      <c r="K38" s="266"/>
      <c r="L38" s="266"/>
      <c r="M38" s="266"/>
      <c r="N38" s="266"/>
      <c r="O38" s="266"/>
      <c r="P38" s="266"/>
      <c r="Q38" s="266"/>
      <c r="R38" s="266"/>
      <c r="S38" s="266"/>
      <c r="T38" s="266"/>
      <c r="U38" s="266"/>
      <c r="V38" s="266"/>
      <c r="W38" s="266"/>
      <c r="X38" s="266"/>
      <c r="Y38" s="266"/>
      <c r="Z38" s="266"/>
      <c r="AA38" s="266"/>
    </row>
    <row r="39" spans="2:27" ht="27.95" customHeight="1">
      <c r="B39" s="267" t="s">
        <v>154</v>
      </c>
      <c r="C39" s="268">
        <v>9120000.0000000019</v>
      </c>
      <c r="D39" s="269">
        <v>100</v>
      </c>
      <c r="E39" s="266"/>
      <c r="F39" s="251"/>
      <c r="G39" s="266"/>
      <c r="H39" s="266"/>
      <c r="I39" s="266"/>
      <c r="J39" s="266"/>
      <c r="K39" s="266"/>
      <c r="L39" s="266"/>
      <c r="M39" s="266"/>
      <c r="N39" s="266"/>
      <c r="O39" s="266"/>
      <c r="P39" s="266"/>
      <c r="Q39" s="266"/>
      <c r="R39" s="266"/>
      <c r="S39" s="266"/>
      <c r="T39" s="266"/>
      <c r="U39" s="266"/>
      <c r="V39" s="266"/>
      <c r="W39" s="266"/>
      <c r="X39" s="266"/>
      <c r="Y39" s="266"/>
      <c r="Z39" s="266"/>
      <c r="AA39" s="266"/>
    </row>
    <row r="40" spans="2:27" ht="27.95" customHeight="1">
      <c r="B40" s="267" t="s">
        <v>155</v>
      </c>
      <c r="C40" s="271">
        <v>100</v>
      </c>
      <c r="D40" s="271">
        <v>100</v>
      </c>
      <c r="E40" s="266"/>
      <c r="F40" s="267" t="s">
        <v>155</v>
      </c>
      <c r="G40" s="272">
        <v>250</v>
      </c>
      <c r="H40" s="266"/>
      <c r="I40" s="266"/>
      <c r="J40" s="266"/>
      <c r="K40" s="266"/>
      <c r="L40" s="266"/>
      <c r="M40" s="266"/>
      <c r="N40" s="266"/>
      <c r="O40" s="266"/>
      <c r="P40" s="266"/>
      <c r="Q40" s="266"/>
      <c r="R40" s="266"/>
      <c r="S40" s="266"/>
      <c r="T40" s="266"/>
      <c r="U40" s="266"/>
      <c r="V40" s="266"/>
      <c r="W40" s="266"/>
      <c r="X40" s="266"/>
      <c r="Y40" s="266"/>
      <c r="Z40" s="266"/>
      <c r="AA40" s="266"/>
    </row>
    <row r="41" spans="2:27" ht="27.95" customHeight="1">
      <c r="B41" s="267" t="s">
        <v>156</v>
      </c>
      <c r="C41" s="271">
        <v>60</v>
      </c>
      <c r="D41" s="271">
        <v>60</v>
      </c>
      <c r="E41" s="266"/>
      <c r="F41" s="267" t="s">
        <v>156</v>
      </c>
      <c r="G41" s="267">
        <v>150</v>
      </c>
      <c r="H41" s="266"/>
      <c r="I41" s="266"/>
      <c r="J41" s="266"/>
      <c r="K41" s="266"/>
      <c r="L41" s="266"/>
      <c r="M41" s="266"/>
      <c r="N41" s="266"/>
      <c r="O41" s="266"/>
      <c r="P41" s="266"/>
      <c r="Q41" s="266"/>
      <c r="R41" s="266"/>
      <c r="S41" s="266"/>
      <c r="T41" s="266"/>
      <c r="U41" s="266"/>
      <c r="V41" s="266"/>
      <c r="W41" s="266"/>
      <c r="X41" s="266"/>
      <c r="Y41" s="266"/>
      <c r="Z41" s="266"/>
      <c r="AA41" s="266"/>
    </row>
    <row r="42" spans="2:27" ht="27.95" customHeight="1">
      <c r="B42" s="267" t="s">
        <v>152</v>
      </c>
      <c r="C42" s="271">
        <v>84</v>
      </c>
      <c r="D42" s="271">
        <v>84</v>
      </c>
      <c r="E42" s="266"/>
      <c r="F42" s="267" t="s">
        <v>157</v>
      </c>
      <c r="G42" s="273">
        <v>100</v>
      </c>
      <c r="H42" s="266"/>
      <c r="I42" s="266"/>
      <c r="J42" s="266"/>
      <c r="K42" s="266"/>
      <c r="L42" s="266"/>
      <c r="M42" s="266"/>
      <c r="N42" s="266"/>
      <c r="O42" s="266"/>
      <c r="P42" s="266"/>
      <c r="Q42" s="266"/>
      <c r="R42" s="266"/>
      <c r="S42" s="266"/>
      <c r="T42" s="266"/>
      <c r="U42" s="266"/>
      <c r="V42" s="266"/>
      <c r="W42" s="266"/>
      <c r="X42" s="266"/>
      <c r="Y42" s="266"/>
      <c r="Z42" s="266"/>
      <c r="AA42" s="266"/>
    </row>
    <row r="43" spans="2:27" ht="27.95" customHeight="1">
      <c r="B43" s="267" t="s">
        <v>158</v>
      </c>
      <c r="C43" s="274">
        <v>0</v>
      </c>
      <c r="D43" s="268">
        <v>16000000.000000004</v>
      </c>
      <c r="E43" s="266"/>
      <c r="F43" s="267" t="s">
        <v>159</v>
      </c>
      <c r="G43" s="273">
        <v>-10</v>
      </c>
      <c r="H43" s="273">
        <v>-10</v>
      </c>
      <c r="I43" s="275" t="s">
        <v>160</v>
      </c>
      <c r="J43" s="266"/>
      <c r="K43" s="266"/>
      <c r="L43" s="266"/>
      <c r="M43" s="266"/>
      <c r="N43" s="266"/>
      <c r="O43" s="266"/>
      <c r="P43" s="266"/>
      <c r="Q43" s="266"/>
      <c r="R43" s="266"/>
      <c r="S43" s="266"/>
      <c r="T43" s="266"/>
      <c r="U43" s="266"/>
      <c r="V43" s="266"/>
      <c r="W43" s="266"/>
      <c r="X43" s="266"/>
      <c r="Y43" s="266"/>
      <c r="Z43" s="266"/>
      <c r="AA43" s="266"/>
    </row>
    <row r="44" spans="2:27" ht="27.95" customHeight="1">
      <c r="B44" s="267" t="s">
        <v>161</v>
      </c>
      <c r="C44" s="271">
        <v>160</v>
      </c>
      <c r="D44" s="269">
        <v>160</v>
      </c>
      <c r="E44" s="266"/>
      <c r="F44" s="267" t="s">
        <v>162</v>
      </c>
      <c r="G44" s="273">
        <v>-4</v>
      </c>
      <c r="H44" s="273">
        <v>-4</v>
      </c>
      <c r="I44" s="266"/>
      <c r="J44" s="266"/>
      <c r="K44" s="266"/>
      <c r="L44" s="266"/>
      <c r="M44" s="266"/>
      <c r="N44" s="266"/>
      <c r="O44" s="266"/>
      <c r="P44" s="266"/>
      <c r="Q44" s="266"/>
      <c r="R44" s="266"/>
      <c r="S44" s="266"/>
      <c r="T44" s="266"/>
      <c r="U44" s="266"/>
      <c r="V44" s="266"/>
      <c r="W44" s="266"/>
      <c r="X44" s="266"/>
      <c r="Y44" s="266"/>
      <c r="Z44" s="266"/>
      <c r="AA44" s="266"/>
    </row>
    <row r="45" spans="2:27" ht="27.95" customHeight="1">
      <c r="B45" s="267" t="s">
        <v>163</v>
      </c>
      <c r="C45" s="271">
        <v>30</v>
      </c>
      <c r="D45" s="274">
        <v>800000</v>
      </c>
      <c r="E45" s="266"/>
      <c r="F45" s="267" t="s">
        <v>164</v>
      </c>
      <c r="G45" s="273">
        <v>60</v>
      </c>
      <c r="H45" s="270">
        <v>0</v>
      </c>
      <c r="I45" s="266"/>
      <c r="J45" s="266"/>
      <c r="K45" s="266"/>
      <c r="L45" s="266"/>
      <c r="M45" s="266"/>
      <c r="N45" s="266"/>
      <c r="O45" s="266"/>
      <c r="P45" s="266"/>
      <c r="Q45" s="266"/>
      <c r="R45" s="266"/>
      <c r="S45" s="266"/>
      <c r="T45" s="266"/>
      <c r="U45" s="266"/>
      <c r="V45" s="266"/>
      <c r="W45" s="266"/>
      <c r="X45" s="266"/>
      <c r="Y45" s="266"/>
      <c r="Z45" s="266"/>
      <c r="AA45" s="266"/>
    </row>
    <row r="46" spans="2:27" ht="27.95" customHeight="1">
      <c r="B46" s="267" t="s">
        <v>157</v>
      </c>
      <c r="C46" s="271">
        <v>80</v>
      </c>
      <c r="D46" s="274">
        <v>800000</v>
      </c>
      <c r="E46" s="266"/>
      <c r="F46" s="267" t="s">
        <v>165</v>
      </c>
      <c r="G46" s="262" t="s">
        <v>46</v>
      </c>
      <c r="H46" s="262"/>
      <c r="I46" s="266"/>
      <c r="J46" s="266"/>
      <c r="K46" s="266"/>
      <c r="L46" s="266"/>
      <c r="M46" s="266"/>
      <c r="N46" s="266"/>
      <c r="O46" s="266"/>
      <c r="P46" s="266"/>
      <c r="Q46" s="266"/>
      <c r="R46" s="266"/>
      <c r="S46" s="266"/>
      <c r="T46" s="266"/>
      <c r="U46" s="266"/>
      <c r="V46" s="266"/>
      <c r="W46" s="266"/>
      <c r="X46" s="266"/>
      <c r="Y46" s="266"/>
      <c r="Z46" s="266"/>
      <c r="AA46" s="266"/>
    </row>
    <row r="47" spans="2:27" ht="27.95" customHeight="1">
      <c r="B47" s="267" t="s">
        <v>166</v>
      </c>
      <c r="C47" s="271">
        <v>130</v>
      </c>
      <c r="D47" s="274">
        <v>800000</v>
      </c>
      <c r="E47" s="266"/>
      <c r="F47" s="267" t="s">
        <v>167</v>
      </c>
      <c r="G47" s="276" t="s">
        <v>169</v>
      </c>
      <c r="H47" s="266"/>
      <c r="I47" s="266"/>
      <c r="J47" s="266"/>
      <c r="K47" s="266"/>
      <c r="L47" s="266"/>
      <c r="M47" s="266"/>
      <c r="N47" s="266"/>
      <c r="O47" s="266"/>
      <c r="P47" s="266"/>
      <c r="Q47" s="266"/>
      <c r="R47" s="266"/>
      <c r="S47" s="266"/>
      <c r="T47" s="266"/>
      <c r="U47" s="266"/>
      <c r="V47" s="266"/>
      <c r="W47" s="266"/>
      <c r="X47" s="266"/>
      <c r="Y47" s="266"/>
      <c r="Z47" s="266"/>
      <c r="AA47" s="266"/>
    </row>
    <row r="48" spans="2:27" ht="27.95" customHeight="1"/>
    <row r="49" s="239" customFormat="1" ht="15" hidden="1" customHeight="1"/>
    <row r="50" s="239" customFormat="1" ht="15" hidden="1" customHeight="1"/>
    <row r="51" s="239" customFormat="1" ht="15" hidden="1" customHeight="1"/>
    <row r="52" s="239" customFormat="1" ht="15" hidden="1" customHeight="1"/>
    <row r="53" s="239" customFormat="1" ht="15" hidden="1" customHeight="1"/>
    <row r="54" s="239" customFormat="1" ht="15" hidden="1" customHeight="1"/>
    <row r="55" s="239" customFormat="1" ht="15" hidden="1" customHeight="1"/>
    <row r="56" s="239" customFormat="1" ht="15" hidden="1" customHeight="1"/>
    <row r="57" s="239" customFormat="1" ht="15" hidden="1" customHeight="1"/>
    <row r="58" s="239" customFormat="1" ht="15" hidden="1" customHeight="1"/>
    <row r="59" s="239" customFormat="1" ht="15" hidden="1" customHeight="1"/>
    <row r="60" s="239" customFormat="1" ht="15" hidden="1" customHeight="1"/>
    <row r="61" s="239" customFormat="1" ht="15" hidden="1" customHeight="1"/>
    <row r="62" s="239" customFormat="1" ht="15" hidden="1" customHeight="1"/>
    <row r="63" s="239" customFormat="1" ht="15" hidden="1" customHeight="1"/>
    <row r="64" s="239" customFormat="1" ht="15" hidden="1" customHeight="1"/>
    <row r="65" s="239" customFormat="1" ht="15" hidden="1" customHeight="1"/>
    <row r="66" s="239" customFormat="1" ht="15" hidden="1" customHeight="1"/>
    <row r="67" s="239" customFormat="1" ht="15" hidden="1" customHeight="1"/>
    <row r="68" s="239" customFormat="1" ht="15" hidden="1" customHeight="1"/>
    <row r="69" s="239" customFormat="1" ht="15" hidden="1" customHeight="1"/>
    <row r="70" s="239" customFormat="1" ht="15" hidden="1" customHeight="1"/>
    <row r="71" s="239" customFormat="1" ht="15" hidden="1" customHeight="1"/>
    <row r="72" s="239" customFormat="1" ht="15" hidden="1" customHeight="1"/>
    <row r="73" s="239" customFormat="1" ht="15" hidden="1" customHeight="1"/>
    <row r="74" s="239" customFormat="1" ht="15" hidden="1" customHeight="1"/>
    <row r="75" s="239" customFormat="1" ht="15" hidden="1" customHeight="1"/>
    <row r="76" s="239" customFormat="1" ht="15" hidden="1" customHeight="1"/>
    <row r="77" s="239" customFormat="1" ht="15" hidden="1" customHeight="1"/>
    <row r="78" s="239" customFormat="1" ht="15" hidden="1" customHeight="1"/>
    <row r="79" s="239" customFormat="1" ht="15" hidden="1" customHeight="1"/>
    <row r="80" s="239" customFormat="1" ht="15" hidden="1" customHeight="1"/>
  </sheetData>
  <mergeCells count="2">
    <mergeCell ref="B2:E4"/>
    <mergeCell ref="C9:J10"/>
  </mergeCells>
  <conditionalFormatting sqref="C18">
    <cfRule type="expression" dxfId="7" priority="6">
      <formula>ISERROR(C18)</formula>
    </cfRule>
  </conditionalFormatting>
  <conditionalFormatting sqref="C21">
    <cfRule type="expression" dxfId="6" priority="5">
      <formula>ISERROR(C21)</formula>
    </cfRule>
  </conditionalFormatting>
  <conditionalFormatting sqref="C24">
    <cfRule type="expression" dxfId="5" priority="4">
      <formula>ISERROR(C24)</formula>
    </cfRule>
  </conditionalFormatting>
  <conditionalFormatting sqref="C27">
    <cfRule type="expression" dxfId="4" priority="3">
      <formula>ISERROR(C27)</formula>
    </cfRule>
  </conditionalFormatting>
  <conditionalFormatting sqref="C30">
    <cfRule type="expression" dxfId="3" priority="2">
      <formula>ISERROR(C30)</formula>
    </cfRule>
  </conditionalFormatting>
  <conditionalFormatting sqref="C33">
    <cfRule type="expression" dxfId="2" priority="1">
      <formula>ISERROR(C33)</formula>
    </cfRule>
  </conditionalFormatting>
  <conditionalFormatting sqref="D18:D35">
    <cfRule type="expression" dxfId="1" priority="8">
      <formula>ISERROR(D18)</formula>
    </cfRule>
  </conditionalFormatting>
  <conditionalFormatting sqref="D17:AA35">
    <cfRule type="expression" dxfId="0" priority="7">
      <formula>ISERROR(D17)</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Samenvatting</vt:lpstr>
      <vt:lpstr>0. Dimensionering</vt:lpstr>
      <vt:lpstr>1. Realisatie</vt:lpstr>
      <vt:lpstr>2a Gebruiksrecht # Eindgebr.</vt:lpstr>
      <vt:lpstr>2b Gebruiksrecht Enterprise</vt:lpstr>
      <vt:lpstr>3. Additionele dienstverlening</vt:lpstr>
      <vt:lpstr>BPK-Grafiek</vt:lpstr>
      <vt:lpstr>DATA</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P.C. van Dorth</dc:creator>
  <cp:lastModifiedBy>Jaques J. Heeren</cp:lastModifiedBy>
  <dcterms:created xsi:type="dcterms:W3CDTF">2019-08-27T11:41:48Z</dcterms:created>
  <dcterms:modified xsi:type="dcterms:W3CDTF">2026-04-09T08:52:14Z</dcterms:modified>
</cp:coreProperties>
</file>