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ROK aanleg-onderhoud groenvoorzieningen/02 Specificatie/01 Aanvraag/02 Definitief/"/>
    </mc:Choice>
  </mc:AlternateContent>
  <xr:revisionPtr revIDLastSave="0" documentId="8_{AAF350F5-2B66-40A8-B6AA-4189CD293B43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D39" i="6"/>
  <c r="E39" i="6"/>
  <c r="G39" i="6"/>
  <c r="D38" i="6"/>
  <c r="D37" i="6"/>
  <c r="D31" i="6"/>
  <c r="D32" i="6"/>
  <c r="D33" i="6"/>
  <c r="D34" i="6"/>
  <c r="D30" i="6"/>
  <c r="D29" i="6" s="1"/>
  <c r="D22" i="6"/>
  <c r="D23" i="6"/>
  <c r="D24" i="6"/>
  <c r="D25" i="6"/>
  <c r="D26" i="6"/>
  <c r="D27" i="6"/>
  <c r="D21" i="6"/>
  <c r="D20" i="6" s="1"/>
  <c r="D15" i="6"/>
  <c r="D16" i="6"/>
  <c r="D17" i="6"/>
  <c r="D18" i="6"/>
  <c r="D14" i="6"/>
  <c r="D11" i="6"/>
  <c r="E38" i="6"/>
  <c r="E37" i="6"/>
  <c r="E34" i="6"/>
  <c r="E33" i="6"/>
  <c r="E32" i="6"/>
  <c r="E31" i="6"/>
  <c r="E30" i="6"/>
  <c r="E22" i="6"/>
  <c r="E23" i="6"/>
  <c r="E24" i="6"/>
  <c r="E25" i="6"/>
  <c r="E26" i="6"/>
  <c r="E27" i="6"/>
  <c r="E21" i="6"/>
  <c r="E15" i="6"/>
  <c r="E16" i="6"/>
  <c r="E17" i="6"/>
  <c r="E18" i="6"/>
  <c r="E14" i="6"/>
  <c r="E11" i="6"/>
  <c r="G38" i="6"/>
  <c r="G32" i="6"/>
  <c r="G33" i="6"/>
  <c r="G34" i="6"/>
  <c r="G22" i="6"/>
  <c r="G23" i="6"/>
  <c r="G24" i="6"/>
  <c r="G25" i="6"/>
  <c r="G26" i="6"/>
  <c r="G27" i="6"/>
  <c r="G16" i="6"/>
  <c r="G17" i="6"/>
  <c r="G18" i="6"/>
  <c r="G37" i="6"/>
  <c r="A4" i="6"/>
  <c r="A5" i="6"/>
  <c r="A6" i="6"/>
  <c r="A3" i="6"/>
  <c r="B4" i="6"/>
  <c r="B5" i="6"/>
  <c r="B6" i="6"/>
  <c r="B3" i="6"/>
  <c r="G31" i="6"/>
  <c r="G11" i="6"/>
  <c r="G14" i="6"/>
  <c r="G15" i="6"/>
  <c r="G21" i="6"/>
  <c r="G30" i="6"/>
  <c r="B10" i="5"/>
  <c r="I36" i="6"/>
  <c r="I10" i="6"/>
  <c r="I29" i="6"/>
  <c r="I20" i="6"/>
  <c r="I13" i="6"/>
  <c r="I9" i="6" s="1"/>
  <c r="E29" i="6" l="1"/>
  <c r="D13" i="6"/>
  <c r="D36" i="6"/>
  <c r="E10" i="6"/>
  <c r="G13" i="6"/>
  <c r="I32" i="6"/>
  <c r="G29" i="6"/>
  <c r="H29" i="6" s="1"/>
  <c r="G10" i="6"/>
  <c r="E13" i="6"/>
  <c r="E20" i="6"/>
  <c r="E36" i="6"/>
  <c r="I27" i="6"/>
  <c r="I26" i="6"/>
  <c r="I22" i="6"/>
  <c r="I23" i="6"/>
  <c r="I30" i="6"/>
  <c r="I33" i="6"/>
  <c r="G36" i="6"/>
  <c r="H36" i="6" s="1"/>
  <c r="G20" i="6"/>
  <c r="H20" i="6" s="1"/>
  <c r="I31" i="6"/>
  <c r="I34" i="6"/>
  <c r="I24" i="6"/>
  <c r="D10" i="6"/>
  <c r="I15" i="6"/>
  <c r="I37" i="6"/>
  <c r="I21" i="6"/>
  <c r="I25" i="6"/>
  <c r="D9" i="6" l="1"/>
  <c r="H13" i="6"/>
  <c r="I38" i="6"/>
  <c r="I39" i="6"/>
  <c r="I17" i="6"/>
  <c r="I16" i="6"/>
  <c r="H10" i="6"/>
  <c r="I11" i="6"/>
  <c r="I18" i="6"/>
  <c r="I14" i="6"/>
  <c r="H9" i="6" l="1"/>
  <c r="B11" i="5"/>
  <c r="B13" i="5" s="1"/>
  <c r="B14" i="5" s="1"/>
</calcChain>
</file>

<file path=xl/sharedStrings.xml><?xml version="1.0" encoding="utf-8"?>
<sst xmlns="http://schemas.openxmlformats.org/spreadsheetml/2006/main" count="84" uniqueCount="84">
  <si>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</si>
  <si>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</si>
  <si>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</si>
  <si>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</si>
  <si>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</si>
  <si>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</si>
  <si>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</si>
  <si>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</si>
  <si>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</si>
  <si>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</si>
  <si>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</si>
  <si>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</si>
  <si>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</si>
  <si>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</si>
  <si>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</si>
  <si>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</si>
  <si>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</si>
  <si>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</si>
  <si>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</si>
  <si>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</si>
  <si>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</si>
  <si>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</si>
  <si>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</si>
  <si>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</si>
  <si>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</si>
  <si>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</si>
  <si>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</si>
  <si>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</si>
  <si>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</si>
  <si>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</si>
  <si>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</si>
  <si>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</si>
  <si>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</si>
  <si>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</si>
  <si>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</si>
  <si>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</si>
  <si>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</si>
  <si>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</si>
  <si>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</si>
  <si>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</si>
  <si>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3.6</t>
  </si>
  <si>
    <t>3.7</t>
  </si>
  <si>
    <t>4.4</t>
  </si>
  <si>
    <t>4.5</t>
  </si>
  <si>
    <t>2.3</t>
  </si>
  <si>
    <t>2.4</t>
  </si>
  <si>
    <t>2.5</t>
  </si>
  <si>
    <t>Naam</t>
  </si>
  <si>
    <t>Dossier</t>
  </si>
  <si>
    <t>besteknummer</t>
  </si>
  <si>
    <t>5.2</t>
  </si>
  <si>
    <t>5.3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</si>
  <si>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</si>
  <si>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</si>
  <si>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</si>
  <si>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</si>
  <si>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Aanleveren documenten</t>
  </si>
  <si>
    <t>Algemeen tijdschema, werkplan / projectadministratie</t>
  </si>
  <si>
    <t>Projectkwaliteit en uitvoering</t>
  </si>
  <si>
    <t>Communicatie</t>
  </si>
  <si>
    <t>Werkterrein / veilig werken</t>
  </si>
  <si>
    <t>ROK aanleg-onderhoud groenvoorzieningen</t>
  </si>
  <si>
    <t>-</t>
  </si>
  <si>
    <t>Voor alle aan te leveren documenten geldt dat deze juist en conform contract aangeleverd dienen te worden. (Denk aan gedetailleerd werkplan, algemeen tijdschema, kwaliteits- en keuringsplan, V&amp;G plan, werkplannen voor specifieke onderwerpen, omgaan met vrijgekomen materialen, verkeersplan, etc.</t>
  </si>
  <si>
    <t>Algemeen tijdsschema en gedetailleerd werkplan, voldoet aan de eisen van het contract en par.26 van de UAV 2012 en dient wekelijks geoptimaliseerd te worden.</t>
  </si>
  <si>
    <t>Wijzigingen in het algemeen tijdschema worden dagelijks gemeld bij de directie.</t>
  </si>
  <si>
    <t>Afwijkingen worden tijdig gemeld, duidelijk omschreven en goed gemotiveerd. Na verzoek indienen van open begroting met marktconforme prijzen.</t>
  </si>
  <si>
    <t>Indienen onderbouwde termijnen, herleidbaar berekend, met aantoonbare hoeveelhedenverklaring, bonnen en schetsen tijdig en compleet indienen.</t>
  </si>
  <si>
    <t>Dagrapporten worden wekelijks en compleet ingediend.</t>
  </si>
  <si>
    <t>Kwaliteitsborging wordt zodanig uitgevoerd dan bij (vermoeden van) onvoldoend werk, de opdrachtnemer dit zelf, proactief, signaleert en meldt, voordat onvoldoende werk door de directie is gesignaleerd.</t>
  </si>
  <si>
    <t>Proactief voorkomen van schade aan werk en omgeving (bermen/bomen).</t>
  </si>
  <si>
    <t>Proactief herstellen van onvoldoend werk en schade.</t>
  </si>
  <si>
    <t>Buiten werktijden alle bouwstoffen, afvalstoffen ect in een afgesloten omgeving.</t>
  </si>
  <si>
    <t>Kwaliteit van de te planten bomen voldoet aan bestekeisen.</t>
  </si>
  <si>
    <t>Kwaliteit van de te planten sierplantsoen voldoet aan bestekeisen.</t>
  </si>
  <si>
    <t>Nieuwe bomen en beplanting wordt onderhouden volgens de bestekeisen</t>
  </si>
  <si>
    <t>Opdrachtnemer komt afspraken met, en aanwijzingen van de directie juist en tijdig na.</t>
  </si>
  <si>
    <t>Uitvoerder en/of projectleider is telefonisch goed bereikbaar en reageert dagelijks op vragen en opmerkingen.</t>
  </si>
  <si>
    <t>Afspraken met derden (nutsen, andere opdrachtnemers en bewoners worden vastgelegd en tijdig gecommuniceerd met de directie.</t>
  </si>
  <si>
    <t>Opdrachtnemer heeft oog voor de sociale aspecten naar de omgeving.</t>
  </si>
  <si>
    <t>De opdrachtnemer voorkomt discussie door afspraken met de directie dagelijks per mail te bevestigen.</t>
  </si>
  <si>
    <t>Verkeersmaatregelen worden dagelijks in stand gehouden</t>
  </si>
  <si>
    <t>Veilig werken en voorkomen gevaarlijke situaties voor medewerkers, omwonenden en weggebruikers.</t>
  </si>
  <si>
    <t>Het werkterrein is ordelijk.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</si>
</sst>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vertical="top"/>
    </xf>
    <xf numFmtId="9" fontId="4" fillId="2" borderId="6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4" fontId="3" fillId="0" borderId="11" xfId="0" applyNumberFormat="1" applyFont="1" applyBorder="1" applyAlignment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165" fontId="3" fillId="2" borderId="11" xfId="0" applyNumberFormat="1" applyFont="1" applyFill="1" applyBorder="1" applyAlignment="1">
      <alignment horizontal="left" vertical="top" wrapText="1"/>
    </xf>
    <xf numFmtId="9" fontId="3" fillId="2" borderId="11" xfId="0" applyNumberFormat="1" applyFont="1" applyFill="1" applyBorder="1" applyAlignment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Border="1" applyAlignment="1">
      <alignment horizontal="left" vertical="top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3" fillId="3" borderId="6" xfId="0" applyNumberFormat="1" applyFont="1" applyFill="1" applyBorder="1" applyAlignment="1">
      <alignment horizontal="center" vertical="center" wrapText="1"/>
    </xf>
    <xf numFmtId="44" fontId="3" fillId="3" borderId="11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 applyProtection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5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/>
    <xf numFmtId="0" fontId="3" fillId="0" borderId="15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vertical="top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25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6" fontId="4" fillId="3" borderId="27" xfId="0" applyNumberFormat="1" applyFont="1" applyFill="1" applyBorder="1" applyAlignment="1">
      <alignment horizontal="left" vertical="top" wrapText="1"/>
    </xf>
    <xf numFmtId="4" fontId="10" fillId="0" borderId="11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10" fontId="11" fillId="0" borderId="13" xfId="2" applyNumberFormat="1" applyFont="1" applyFill="1" applyBorder="1" applyAlignment="1" applyProtection="1">
      <alignment horizontal="center" vertical="top" wrapText="1"/>
    </xf>
    <xf numFmtId="0" fontId="4" fillId="6" borderId="10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166" fontId="4" fillId="0" borderId="11" xfId="0" applyNumberFormat="1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4" fillId="3" borderId="38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vertical="top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3" fillId="0" borderId="28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horizontal="center" vertical="top" wrapText="1"/>
    </xf>
    <xf numFmtId="0" fontId="11" fillId="0" borderId="28" xfId="0" applyFont="1" applyBorder="1" applyAlignment="1" applyProtection="1">
      <alignment horizontal="center" vertical="top" wrapText="1"/>
    </xf>
    <xf numFmtId="0" fontId="3" fillId="0" borderId="28" xfId="0" applyFont="1" applyBorder="1" applyAlignment="1" applyProtection="1">
      <alignment horizontal="center" vertical="top" wrapText="1"/>
    </xf>
    <xf numFmtId="0" fontId="3" fillId="0" borderId="22" xfId="0" applyFont="1" applyBorder="1" applyAlignment="1" applyProtection="1">
      <alignment wrapText="1"/>
    </xf>
    <xf numFmtId="9" fontId="3" fillId="0" borderId="6" xfId="0" applyNumberFormat="1" applyFont="1" applyBorder="1" applyAlignment="1" applyProtection="1">
      <alignment horizontal="center" vertical="center"/>
    </xf>
    <xf numFmtId="9" fontId="11" fillId="0" borderId="6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vertical="center" wrapText="1"/>
    </xf>
    <xf numFmtId="9" fontId="4" fillId="6" borderId="6" xfId="2" applyFont="1" applyFill="1" applyBorder="1" applyAlignment="1" applyProtection="1">
      <alignment horizontal="center" vertical="center" wrapText="1"/>
    </xf>
    <xf numFmtId="9" fontId="11" fillId="5" borderId="6" xfId="0" applyNumberFormat="1" applyFont="1" applyFill="1" applyBorder="1" applyAlignment="1" applyProtection="1">
      <alignment horizontal="center" vertical="center" wrapText="1"/>
    </xf>
    <xf numFmtId="1" fontId="4" fillId="5" borderId="6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3" xfId="0" applyFont="1" applyBorder="1" applyAlignment="1" applyProtection="1">
      <alignment horizontal="center" vertical="top" wrapText="1"/>
    </xf>
    <xf numFmtId="0" fontId="3" fillId="0" borderId="2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9" fontId="4" fillId="6" borderId="6" xfId="0" applyNumberFormat="1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vertical="top" wrapText="1"/>
    </xf>
    <xf numFmtId="0" fontId="3" fillId="0" borderId="23" xfId="0" applyFont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vertical="top" wrapText="1"/>
    </xf>
    <xf numFmtId="0" fontId="4" fillId="0" borderId="2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top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9" xfId="0" applyFont="1" applyBorder="1" applyAlignment="1" applyProtection="1">
      <alignment vertical="top" wrapText="1"/>
    </xf>
    <xf numFmtId="0" fontId="3" fillId="0" borderId="20" xfId="0" applyFont="1" applyBorder="1" applyAlignment="1" applyProtection="1">
      <alignment horizontal="center"/>
    </xf>
    <xf numFmtId="0" fontId="11" fillId="0" borderId="20" xfId="0" applyFont="1" applyBorder="1" applyAlignment="1" applyProtection="1">
      <alignment horizontal="center"/>
    </xf>
    <xf numFmtId="0" fontId="3" fillId="0" borderId="20" xfId="0" applyFont="1" applyBorder="1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3" fillId="0" borderId="0" xfId="0" applyFont="1" applyProtection="1"/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81" t="s">
        <v>8</v>
      </c>
      <c r="B1" s="82"/>
    </row>
    <row r="2" spans="1:2" ht="15" customHeight="1" x14ac:dyDescent="0.2">
      <c r="A2" s="85" t="s">
        <v>18</v>
      </c>
      <c r="B2" s="86"/>
    </row>
    <row r="3" spans="1:2" ht="15" customHeight="1" x14ac:dyDescent="0.2">
      <c r="A3" s="18" t="s">
        <v>47</v>
      </c>
      <c r="B3" s="65" t="s">
        <v>61</v>
      </c>
    </row>
    <row r="4" spans="1:2" ht="15" customHeight="1" x14ac:dyDescent="0.2">
      <c r="A4" s="18" t="s">
        <v>9</v>
      </c>
      <c r="B4" s="66" t="s">
        <v>49</v>
      </c>
    </row>
    <row r="5" spans="1:2" ht="15" customHeight="1" x14ac:dyDescent="0.2">
      <c r="A5" s="18" t="s">
        <v>48</v>
      </c>
      <c r="B5" s="65" t="s">
        <v>62</v>
      </c>
    </row>
    <row r="6" spans="1:2" ht="15" customHeight="1" x14ac:dyDescent="0.2">
      <c r="A6" s="18" t="s">
        <v>1</v>
      </c>
      <c r="B6" s="67">
        <v>46127</v>
      </c>
    </row>
    <row r="7" spans="1:2" ht="15" customHeight="1" x14ac:dyDescent="0.2">
      <c r="A7" s="83"/>
      <c r="B7" s="84"/>
    </row>
    <row r="8" spans="1:2" ht="15" customHeight="1" x14ac:dyDescent="0.2">
      <c r="A8" s="19" t="s">
        <v>10</v>
      </c>
      <c r="B8" s="20">
        <v>0.15</v>
      </c>
    </row>
    <row r="9" spans="1:2" ht="15" customHeight="1" x14ac:dyDescent="0.2">
      <c r="A9" s="19" t="s">
        <v>36</v>
      </c>
      <c r="B9" s="21">
        <v>250000</v>
      </c>
    </row>
    <row r="10" spans="1:2" ht="15" customHeight="1" x14ac:dyDescent="0.2">
      <c r="A10" s="19" t="s">
        <v>12</v>
      </c>
      <c r="B10" s="22">
        <f>B9*B8</f>
        <v>37500</v>
      </c>
    </row>
    <row r="11" spans="1:2" ht="15" customHeight="1" x14ac:dyDescent="0.2">
      <c r="A11" s="19" t="s">
        <v>13</v>
      </c>
      <c r="B11" s="23">
        <f>Projectbeoordelingsformulier!H9</f>
        <v>1</v>
      </c>
    </row>
    <row r="12" spans="1:2" ht="15" customHeight="1" x14ac:dyDescent="0.2">
      <c r="A12" s="19" t="s">
        <v>14</v>
      </c>
      <c r="B12" s="24">
        <v>0.8</v>
      </c>
    </row>
    <row r="13" spans="1:2" ht="15" customHeight="1" x14ac:dyDescent="0.2">
      <c r="A13" s="19" t="s">
        <v>3</v>
      </c>
      <c r="B13" s="25">
        <f>ROUND(B11-B12,2)</f>
        <v>0.2</v>
      </c>
    </row>
    <row r="14" spans="1:2" ht="15" customHeight="1" x14ac:dyDescent="0.2">
      <c r="A14" s="19" t="s">
        <v>4</v>
      </c>
      <c r="B14" s="22">
        <f>IF(B13&lt;=0%,B8*B9*B13*B17,B8*B9*B13*B16)</f>
        <v>5625</v>
      </c>
    </row>
    <row r="15" spans="1:2" ht="15" customHeight="1" x14ac:dyDescent="0.2">
      <c r="A15" s="83"/>
      <c r="B15" s="84"/>
    </row>
    <row r="16" spans="1:2" ht="15.75" x14ac:dyDescent="0.2">
      <c r="A16" s="19" t="s">
        <v>16</v>
      </c>
      <c r="B16" s="59">
        <v>0.75</v>
      </c>
    </row>
    <row r="17" spans="1:2" ht="15.75" x14ac:dyDescent="0.2">
      <c r="A17" s="19" t="s">
        <v>17</v>
      </c>
      <c r="B17" s="59">
        <v>2.5</v>
      </c>
    </row>
    <row r="18" spans="1:2" ht="15" customHeight="1" thickBot="1" x14ac:dyDescent="0.25">
      <c r="A18" s="79"/>
      <c r="B18" s="80"/>
    </row>
    <row r="20" spans="1:2" x14ac:dyDescent="0.2">
      <c r="A20" s="2" t="s">
        <v>37</v>
      </c>
    </row>
  </sheetData>
  <sheetProtection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9"/>
  <sheetViews>
    <sheetView zoomScaleNormal="115" zoomScaleSheetLayoutView="85" workbookViewId="0">
      <selection activeCell="F11" sqref="F11"/>
    </sheetView>
  </sheetViews>
  <sheetFormatPr defaultRowHeight="12.75" x14ac:dyDescent="0.2"/>
  <cols>
    <col min="1" max="1" width="9.7109375" style="12" bestFit="1" customWidth="1"/>
    <col min="2" max="2" width="61.5703125" style="6" customWidth="1"/>
    <col min="3" max="3" width="9.85546875" style="7" bestFit="1" customWidth="1"/>
    <col min="4" max="4" width="9.42578125" style="61" bestFit="1" customWidth="1"/>
    <col min="5" max="5" width="9.85546875" style="1" customWidth="1"/>
    <col min="6" max="6" width="8.7109375" style="1" customWidth="1"/>
    <col min="7" max="7" width="23.42578125" style="7" bestFit="1" customWidth="1"/>
    <col min="8" max="8" width="20.28515625" style="7" bestFit="1" customWidth="1"/>
    <col min="9" max="9" width="24" style="7" customWidth="1"/>
    <col min="10" max="16384" width="9.140625" style="1"/>
  </cols>
  <sheetData>
    <row r="1" spans="1:9" ht="13.5" thickBo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2"/>
    </row>
    <row r="2" spans="1:9" s="6" customFormat="1" x14ac:dyDescent="0.2">
      <c r="A2" s="3"/>
      <c r="B2" s="4"/>
      <c r="C2" s="5"/>
      <c r="D2" s="60"/>
      <c r="E2" s="4"/>
      <c r="F2" s="16">
        <v>5</v>
      </c>
      <c r="G2" s="78" t="s">
        <v>5</v>
      </c>
      <c r="H2" s="78"/>
      <c r="I2" s="78"/>
    </row>
    <row r="3" spans="1:9" x14ac:dyDescent="0.2">
      <c r="A3" s="51" t="str">
        <f>IF(rekenmodel!A3="","",rekenmodel!A3)</f>
        <v>Naam</v>
      </c>
      <c r="B3" s="14" t="str">
        <f>IF(rekenmodel!B3="","",rekenmodel!B3)</f>
        <v>ROK aanleg-onderhoud groenvoorzieningen</v>
      </c>
      <c r="E3" s="7"/>
      <c r="F3" s="16">
        <v>3</v>
      </c>
      <c r="G3" s="75" t="s">
        <v>52</v>
      </c>
      <c r="H3" s="76"/>
      <c r="I3" s="77"/>
    </row>
    <row r="4" spans="1:9" ht="12.75" customHeight="1" x14ac:dyDescent="0.2">
      <c r="A4" s="52" t="str">
        <f>IF(rekenmodel!A4="","",rekenmodel!A4)</f>
        <v>Bestek</v>
      </c>
      <c r="B4" s="15" t="str">
        <f>IF(rekenmodel!B4="","",rekenmodel!B4)</f>
        <v>besteknummer</v>
      </c>
      <c r="E4" s="7"/>
      <c r="F4" s="68">
        <v>1</v>
      </c>
      <c r="G4" s="69" t="s">
        <v>53</v>
      </c>
      <c r="H4" s="69"/>
      <c r="I4" s="69"/>
    </row>
    <row r="5" spans="1:9" x14ac:dyDescent="0.2">
      <c r="A5" s="52" t="str">
        <f>IF(rekenmodel!A5="","",rekenmodel!A5)</f>
        <v>Dossier</v>
      </c>
      <c r="B5" s="15" t="str">
        <f>IF(rekenmodel!B5="","",rekenmodel!B5)</f>
        <v>-</v>
      </c>
      <c r="E5" s="7"/>
      <c r="F5" s="68"/>
      <c r="G5" s="69"/>
      <c r="H5" s="69"/>
      <c r="I5" s="69"/>
    </row>
    <row r="6" spans="1:9" ht="12.75" customHeight="1" x14ac:dyDescent="0.2">
      <c r="A6" s="53" t="str">
        <f>IF(rekenmodel!A6="","",rekenmodel!A6)</f>
        <v>Datum</v>
      </c>
      <c r="B6" s="58">
        <f>IF(rekenmodel!B6="","",rekenmodel!B6)</f>
        <v>46127</v>
      </c>
      <c r="E6" s="7"/>
      <c r="F6" s="68">
        <v>0</v>
      </c>
      <c r="G6" s="69" t="s">
        <v>54</v>
      </c>
      <c r="H6" s="69"/>
      <c r="I6" s="69"/>
    </row>
    <row r="7" spans="1:9" ht="13.5" thickBot="1" x14ac:dyDescent="0.25">
      <c r="A7" s="8"/>
      <c r="B7" s="9"/>
      <c r="C7" s="43"/>
      <c r="D7" s="62"/>
      <c r="E7" s="43"/>
      <c r="F7" s="68"/>
      <c r="G7" s="69"/>
      <c r="H7" s="69"/>
      <c r="I7" s="69"/>
    </row>
    <row r="8" spans="1:9" ht="38.25" customHeight="1" x14ac:dyDescent="0.2">
      <c r="A8" s="40"/>
      <c r="B8" s="87" t="s">
        <v>11</v>
      </c>
      <c r="C8" s="88" t="s">
        <v>19</v>
      </c>
      <c r="D8" s="89" t="s">
        <v>55</v>
      </c>
      <c r="E8" s="90" t="s">
        <v>6</v>
      </c>
      <c r="F8" s="73" t="s">
        <v>20</v>
      </c>
      <c r="G8" s="41" t="s">
        <v>7</v>
      </c>
      <c r="H8" s="41" t="s">
        <v>21</v>
      </c>
      <c r="I8" s="17" t="s">
        <v>15</v>
      </c>
    </row>
    <row r="9" spans="1:9" x14ac:dyDescent="0.2">
      <c r="A9" s="10"/>
      <c r="B9" s="91"/>
      <c r="C9" s="92">
        <f>C10+C13+C20+C29+C36</f>
        <v>1</v>
      </c>
      <c r="D9" s="93">
        <f>D10+D13+D20+D29+D36</f>
        <v>1</v>
      </c>
      <c r="E9" s="94"/>
      <c r="F9" s="74"/>
      <c r="G9" s="11" t="s">
        <v>2</v>
      </c>
      <c r="H9" s="13">
        <f>H10+H13+H20+H29+H36</f>
        <v>1</v>
      </c>
      <c r="I9" s="42">
        <f>I10+I13+I20+I29+I36</f>
        <v>37500</v>
      </c>
    </row>
    <row r="10" spans="1:9" s="30" customFormat="1" ht="15" customHeight="1" x14ac:dyDescent="0.25">
      <c r="A10" s="64">
        <v>1</v>
      </c>
      <c r="B10" s="95" t="s">
        <v>56</v>
      </c>
      <c r="C10" s="96">
        <v>0.1</v>
      </c>
      <c r="D10" s="97">
        <f>SUM(D11:D11)</f>
        <v>0.1</v>
      </c>
      <c r="E10" s="98">
        <f>SUM(E11:E11)</f>
        <v>5</v>
      </c>
      <c r="F10" s="26"/>
      <c r="G10" s="27">
        <f>SUM(G11:G11)</f>
        <v>5</v>
      </c>
      <c r="H10" s="28">
        <f>G10/E10*C10</f>
        <v>0.1</v>
      </c>
      <c r="I10" s="29">
        <f>C10*rekenmodel!B10</f>
        <v>3750</v>
      </c>
    </row>
    <row r="11" spans="1:9" s="30" customFormat="1" ht="63.75" x14ac:dyDescent="0.25">
      <c r="A11" s="55" t="s">
        <v>22</v>
      </c>
      <c r="B11" s="99" t="s">
        <v>63</v>
      </c>
      <c r="C11" s="100">
        <v>1</v>
      </c>
      <c r="D11" s="63">
        <f>$C$10/(SUM($C$11:$C$11))*C11</f>
        <v>0.1</v>
      </c>
      <c r="E11" s="101">
        <f>C11*$F$2</f>
        <v>5</v>
      </c>
      <c r="F11" s="31">
        <v>5</v>
      </c>
      <c r="G11" s="50">
        <f>C11*F11</f>
        <v>5</v>
      </c>
      <c r="H11" s="33"/>
      <c r="I11" s="32">
        <f>$I$10/$E$10*E11</f>
        <v>3750</v>
      </c>
    </row>
    <row r="12" spans="1:9" s="30" customFormat="1" ht="15" customHeight="1" x14ac:dyDescent="0.25">
      <c r="A12" s="48"/>
      <c r="B12" s="102"/>
      <c r="C12" s="103"/>
      <c r="D12" s="104"/>
      <c r="E12" s="103"/>
      <c r="F12" s="50"/>
      <c r="G12" s="50"/>
      <c r="H12" s="33"/>
      <c r="I12" s="34"/>
    </row>
    <row r="13" spans="1:9" s="35" customFormat="1" x14ac:dyDescent="0.25">
      <c r="A13" s="54" t="s">
        <v>32</v>
      </c>
      <c r="B13" s="95" t="s">
        <v>57</v>
      </c>
      <c r="C13" s="105">
        <v>0.2</v>
      </c>
      <c r="D13" s="97">
        <f>SUM(D14:D18)</f>
        <v>0.2</v>
      </c>
      <c r="E13" s="98">
        <f>SUM(E14:E18)</f>
        <v>55</v>
      </c>
      <c r="F13" s="26"/>
      <c r="G13" s="27">
        <f>SUM(G14:G18)</f>
        <v>55</v>
      </c>
      <c r="H13" s="28">
        <f>G13/E13*C13</f>
        <v>0.2</v>
      </c>
      <c r="I13" s="29">
        <f>C13*rekenmodel!B10</f>
        <v>7500</v>
      </c>
    </row>
    <row r="14" spans="1:9" s="35" customFormat="1" ht="38.25" x14ac:dyDescent="0.25">
      <c r="A14" s="55" t="s">
        <v>23</v>
      </c>
      <c r="B14" s="106" t="s">
        <v>64</v>
      </c>
      <c r="C14" s="100">
        <v>1</v>
      </c>
      <c r="D14" s="63">
        <f>$C$13/(SUM($C$14:$C$18))*C14</f>
        <v>1.8181818181818184E-2</v>
      </c>
      <c r="E14" s="107">
        <f>C14*$F$2</f>
        <v>5</v>
      </c>
      <c r="F14" s="31">
        <v>5</v>
      </c>
      <c r="G14" s="50">
        <f>F14*C14</f>
        <v>5</v>
      </c>
      <c r="H14" s="36"/>
      <c r="I14" s="32">
        <f>$I$13/$E$13*E14</f>
        <v>681.81818181818187</v>
      </c>
    </row>
    <row r="15" spans="1:9" s="35" customFormat="1" ht="25.5" x14ac:dyDescent="0.25">
      <c r="A15" s="57" t="s">
        <v>38</v>
      </c>
      <c r="B15" s="108" t="s">
        <v>65</v>
      </c>
      <c r="C15" s="100">
        <v>2</v>
      </c>
      <c r="D15" s="63">
        <f>$C$13/(SUM($C$14:$C$18))*C15</f>
        <v>3.6363636363636369E-2</v>
      </c>
      <c r="E15" s="101">
        <f t="shared" ref="E15:E18" si="0">C15*$F$2</f>
        <v>10</v>
      </c>
      <c r="F15" s="31">
        <v>5</v>
      </c>
      <c r="G15" s="50">
        <f>F15*C15</f>
        <v>10</v>
      </c>
      <c r="H15" s="36"/>
      <c r="I15" s="32">
        <f>$I$13/$E$13*E15</f>
        <v>1363.6363636363637</v>
      </c>
    </row>
    <row r="16" spans="1:9" s="35" customFormat="1" ht="38.25" x14ac:dyDescent="0.25">
      <c r="A16" s="57" t="s">
        <v>44</v>
      </c>
      <c r="B16" s="108" t="s">
        <v>66</v>
      </c>
      <c r="C16" s="100">
        <v>3</v>
      </c>
      <c r="D16" s="63">
        <f>$C$13/(SUM($C$14:$C$18))*C16</f>
        <v>5.454545454545455E-2</v>
      </c>
      <c r="E16" s="101">
        <f t="shared" si="0"/>
        <v>15</v>
      </c>
      <c r="F16" s="31">
        <v>5</v>
      </c>
      <c r="G16" s="50">
        <f t="shared" ref="G16:G18" si="1">F16*C16</f>
        <v>15</v>
      </c>
      <c r="H16" s="36"/>
      <c r="I16" s="32">
        <f t="shared" ref="I16:I18" si="2">$I$13/$E$13*E16</f>
        <v>2045.4545454545455</v>
      </c>
    </row>
    <row r="17" spans="1:11" s="35" customFormat="1" ht="38.25" x14ac:dyDescent="0.25">
      <c r="A17" s="57" t="s">
        <v>45</v>
      </c>
      <c r="B17" s="108" t="s">
        <v>67</v>
      </c>
      <c r="C17" s="100">
        <v>3</v>
      </c>
      <c r="D17" s="63">
        <f>$C$13/(SUM($C$14:$C$18))*C17</f>
        <v>5.454545454545455E-2</v>
      </c>
      <c r="E17" s="101">
        <f t="shared" si="0"/>
        <v>15</v>
      </c>
      <c r="F17" s="31">
        <v>5</v>
      </c>
      <c r="G17" s="50">
        <f t="shared" si="1"/>
        <v>15</v>
      </c>
      <c r="H17" s="36"/>
      <c r="I17" s="32">
        <f t="shared" si="2"/>
        <v>2045.4545454545455</v>
      </c>
    </row>
    <row r="18" spans="1:11" s="35" customFormat="1" x14ac:dyDescent="0.25">
      <c r="A18" s="57" t="s">
        <v>46</v>
      </c>
      <c r="B18" s="108" t="s">
        <v>68</v>
      </c>
      <c r="C18" s="100">
        <v>2</v>
      </c>
      <c r="D18" s="63">
        <f>$C$13/(SUM($C$14:$C$18))*C18</f>
        <v>3.6363636363636369E-2</v>
      </c>
      <c r="E18" s="101">
        <f t="shared" si="0"/>
        <v>10</v>
      </c>
      <c r="F18" s="31">
        <v>5</v>
      </c>
      <c r="G18" s="50">
        <f t="shared" si="1"/>
        <v>10</v>
      </c>
      <c r="H18" s="36"/>
      <c r="I18" s="32">
        <f t="shared" si="2"/>
        <v>1363.6363636363637</v>
      </c>
    </row>
    <row r="19" spans="1:11" s="35" customFormat="1" ht="15" customHeight="1" x14ac:dyDescent="0.25">
      <c r="A19" s="49"/>
      <c r="B19" s="109"/>
      <c r="C19" s="110"/>
      <c r="D19" s="111"/>
      <c r="E19" s="103"/>
      <c r="F19" s="50"/>
      <c r="G19" s="50"/>
      <c r="H19" s="36"/>
      <c r="I19" s="34"/>
    </row>
    <row r="20" spans="1:11" s="35" customFormat="1" ht="15" customHeight="1" x14ac:dyDescent="0.25">
      <c r="A20" s="54" t="s">
        <v>33</v>
      </c>
      <c r="B20" s="95" t="s">
        <v>58</v>
      </c>
      <c r="C20" s="105">
        <v>0.4</v>
      </c>
      <c r="D20" s="97">
        <f>SUM(D21:D27)</f>
        <v>0.4</v>
      </c>
      <c r="E20" s="98">
        <f>SUM(E21:E27)</f>
        <v>105</v>
      </c>
      <c r="F20" s="26"/>
      <c r="G20" s="27">
        <f>SUM(G21:G27)</f>
        <v>105</v>
      </c>
      <c r="H20" s="28">
        <f>G20/E20*C20</f>
        <v>0.4</v>
      </c>
      <c r="I20" s="29">
        <f>C20*rekenmodel!B10</f>
        <v>15000</v>
      </c>
    </row>
    <row r="21" spans="1:11" s="35" customFormat="1" ht="38.25" x14ac:dyDescent="0.25">
      <c r="A21" s="56" t="s">
        <v>24</v>
      </c>
      <c r="B21" s="112" t="s">
        <v>69</v>
      </c>
      <c r="C21" s="100">
        <v>2</v>
      </c>
      <c r="D21" s="63">
        <f>$C$20/(SUM($C$21:$C$27))*C21</f>
        <v>3.8095238095238099E-2</v>
      </c>
      <c r="E21" s="113">
        <f>C21*$F$2</f>
        <v>10</v>
      </c>
      <c r="F21" s="31">
        <v>5</v>
      </c>
      <c r="G21" s="50">
        <f>F21*C21</f>
        <v>10</v>
      </c>
      <c r="H21" s="39"/>
      <c r="I21" s="32">
        <f>$I$20/$E$20*E21</f>
        <v>1428.5714285714287</v>
      </c>
      <c r="J21" s="37"/>
      <c r="K21" s="37"/>
    </row>
    <row r="22" spans="1:11" s="35" customFormat="1" ht="25.5" x14ac:dyDescent="0.25">
      <c r="A22" s="57" t="s">
        <v>25</v>
      </c>
      <c r="B22" s="108" t="s">
        <v>70</v>
      </c>
      <c r="C22" s="100">
        <v>1</v>
      </c>
      <c r="D22" s="63">
        <f>$C$20/(SUM($C$21:$C$27))*C22</f>
        <v>1.9047619047619049E-2</v>
      </c>
      <c r="E22" s="103">
        <f t="shared" ref="E22:E27" si="3">C22*$F$2</f>
        <v>5</v>
      </c>
      <c r="F22" s="31">
        <v>5</v>
      </c>
      <c r="G22" s="50">
        <f t="shared" ref="G22:G27" si="4">F22*C22</f>
        <v>5</v>
      </c>
      <c r="H22" s="39"/>
      <c r="I22" s="32">
        <f t="shared" ref="I22:I27" si="5">$I$20/$E$20*E22</f>
        <v>714.28571428571433</v>
      </c>
      <c r="J22" s="37"/>
      <c r="K22" s="37"/>
    </row>
    <row r="23" spans="1:11" s="35" customFormat="1" x14ac:dyDescent="0.25">
      <c r="A23" s="57" t="s">
        <v>26</v>
      </c>
      <c r="B23" s="108" t="s">
        <v>71</v>
      </c>
      <c r="C23" s="100">
        <v>2</v>
      </c>
      <c r="D23" s="63">
        <f>$C$20/(SUM($C$21:$C$27))*C23</f>
        <v>3.8095238095238099E-2</v>
      </c>
      <c r="E23" s="103">
        <f t="shared" si="3"/>
        <v>10</v>
      </c>
      <c r="F23" s="31">
        <v>5</v>
      </c>
      <c r="G23" s="50">
        <f t="shared" si="4"/>
        <v>10</v>
      </c>
      <c r="H23" s="39"/>
      <c r="I23" s="32">
        <f t="shared" si="5"/>
        <v>1428.5714285714287</v>
      </c>
      <c r="J23" s="37"/>
      <c r="K23" s="37"/>
    </row>
    <row r="24" spans="1:11" s="35" customFormat="1" ht="25.5" x14ac:dyDescent="0.25">
      <c r="A24" s="57" t="s">
        <v>27</v>
      </c>
      <c r="B24" s="108" t="s">
        <v>72</v>
      </c>
      <c r="C24" s="100">
        <v>1</v>
      </c>
      <c r="D24" s="63">
        <f>$C$20/(SUM($C$21:$C$27))*C24</f>
        <v>1.9047619047619049E-2</v>
      </c>
      <c r="E24" s="103">
        <f t="shared" si="3"/>
        <v>5</v>
      </c>
      <c r="F24" s="31">
        <v>5</v>
      </c>
      <c r="G24" s="50">
        <f t="shared" si="4"/>
        <v>5</v>
      </c>
      <c r="H24" s="39"/>
      <c r="I24" s="32">
        <f t="shared" si="5"/>
        <v>714.28571428571433</v>
      </c>
      <c r="J24" s="37"/>
      <c r="K24" s="37"/>
    </row>
    <row r="25" spans="1:11" s="35" customFormat="1" x14ac:dyDescent="0.25">
      <c r="A25" s="57" t="s">
        <v>39</v>
      </c>
      <c r="B25" s="108" t="s">
        <v>73</v>
      </c>
      <c r="C25" s="100">
        <v>5</v>
      </c>
      <c r="D25" s="63">
        <f>$C$20/(SUM($C$21:$C$27))*C25</f>
        <v>9.5238095238095247E-2</v>
      </c>
      <c r="E25" s="103">
        <f t="shared" si="3"/>
        <v>25</v>
      </c>
      <c r="F25" s="31">
        <v>5</v>
      </c>
      <c r="G25" s="50">
        <f t="shared" si="4"/>
        <v>25</v>
      </c>
      <c r="H25" s="39"/>
      <c r="I25" s="32">
        <f t="shared" si="5"/>
        <v>3571.4285714285716</v>
      </c>
      <c r="J25" s="37"/>
      <c r="K25" s="37"/>
    </row>
    <row r="26" spans="1:11" s="35" customFormat="1" x14ac:dyDescent="0.25">
      <c r="A26" s="57" t="s">
        <v>40</v>
      </c>
      <c r="B26" s="108" t="s">
        <v>74</v>
      </c>
      <c r="C26" s="100">
        <v>5</v>
      </c>
      <c r="D26" s="63">
        <f>$C$20/(SUM($C$21:$C$27))*C26</f>
        <v>9.5238095238095247E-2</v>
      </c>
      <c r="E26" s="103">
        <f t="shared" si="3"/>
        <v>25</v>
      </c>
      <c r="F26" s="31">
        <v>5</v>
      </c>
      <c r="G26" s="50">
        <f t="shared" si="4"/>
        <v>25</v>
      </c>
      <c r="H26" s="39"/>
      <c r="I26" s="32">
        <f t="shared" si="5"/>
        <v>3571.4285714285716</v>
      </c>
      <c r="J26" s="37"/>
      <c r="K26" s="37"/>
    </row>
    <row r="27" spans="1:11" s="35" customFormat="1" ht="25.5" x14ac:dyDescent="0.25">
      <c r="A27" s="57" t="s">
        <v>41</v>
      </c>
      <c r="B27" s="108" t="s">
        <v>75</v>
      </c>
      <c r="C27" s="100">
        <v>5</v>
      </c>
      <c r="D27" s="63">
        <f>$C$20/(SUM($C$21:$C$27))*C27</f>
        <v>9.5238095238095247E-2</v>
      </c>
      <c r="E27" s="103">
        <f t="shared" si="3"/>
        <v>25</v>
      </c>
      <c r="F27" s="31">
        <v>5</v>
      </c>
      <c r="G27" s="50">
        <f t="shared" si="4"/>
        <v>25</v>
      </c>
      <c r="H27" s="39"/>
      <c r="I27" s="32">
        <f t="shared" si="5"/>
        <v>3571.4285714285716</v>
      </c>
      <c r="J27" s="37"/>
      <c r="K27" s="37"/>
    </row>
    <row r="28" spans="1:11" s="35" customFormat="1" ht="15" customHeight="1" x14ac:dyDescent="0.25">
      <c r="A28" s="38"/>
      <c r="B28" s="114"/>
      <c r="C28" s="110"/>
      <c r="D28" s="111"/>
      <c r="E28" s="103"/>
      <c r="F28" s="50"/>
      <c r="G28" s="50"/>
      <c r="H28" s="39"/>
      <c r="I28" s="34"/>
    </row>
    <row r="29" spans="1:11" s="35" customFormat="1" ht="15" customHeight="1" x14ac:dyDescent="0.25">
      <c r="A29" s="54" t="s">
        <v>34</v>
      </c>
      <c r="B29" s="95" t="s">
        <v>59</v>
      </c>
      <c r="C29" s="105">
        <v>0.15</v>
      </c>
      <c r="D29" s="97">
        <f>SUM(D30:D34)</f>
        <v>0.15</v>
      </c>
      <c r="E29" s="98">
        <f>SUM(E30:E34)</f>
        <v>25</v>
      </c>
      <c r="F29" s="26"/>
      <c r="G29" s="27">
        <f>SUM(G30:G34)</f>
        <v>25</v>
      </c>
      <c r="H29" s="28">
        <f>G29/E29*C29</f>
        <v>0.15</v>
      </c>
      <c r="I29" s="29">
        <f>C29*rekenmodel!B10</f>
        <v>5625</v>
      </c>
    </row>
    <row r="30" spans="1:11" s="35" customFormat="1" ht="25.5" x14ac:dyDescent="0.25">
      <c r="A30" s="57" t="s">
        <v>28</v>
      </c>
      <c r="B30" s="108" t="s">
        <v>76</v>
      </c>
      <c r="C30" s="100">
        <v>1</v>
      </c>
      <c r="D30" s="63">
        <f>$C$29/(SUM($C$30:$C$34))*C30</f>
        <v>0.03</v>
      </c>
      <c r="E30" s="103">
        <f>C30*$F$2</f>
        <v>5</v>
      </c>
      <c r="F30" s="31">
        <v>5</v>
      </c>
      <c r="G30" s="50">
        <f>F30*C30</f>
        <v>5</v>
      </c>
      <c r="H30" s="39"/>
      <c r="I30" s="32">
        <f>$I$29/$E$29*E30</f>
        <v>1125</v>
      </c>
      <c r="J30" s="37"/>
      <c r="K30" s="37"/>
    </row>
    <row r="31" spans="1:11" s="35" customFormat="1" ht="25.5" x14ac:dyDescent="0.25">
      <c r="A31" s="57" t="s">
        <v>29</v>
      </c>
      <c r="B31" s="108" t="s">
        <v>77</v>
      </c>
      <c r="C31" s="100">
        <v>1</v>
      </c>
      <c r="D31" s="63">
        <f>$C$29/(SUM($C$30:$C$34))*C31</f>
        <v>0.03</v>
      </c>
      <c r="E31" s="103">
        <f t="shared" ref="E31:E34" si="6">C31*$F$2</f>
        <v>5</v>
      </c>
      <c r="F31" s="31">
        <v>5</v>
      </c>
      <c r="G31" s="50">
        <f>F31*C31</f>
        <v>5</v>
      </c>
      <c r="H31" s="39"/>
      <c r="I31" s="32">
        <f>$I$29/$E$29*E31</f>
        <v>1125</v>
      </c>
      <c r="J31" s="37"/>
      <c r="K31" s="37"/>
    </row>
    <row r="32" spans="1:11" s="35" customFormat="1" ht="25.5" x14ac:dyDescent="0.25">
      <c r="A32" s="57" t="s">
        <v>30</v>
      </c>
      <c r="B32" s="108" t="s">
        <v>78</v>
      </c>
      <c r="C32" s="100">
        <v>1</v>
      </c>
      <c r="D32" s="63">
        <f>$C$29/(SUM($C$30:$C$34))*C32</f>
        <v>0.03</v>
      </c>
      <c r="E32" s="103">
        <f t="shared" si="6"/>
        <v>5</v>
      </c>
      <c r="F32" s="31">
        <v>5</v>
      </c>
      <c r="G32" s="50">
        <f t="shared" ref="G32:G34" si="7">F32*C32</f>
        <v>5</v>
      </c>
      <c r="H32" s="39"/>
      <c r="I32" s="32">
        <f t="shared" ref="I32:I34" si="8">$I$29/$E$29*E32</f>
        <v>1125</v>
      </c>
      <c r="J32" s="37"/>
      <c r="K32" s="37"/>
    </row>
    <row r="33" spans="1:11" s="35" customFormat="1" x14ac:dyDescent="0.25">
      <c r="A33" s="57" t="s">
        <v>42</v>
      </c>
      <c r="B33" s="108" t="s">
        <v>79</v>
      </c>
      <c r="C33" s="100">
        <v>1</v>
      </c>
      <c r="D33" s="63">
        <f>$C$29/(SUM($C$30:$C$34))*C33</f>
        <v>0.03</v>
      </c>
      <c r="E33" s="103">
        <f t="shared" si="6"/>
        <v>5</v>
      </c>
      <c r="F33" s="31">
        <v>5</v>
      </c>
      <c r="G33" s="50">
        <f t="shared" si="7"/>
        <v>5</v>
      </c>
      <c r="H33" s="39"/>
      <c r="I33" s="32">
        <f t="shared" si="8"/>
        <v>1125</v>
      </c>
      <c r="J33" s="37"/>
      <c r="K33" s="37"/>
    </row>
    <row r="34" spans="1:11" s="35" customFormat="1" ht="25.5" x14ac:dyDescent="0.25">
      <c r="A34" s="57" t="s">
        <v>43</v>
      </c>
      <c r="B34" s="108" t="s">
        <v>80</v>
      </c>
      <c r="C34" s="100">
        <v>1</v>
      </c>
      <c r="D34" s="63">
        <f>$C$29/(SUM($C$30:$C$34))*C34</f>
        <v>0.03</v>
      </c>
      <c r="E34" s="103">
        <f t="shared" si="6"/>
        <v>5</v>
      </c>
      <c r="F34" s="31">
        <v>5</v>
      </c>
      <c r="G34" s="50">
        <f t="shared" si="7"/>
        <v>5</v>
      </c>
      <c r="H34" s="39"/>
      <c r="I34" s="32">
        <f t="shared" si="8"/>
        <v>1125</v>
      </c>
      <c r="J34" s="37"/>
      <c r="K34" s="37"/>
    </row>
    <row r="35" spans="1:11" s="35" customFormat="1" ht="15" customHeight="1" x14ac:dyDescent="0.25">
      <c r="A35" s="38"/>
      <c r="B35" s="114"/>
      <c r="C35" s="110"/>
      <c r="D35" s="111"/>
      <c r="E35" s="103"/>
      <c r="F35" s="50"/>
      <c r="G35" s="50"/>
      <c r="H35" s="39"/>
      <c r="I35" s="34"/>
    </row>
    <row r="36" spans="1:11" s="35" customFormat="1" ht="15" customHeight="1" x14ac:dyDescent="0.25">
      <c r="A36" s="54" t="s">
        <v>35</v>
      </c>
      <c r="B36" s="95" t="s">
        <v>60</v>
      </c>
      <c r="C36" s="105">
        <v>0.15</v>
      </c>
      <c r="D36" s="97">
        <f>SUM(D37:D39)</f>
        <v>0.15</v>
      </c>
      <c r="E36" s="98">
        <f>SUM(E37:E39)</f>
        <v>35</v>
      </c>
      <c r="F36" s="26"/>
      <c r="G36" s="27">
        <f>SUM(G37:G39)</f>
        <v>35</v>
      </c>
      <c r="H36" s="28">
        <f>G36/E36*C36</f>
        <v>0.15</v>
      </c>
      <c r="I36" s="29">
        <f>C36*rekenmodel!B10</f>
        <v>5625</v>
      </c>
    </row>
    <row r="37" spans="1:11" s="35" customFormat="1" x14ac:dyDescent="0.25">
      <c r="A37" s="57" t="s">
        <v>31</v>
      </c>
      <c r="B37" s="108" t="s">
        <v>81</v>
      </c>
      <c r="C37" s="115">
        <v>3</v>
      </c>
      <c r="D37" s="63">
        <f>$C$36/(SUM($C$37:$C$39))*C37</f>
        <v>6.4285714285714279E-2</v>
      </c>
      <c r="E37" s="103">
        <f>C37*$F$2</f>
        <v>15</v>
      </c>
      <c r="F37" s="31">
        <v>5</v>
      </c>
      <c r="G37" s="50">
        <f>F37*C37</f>
        <v>15</v>
      </c>
      <c r="H37" s="39"/>
      <c r="I37" s="32">
        <f>$I$36/$E$36*E37</f>
        <v>2410.7142857142858</v>
      </c>
      <c r="J37" s="37"/>
      <c r="K37" s="37"/>
    </row>
    <row r="38" spans="1:11" s="35" customFormat="1" ht="25.5" x14ac:dyDescent="0.25">
      <c r="A38" s="57" t="s">
        <v>50</v>
      </c>
      <c r="B38" s="108" t="s">
        <v>82</v>
      </c>
      <c r="C38" s="115">
        <v>1</v>
      </c>
      <c r="D38" s="63">
        <f>$C$36/(SUM($C$37:$C$39))*C38</f>
        <v>2.1428571428571429E-2</v>
      </c>
      <c r="E38" s="103">
        <f>C38*$F$2</f>
        <v>5</v>
      </c>
      <c r="F38" s="31">
        <v>5</v>
      </c>
      <c r="G38" s="50">
        <f>F38*C38</f>
        <v>5</v>
      </c>
      <c r="H38" s="39"/>
      <c r="I38" s="32">
        <f>$I$36/$E$36*E38</f>
        <v>803.57142857142867</v>
      </c>
      <c r="J38" s="37"/>
      <c r="K38" s="37"/>
    </row>
    <row r="39" spans="1:11" s="35" customFormat="1" x14ac:dyDescent="0.25">
      <c r="A39" s="57" t="s">
        <v>51</v>
      </c>
      <c r="B39" s="108" t="s">
        <v>83</v>
      </c>
      <c r="C39" s="115">
        <v>3</v>
      </c>
      <c r="D39" s="63">
        <f>$C$36/(SUM($C$37:$C$39))*C39</f>
        <v>6.4285714285714279E-2</v>
      </c>
      <c r="E39" s="103">
        <f t="shared" ref="E39" si="9">C39*$F$2</f>
        <v>15</v>
      </c>
      <c r="F39" s="31">
        <v>5</v>
      </c>
      <c r="G39" s="50">
        <f t="shared" ref="G39" si="10">F39*C39</f>
        <v>15</v>
      </c>
      <c r="H39" s="39"/>
      <c r="I39" s="32">
        <f t="shared" ref="I39" si="11">$I$36/$E$36*E39</f>
        <v>2410.7142857142858</v>
      </c>
      <c r="J39" s="37"/>
      <c r="K39" s="37"/>
    </row>
    <row r="40" spans="1:11" ht="13.5" thickBot="1" x14ac:dyDescent="0.25">
      <c r="A40" s="45"/>
      <c r="B40" s="116"/>
      <c r="C40" s="117"/>
      <c r="D40" s="118"/>
      <c r="E40" s="119"/>
      <c r="F40" s="46"/>
      <c r="G40" s="47"/>
      <c r="H40" s="43"/>
      <c r="I40" s="44"/>
    </row>
    <row r="41" spans="1:11" x14ac:dyDescent="0.2">
      <c r="B41" s="120"/>
      <c r="C41" s="121"/>
      <c r="D41" s="122"/>
      <c r="E41" s="123"/>
    </row>
    <row r="42" spans="1:11" x14ac:dyDescent="0.2">
      <c r="B42" s="120"/>
      <c r="C42" s="121"/>
      <c r="D42" s="122"/>
      <c r="E42" s="123"/>
    </row>
    <row r="43" spans="1:11" x14ac:dyDescent="0.2">
      <c r="B43" s="120"/>
      <c r="C43" s="121"/>
      <c r="D43" s="122"/>
      <c r="E43" s="123"/>
    </row>
    <row r="44" spans="1:11" x14ac:dyDescent="0.2">
      <c r="B44" s="120"/>
      <c r="C44" s="121"/>
      <c r="D44" s="122"/>
      <c r="E44" s="123"/>
    </row>
    <row r="45" spans="1:11" x14ac:dyDescent="0.2">
      <c r="B45" s="120"/>
      <c r="C45" s="121"/>
      <c r="D45" s="122"/>
      <c r="E45" s="123"/>
    </row>
    <row r="46" spans="1:11" x14ac:dyDescent="0.2">
      <c r="B46" s="120"/>
      <c r="C46" s="121"/>
      <c r="D46" s="122"/>
      <c r="E46" s="123"/>
    </row>
    <row r="47" spans="1:11" x14ac:dyDescent="0.2">
      <c r="B47" s="120"/>
      <c r="C47" s="121"/>
      <c r="D47" s="122"/>
      <c r="E47" s="123"/>
    </row>
    <row r="48" spans="1:11" x14ac:dyDescent="0.2">
      <c r="B48" s="120"/>
      <c r="C48" s="121"/>
      <c r="D48" s="122"/>
      <c r="E48" s="123"/>
    </row>
    <row r="49" spans="2:5" x14ac:dyDescent="0.2">
      <c r="B49" s="120"/>
      <c r="C49" s="121"/>
      <c r="D49" s="122"/>
      <c r="E49" s="123"/>
    </row>
    <row r="50" spans="2:5" x14ac:dyDescent="0.2">
      <c r="B50" s="120"/>
      <c r="C50" s="121"/>
      <c r="D50" s="122"/>
      <c r="E50" s="123"/>
    </row>
    <row r="51" spans="2:5" x14ac:dyDescent="0.2">
      <c r="B51" s="120"/>
      <c r="C51" s="121"/>
      <c r="D51" s="122"/>
      <c r="E51" s="123"/>
    </row>
    <row r="52" spans="2:5" x14ac:dyDescent="0.2">
      <c r="B52" s="120"/>
      <c r="C52" s="121"/>
      <c r="D52" s="122"/>
      <c r="E52" s="123"/>
    </row>
    <row r="53" spans="2:5" x14ac:dyDescent="0.2">
      <c r="B53" s="120"/>
      <c r="C53" s="121"/>
      <c r="D53" s="122"/>
      <c r="E53" s="123"/>
    </row>
    <row r="54" spans="2:5" x14ac:dyDescent="0.2">
      <c r="B54" s="120"/>
      <c r="C54" s="121"/>
      <c r="D54" s="122"/>
      <c r="E54" s="123"/>
    </row>
    <row r="55" spans="2:5" x14ac:dyDescent="0.2">
      <c r="B55" s="120"/>
      <c r="C55" s="121"/>
      <c r="D55" s="122"/>
      <c r="E55" s="123"/>
    </row>
    <row r="56" spans="2:5" x14ac:dyDescent="0.2">
      <c r="B56" s="120"/>
      <c r="C56" s="121"/>
      <c r="D56" s="122"/>
      <c r="E56" s="123"/>
    </row>
    <row r="57" spans="2:5" x14ac:dyDescent="0.2">
      <c r="B57" s="120"/>
      <c r="C57" s="121"/>
      <c r="D57" s="122"/>
      <c r="E57" s="123"/>
    </row>
    <row r="58" spans="2:5" x14ac:dyDescent="0.2">
      <c r="B58" s="120"/>
      <c r="C58" s="121"/>
      <c r="D58" s="122"/>
      <c r="E58" s="123"/>
    </row>
    <row r="59" spans="2:5" x14ac:dyDescent="0.2">
      <c r="B59" s="120"/>
      <c r="C59" s="121"/>
      <c r="D59" s="122"/>
      <c r="E59" s="123"/>
    </row>
    <row r="60" spans="2:5" x14ac:dyDescent="0.2">
      <c r="B60" s="120"/>
      <c r="C60" s="121"/>
      <c r="D60" s="122"/>
      <c r="E60" s="123"/>
    </row>
    <row r="61" spans="2:5" x14ac:dyDescent="0.2">
      <c r="B61" s="120"/>
      <c r="C61" s="121"/>
      <c r="D61" s="122"/>
      <c r="E61" s="123"/>
    </row>
    <row r="62" spans="2:5" x14ac:dyDescent="0.2">
      <c r="B62" s="120"/>
      <c r="C62" s="121"/>
      <c r="D62" s="122"/>
      <c r="E62" s="123"/>
    </row>
    <row r="63" spans="2:5" x14ac:dyDescent="0.2">
      <c r="B63" s="120"/>
      <c r="C63" s="121"/>
      <c r="D63" s="122"/>
      <c r="E63" s="123"/>
    </row>
    <row r="64" spans="2:5" x14ac:dyDescent="0.2">
      <c r="B64" s="120"/>
      <c r="C64" s="121"/>
      <c r="D64" s="122"/>
      <c r="E64" s="123"/>
    </row>
    <row r="65" spans="2:5" x14ac:dyDescent="0.2">
      <c r="B65" s="120"/>
      <c r="C65" s="121"/>
      <c r="D65" s="122"/>
      <c r="E65" s="123"/>
    </row>
    <row r="66" spans="2:5" x14ac:dyDescent="0.2">
      <c r="B66" s="120"/>
      <c r="C66" s="121"/>
      <c r="D66" s="122"/>
      <c r="E66" s="123"/>
    </row>
    <row r="67" spans="2:5" x14ac:dyDescent="0.2">
      <c r="B67" s="120"/>
      <c r="C67" s="121"/>
      <c r="D67" s="122"/>
      <c r="E67" s="123"/>
    </row>
    <row r="68" spans="2:5" x14ac:dyDescent="0.2">
      <c r="B68" s="120"/>
      <c r="C68" s="121"/>
      <c r="D68" s="122"/>
      <c r="E68" s="123"/>
    </row>
    <row r="69" spans="2:5" x14ac:dyDescent="0.2">
      <c r="B69" s="120"/>
      <c r="C69" s="121"/>
      <c r="D69" s="122"/>
      <c r="E69" s="123"/>
    </row>
    <row r="70" spans="2:5" x14ac:dyDescent="0.2">
      <c r="B70" s="120"/>
      <c r="C70" s="121"/>
      <c r="D70" s="122"/>
      <c r="E70" s="123"/>
    </row>
    <row r="71" spans="2:5" x14ac:dyDescent="0.2">
      <c r="B71" s="120"/>
      <c r="C71" s="121"/>
      <c r="D71" s="122"/>
      <c r="E71" s="123"/>
    </row>
    <row r="72" spans="2:5" x14ac:dyDescent="0.2">
      <c r="B72" s="120"/>
      <c r="C72" s="121"/>
      <c r="D72" s="122"/>
      <c r="E72" s="123"/>
    </row>
    <row r="73" spans="2:5" x14ac:dyDescent="0.2">
      <c r="B73" s="120"/>
      <c r="C73" s="121"/>
      <c r="D73" s="122"/>
      <c r="E73" s="123"/>
    </row>
    <row r="74" spans="2:5" x14ac:dyDescent="0.2">
      <c r="B74" s="120"/>
      <c r="C74" s="121"/>
      <c r="D74" s="122"/>
      <c r="E74" s="123"/>
    </row>
    <row r="75" spans="2:5" x14ac:dyDescent="0.2">
      <c r="B75" s="120"/>
      <c r="C75" s="121"/>
      <c r="D75" s="122"/>
      <c r="E75" s="123"/>
    </row>
    <row r="76" spans="2:5" x14ac:dyDescent="0.2">
      <c r="B76" s="120"/>
      <c r="C76" s="121"/>
      <c r="D76" s="122"/>
      <c r="E76" s="123"/>
    </row>
    <row r="77" spans="2:5" x14ac:dyDescent="0.2">
      <c r="B77" s="120"/>
      <c r="C77" s="121"/>
      <c r="D77" s="122"/>
      <c r="E77" s="123"/>
    </row>
    <row r="78" spans="2:5" x14ac:dyDescent="0.2">
      <c r="B78" s="120"/>
      <c r="C78" s="121"/>
      <c r="D78" s="122"/>
      <c r="E78" s="123"/>
    </row>
    <row r="79" spans="2:5" x14ac:dyDescent="0.2">
      <c r="B79" s="120"/>
      <c r="C79" s="121"/>
      <c r="D79" s="122"/>
      <c r="E79" s="123"/>
    </row>
  </sheetData>
  <sheetProtection algorithmName="SHA-512" hashValue="rWh5ndqnY7Hsyt93OY2Y7beO8ZwGH/c79yAo+Y5waAQOnBvuJGIYv6fSqG1c6XhnDyAedrd9OMYJGRtLMKpWZg==" saltValue="3Ub5GB9rQSVsC1P0z3ld0g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60" yWindow="409" count="2">
    <dataValidation type="list" allowBlank="1" showInputMessage="1" showErrorMessage="1" promptTitle="Keuzevak" prompt="Klik op pijl en maak keuze" sqref="F14:F18 F30:F34 F21:F27 F11 F37:F39" xr:uid="{00000000-0002-0000-0100-000000000000}">
      <formula1>$F$2:$F$7</formula1>
    </dataValidation>
    <dataValidation type="list" allowBlank="1" showInputMessage="1" showErrorMessage="1" sqref="C11 C14:C18 C30:C34 C21:C27 C37:C39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83AE6-0273-4B3D-8A88-C3D84EC794F8}">
  <ds:schemaRefs>
    <ds:schemaRef ds:uri="http://schemas.microsoft.com/office/2006/metadata/properties"/>
    <ds:schemaRef ds:uri="http://schemas.microsoft.com/office/infopath/2007/PartnerControls"/>
    <ds:schemaRef ds:uri="ebeaf7aa-9b33-4abc-bc0f-b926eb6c1d69"/>
    <ds:schemaRef ds:uri="277ecb1c-f5e5-4756-8487-fc551feec2f0"/>
  </ds:schemaRefs>
</ds:datastoreItem>
</file>

<file path=customXml/itemProps2.xml><?xml version="1.0" encoding="utf-8"?>
<ds:datastoreItem xmlns:ds="http://schemas.openxmlformats.org/officeDocument/2006/customXml" ds:itemID="{6CE78C41-9027-4228-A9CD-B24766923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63276-9DA4-4A13-9E90-6C978EDC2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2014-08-20T11:49:47Z</cp:lastPrinted>
  <dcterms:created xsi:type="dcterms:W3CDTF">2012-10-01T10:22:02Z</dcterms:created>
  <dcterms:modified xsi:type="dcterms:W3CDTF">2026-04-15T07:57:49Z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MediaServiceImageTags">
    <vt:lpwstr/>
  </property>
</Properties>
</file>