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koop\Projecten\03. GWW\WRM Wethoudersbuurt I251100001\02 Specificatie\01 Aanvraag\02 Definitief\"/>
    </mc:Choice>
  </mc:AlternateContent>
  <xr:revisionPtr revIDLastSave="0" documentId="8_{211F7173-241D-4D2B-8D38-7FFA3C769D43}" xr6:coauthVersionLast="47" xr6:coauthVersionMax="47" xr10:uidLastSave="{00000000-0000-0000-0000-000000000000}"/>
  <bookViews>
    <workbookView xWindow="-120" yWindow="-120" windowWidth="29040" windowHeight="15720" tabRatio="761" xr2:uid="{00000000-000D-0000-FFFF-FFFF00000000}"/>
  </bookViews>
  <sheets>
    <sheet name="rekenmodel" sheetId="5" r:id="rId1"/>
    <sheet name="Projectbeoordelingsformulier" sheetId="6" r:id="rId2"/>
  </sheets>
  <definedNames>
    <definedName name="_xlnm.Print_Area" localSheetId="1">Projectbeoordelingsformulier!$A$1:$I$49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6" l="1"/>
  <c r="C9" i="6"/>
  <c r="D44" i="6"/>
  <c r="E44" i="6"/>
  <c r="G44" i="6"/>
  <c r="D45" i="6"/>
  <c r="E45" i="6"/>
  <c r="G45" i="6"/>
  <c r="D46" i="6"/>
  <c r="E46" i="6"/>
  <c r="G46" i="6"/>
  <c r="D49" i="6"/>
  <c r="D43" i="6"/>
  <c r="D42" i="6"/>
  <c r="D36" i="6"/>
  <c r="D37" i="6"/>
  <c r="D38" i="6"/>
  <c r="D39" i="6"/>
  <c r="D35" i="6"/>
  <c r="D24" i="6"/>
  <c r="D25" i="6"/>
  <c r="D26" i="6"/>
  <c r="D27" i="6"/>
  <c r="D28" i="6"/>
  <c r="D29" i="6"/>
  <c r="D30" i="6"/>
  <c r="D31" i="6"/>
  <c r="D32" i="6"/>
  <c r="D23" i="6"/>
  <c r="D16" i="6"/>
  <c r="D17" i="6"/>
  <c r="D18" i="6"/>
  <c r="D19" i="6"/>
  <c r="D20" i="6"/>
  <c r="D15" i="6"/>
  <c r="D12" i="6"/>
  <c r="D11" i="6"/>
  <c r="E49" i="6"/>
  <c r="E43" i="6"/>
  <c r="E42" i="6"/>
  <c r="E39" i="6"/>
  <c r="E38" i="6"/>
  <c r="E37" i="6"/>
  <c r="E36" i="6"/>
  <c r="E35" i="6"/>
  <c r="E24" i="6"/>
  <c r="E25" i="6"/>
  <c r="E26" i="6"/>
  <c r="E27" i="6"/>
  <c r="E28" i="6"/>
  <c r="E29" i="6"/>
  <c r="E30" i="6"/>
  <c r="E31" i="6"/>
  <c r="E32" i="6"/>
  <c r="E23" i="6"/>
  <c r="E16" i="6"/>
  <c r="E17" i="6"/>
  <c r="E18" i="6"/>
  <c r="E19" i="6"/>
  <c r="E20" i="6"/>
  <c r="E15" i="6"/>
  <c r="E12" i="6"/>
  <c r="E11" i="6"/>
  <c r="G43" i="6"/>
  <c r="G37" i="6"/>
  <c r="G38" i="6"/>
  <c r="G39" i="6"/>
  <c r="G24" i="6"/>
  <c r="G25" i="6"/>
  <c r="G26" i="6"/>
  <c r="G27" i="6"/>
  <c r="G28" i="6"/>
  <c r="G29" i="6"/>
  <c r="G30" i="6"/>
  <c r="G31" i="6"/>
  <c r="G17" i="6"/>
  <c r="G18" i="6"/>
  <c r="G19" i="6"/>
  <c r="G20" i="6"/>
  <c r="G42" i="6"/>
  <c r="A4" i="6"/>
  <c r="A5" i="6"/>
  <c r="A6" i="6"/>
  <c r="A3" i="6"/>
  <c r="B4" i="6"/>
  <c r="B5" i="6"/>
  <c r="B6" i="6"/>
  <c r="B3" i="6"/>
  <c r="G36" i="6"/>
  <c r="G11" i="6"/>
  <c r="G12" i="6"/>
  <c r="G15" i="6"/>
  <c r="G16" i="6"/>
  <c r="G32" i="6"/>
  <c r="G23" i="6"/>
  <c r="G35" i="6"/>
  <c r="G49" i="6"/>
  <c r="B10" i="5"/>
  <c r="I41" i="6"/>
  <c r="I10" i="6"/>
  <c r="I34" i="6"/>
  <c r="I22" i="6"/>
  <c r="I14" i="6"/>
  <c r="E48" i="6" l="1"/>
  <c r="D22" i="6"/>
  <c r="D34" i="6"/>
  <c r="E34" i="6"/>
  <c r="I37" i="6" s="1"/>
  <c r="I9" i="6"/>
  <c r="D14" i="6"/>
  <c r="D41" i="6"/>
  <c r="D48" i="6"/>
  <c r="E10" i="6"/>
  <c r="G14" i="6"/>
  <c r="G34" i="6"/>
  <c r="G10" i="6"/>
  <c r="E14" i="6"/>
  <c r="E22" i="6"/>
  <c r="I28" i="6" s="1"/>
  <c r="E41" i="6"/>
  <c r="I42" i="6" s="1"/>
  <c r="G41" i="6"/>
  <c r="G22" i="6"/>
  <c r="G48" i="6"/>
  <c r="H48" i="6" s="1"/>
  <c r="D10" i="6"/>
  <c r="I16" i="6"/>
  <c r="I49" i="6"/>
  <c r="I25" i="6" l="1"/>
  <c r="I24" i="6"/>
  <c r="I23" i="6"/>
  <c r="H22" i="6"/>
  <c r="I31" i="6"/>
  <c r="I30" i="6"/>
  <c r="I35" i="6"/>
  <c r="I39" i="6"/>
  <c r="I36" i="6"/>
  <c r="I38" i="6"/>
  <c r="I29" i="6"/>
  <c r="I27" i="6"/>
  <c r="I26" i="6"/>
  <c r="I32" i="6"/>
  <c r="H34" i="6"/>
  <c r="H41" i="6"/>
  <c r="D9" i="6"/>
  <c r="H14" i="6"/>
  <c r="I43" i="6"/>
  <c r="I44" i="6"/>
  <c r="I45" i="6"/>
  <c r="I46" i="6"/>
  <c r="I18" i="6"/>
  <c r="I17" i="6"/>
  <c r="H10" i="6"/>
  <c r="I11" i="6"/>
  <c r="I20" i="6"/>
  <c r="I19" i="6"/>
  <c r="I15" i="6"/>
  <c r="I12" i="6"/>
  <c r="H9" i="6" l="1"/>
  <c r="B11" i="5" s="1"/>
  <c r="B13" i="5" s="1"/>
  <c r="B14" i="5" s="1"/>
</calcChain>
</file>

<file path=xl/sharedStrings.xml><?xml version="1.0" encoding="utf-8"?>
<sst xmlns="http://schemas.openxmlformats.org/spreadsheetml/2006/main" count="101" uniqueCount="101">
  <si>
    <t>PROJECTBEOORDELINGSFORMULIER</t>
  </si>
  <si>
    <t>Datum</t>
  </si>
  <si>
    <t>totaal gescoorde waarde</t>
  </si>
  <si>
    <t>Verschil</t>
  </si>
  <si>
    <t>Te verrekenen bedrag</t>
  </si>
  <si>
    <t>voldaan zonder herstel of tekortkoming</t>
  </si>
  <si>
    <t>Maximaal te behalen punten</t>
  </si>
  <si>
    <t>Behaalde punten</t>
  </si>
  <si>
    <t xml:space="preserve"> Rekenmodel prestatiemeting</t>
  </si>
  <si>
    <t>Bestek</t>
  </si>
  <si>
    <t>Factor</t>
  </si>
  <si>
    <t>Toetsingsonderdelen</t>
  </si>
  <si>
    <t>Rekenwaarde prestatiemeting</t>
  </si>
  <si>
    <t>Behaald % prestatiemeting</t>
  </si>
  <si>
    <t>Aangeboden %  prestatiemeting</t>
  </si>
  <si>
    <t>Max. rekenwaarde</t>
  </si>
  <si>
    <t>Factor bij bonus</t>
  </si>
  <si>
    <t>Factor bij malus</t>
  </si>
  <si>
    <t>Projectgegevens</t>
  </si>
  <si>
    <t>Wegings- factor</t>
  </si>
  <si>
    <t>Beoorde-lings waarde</t>
  </si>
  <si>
    <t>Gescoorde waarde in procenten</t>
  </si>
  <si>
    <t>1.1</t>
  </si>
  <si>
    <t>1.2</t>
  </si>
  <si>
    <t>2.1</t>
  </si>
  <si>
    <t>3.1</t>
  </si>
  <si>
    <t>3.2</t>
  </si>
  <si>
    <t>3.3</t>
  </si>
  <si>
    <t>3.4</t>
  </si>
  <si>
    <t>4.1</t>
  </si>
  <si>
    <t>4.2</t>
  </si>
  <si>
    <t>4.3</t>
  </si>
  <si>
    <t>5.1</t>
  </si>
  <si>
    <t>2.</t>
  </si>
  <si>
    <t>3.</t>
  </si>
  <si>
    <t>4.</t>
  </si>
  <si>
    <t>5.</t>
  </si>
  <si>
    <t>Aanneemsom</t>
  </si>
  <si>
    <t>De gele cellen zijn invulbaar</t>
  </si>
  <si>
    <t>2.2</t>
  </si>
  <si>
    <t>3.5</t>
  </si>
  <si>
    <t>3.6</t>
  </si>
  <si>
    <t>3.7</t>
  </si>
  <si>
    <t>4.4</t>
  </si>
  <si>
    <t>4.5</t>
  </si>
  <si>
    <t>2.3</t>
  </si>
  <si>
    <t>2.4</t>
  </si>
  <si>
    <t>2.5</t>
  </si>
  <si>
    <t>2.6</t>
  </si>
  <si>
    <t>Naam</t>
  </si>
  <si>
    <t>Dossier</t>
  </si>
  <si>
    <t>6.1</t>
  </si>
  <si>
    <t>6.</t>
  </si>
  <si>
    <t>3.8</t>
  </si>
  <si>
    <t>3.9</t>
  </si>
  <si>
    <t>3.10</t>
  </si>
  <si>
    <t>5.2</t>
  </si>
  <si>
    <t>5.3</t>
  </si>
  <si>
    <t>5.4</t>
  </si>
  <si>
    <t>5.5</t>
  </si>
  <si>
    <t>voldaan na incidentele tekortkoming</t>
  </si>
  <si>
    <t>voldaan na meerder verzoek of meerder herstel of meerdere tekortkomingen of gevolgen voor TGKIO</t>
  </si>
  <si>
    <t>voldaan na herhaaldelijk verzoek of herhaaldelijk herstel of met grote gevolgen voor TGKIO</t>
  </si>
  <si>
    <t>WF ter info en controle in %</t>
  </si>
  <si>
    <t>WRM Wethoudersbuurt</t>
  </si>
  <si>
    <t>04-2026</t>
  </si>
  <si>
    <t>Aanleveren documenten</t>
  </si>
  <si>
    <t>Algemeen tijdschema, werkplan / projectadministratie</t>
  </si>
  <si>
    <t>Projectkwaliteit en uitvoering</t>
  </si>
  <si>
    <t>Communicatie</t>
  </si>
  <si>
    <t>Werkterrein veilig werken</t>
  </si>
  <si>
    <t>Nakoming toezeggingen</t>
  </si>
  <si>
    <t>Voor alle aan te leveren documenten geldt dat deze juist en conform contract aangeleverd dienen te worden. (Denk aan gedetailleerd werkplan, algemeen tijdschema, kwaliteits- en keuringsplan, V&amp;G plan, werkplannen voor specifieke onderwerpen, nulmeting woningen, omgaan met vrijgekomen materialen, verkeersplan, etc).</t>
  </si>
  <si>
    <t>Revisie- en inspectiegegevens tijdig en compleet indienen.</t>
  </si>
  <si>
    <t>Wijzigingen in het algemeen tijdschema worden dagelijks gemeld bij de directie.</t>
  </si>
  <si>
    <t>Afwijkingen worden tijdig gemeld, duidelijk omschreven en goed gemotiveerd. Na verzoek indienen van open begroting met marktconforme prijzen.</t>
  </si>
  <si>
    <t>Indienen onderbouwde termijnen, herleidbaar berekend, met aantoonbare hoeveelhedenverklaring, bonnen en schetsen tijdig en compleet indienen.</t>
  </si>
  <si>
    <t>Dagrapporten worden wekelijks en compleet ingediend.</t>
  </si>
  <si>
    <t>Meerwerkverzoeken worden na schriftelijke goedkeuring van de opdrachtgever ingediend, zijn proportioneel, herleidbaar berekend, met aantoonbare hoeveelhedenverklaring, bonnen en schetsen tijdig en compleet ingediend.</t>
  </si>
  <si>
    <t>Algemeen tijdsschema en gedetailleerd werkplan, voldoet aan de eisen van het contract en par.26 van de UAV 2012 en dient wekelijks geoptimaliseerd te worden.</t>
  </si>
  <si>
    <t>Verdichting ondergrond, sleuven, aanvullingen en de fundering voldoen aan bestekeisen.</t>
  </si>
  <si>
    <t>Grond van verschillende kwaliteit gescheiden ontgraven, melden, afvoeren en opslaan.</t>
  </si>
  <si>
    <t>Kwaliteitsborging wordt zodanig uitgevoerd dan bij (vermoeden van) onvoldoend werk, de opdrachtnemer dit zelf, proactief, signaleert en meldt, voordat onvoldoende werk door de directie is gesignaleerd.</t>
  </si>
  <si>
    <t>Stop- en bijwoonpunten tijdig aangemeld.</t>
  </si>
  <si>
    <t>Proactief voorkomen van schade aan werk, omgeving, bomen en ecologie door daarbij behorende maatregelen te nemen.</t>
  </si>
  <si>
    <t>Uitleggers aangelegd met voldoende dekking confom bestek</t>
  </si>
  <si>
    <t>Elementenverharding voldoet aan bestekeisen.</t>
  </si>
  <si>
    <t>Buiten werktijden alle bouwstoffen, afvalstoffen ect in een afgesloten omgeving.</t>
  </si>
  <si>
    <t>Groen werkzaamheden voldoen aan bestekseisen (Voorkomen schade, voorkomen uitdroging, juiste verdichting grond etc.)</t>
  </si>
  <si>
    <t>Proactief herstellen van onvoldoend werk en schade.</t>
  </si>
  <si>
    <t>De opdrachtnemer zorgt voor een goede coördinatie met derden en overige partijen. Afspraken met derden (nutsen, andere opdrachtnemers, stakeholders en bewoners) worden vastgelegd en tijdig gecommuniceerd met de directie.</t>
  </si>
  <si>
    <t>Uitvoerder en/of projectleider is telefonisch goed bereikbaar en reageert dagelijks op vragen en opmerkingen.</t>
  </si>
  <si>
    <t>Opdrachtnemer komt afspraken met, en aanwijzingen van de directie juist en tijdig na.</t>
  </si>
  <si>
    <t>De opdrachtnemer voorkomt discussie door afspraken met de directie dagelijks per mail te bevestigen.</t>
  </si>
  <si>
    <t>De opdrachtnemer doet proactief aan omgevingsmanagement en ontzorgt de opdrachtnemer. Hierbij worden bewoners, stakeholders, en andere bouwactiviteiten bedoelt.</t>
  </si>
  <si>
    <t>De opdrachtnemer maakt voor de aanvang van de uitvoering zijn toezeggingen SMART en kenbaar bij de directie.</t>
  </si>
  <si>
    <t>Maatregelen uit V&amp;G-plan worden nagekomen</t>
  </si>
  <si>
    <t>Veilig werken en voorkomen gevaarlijke situaties voor medewerkers, omwonenden en weggebruikers.</t>
  </si>
  <si>
    <t>Het werkterrein is ordelijk.</t>
  </si>
  <si>
    <t>Zover mogelijk bereikbaar houden looproutes, woningen en bedrijven.</t>
  </si>
  <si>
    <t>De opdrachtnemer komt zijn toezeggingen uit het werkplan juist en tijdig 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</si>
</sst>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&quot;€&quot;\ #,##0.00"/>
    <numFmt numFmtId="166" formatCode="[$-413]dd\ mmmm\ yyyy;@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24"/>
      <color indexed="8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69696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Alignment="1">
      <alignment vertical="top"/>
    </xf>
    <xf numFmtId="9" fontId="4" fillId="2" borderId="6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center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vertical="top" wrapText="1"/>
    </xf>
    <xf numFmtId="4" fontId="3" fillId="0" borderId="11" xfId="0" applyNumberFormat="1" applyFont="1" applyBorder="1" applyAlignment="1">
      <alignment horizontal="left" vertical="top" wrapText="1"/>
    </xf>
    <xf numFmtId="165" fontId="3" fillId="4" borderId="11" xfId="0" applyNumberFormat="1" applyFont="1" applyFill="1" applyBorder="1" applyAlignment="1" applyProtection="1">
      <alignment horizontal="left" vertical="top" wrapText="1"/>
      <protection locked="0"/>
    </xf>
    <xf numFmtId="165" fontId="3" fillId="2" borderId="11" xfId="0" applyNumberFormat="1" applyFont="1" applyFill="1" applyBorder="1" applyAlignment="1">
      <alignment horizontal="left" vertical="top" wrapText="1"/>
    </xf>
    <xf numFmtId="9" fontId="3" fillId="2" borderId="11" xfId="0" applyNumberFormat="1" applyFont="1" applyFill="1" applyBorder="1" applyAlignment="1">
      <alignment horizontal="left" vertical="top" wrapText="1"/>
    </xf>
    <xf numFmtId="9" fontId="3" fillId="4" borderId="11" xfId="0" applyNumberFormat="1" applyFont="1" applyFill="1" applyBorder="1" applyAlignment="1" applyProtection="1">
      <alignment horizontal="left" vertical="top" wrapText="1"/>
      <protection locked="0"/>
    </xf>
    <xf numFmtId="9" fontId="3" fillId="0" borderId="11" xfId="0" applyNumberFormat="1" applyFont="1" applyBorder="1" applyAlignment="1">
      <alignment horizontal="left" vertical="top"/>
    </xf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10" fontId="3" fillId="3" borderId="6" xfId="0" applyNumberFormat="1" applyFont="1" applyFill="1" applyBorder="1" applyAlignment="1">
      <alignment horizontal="center" vertical="center" wrapText="1"/>
    </xf>
    <xf numFmtId="44" fontId="3" fillId="3" borderId="11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44" fontId="3" fillId="0" borderId="12" xfId="1" applyFont="1" applyBorder="1" applyAlignment="1" applyProtection="1">
      <alignment horizontal="center"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3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44" fontId="3" fillId="0" borderId="16" xfId="1" applyFont="1" applyBorder="1" applyAlignment="1" applyProtection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Border="1"/>
    <xf numFmtId="0" fontId="3" fillId="0" borderId="21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3" borderId="26" xfId="0" applyFont="1" applyFill="1" applyBorder="1" applyAlignment="1">
      <alignment horizontal="left" vertical="top" wrapText="1"/>
    </xf>
    <xf numFmtId="166" fontId="4" fillId="3" borderId="28" xfId="0" applyNumberFormat="1" applyFont="1" applyFill="1" applyBorder="1" applyAlignment="1">
      <alignment horizontal="left" vertical="top" wrapText="1"/>
    </xf>
    <xf numFmtId="4" fontId="10" fillId="0" borderId="11" xfId="0" applyNumberFormat="1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10" fontId="11" fillId="0" borderId="13" xfId="2" applyNumberFormat="1" applyFont="1" applyFill="1" applyBorder="1" applyAlignment="1" applyProtection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49" fontId="4" fillId="0" borderId="11" xfId="0" applyNumberFormat="1" applyFont="1" applyBorder="1" applyAlignment="1">
      <alignment horizontal="left" vertical="top" wrapText="1"/>
    </xf>
    <xf numFmtId="166" fontId="4" fillId="0" borderId="11" xfId="0" applyNumberFormat="1" applyFont="1" applyBorder="1" applyAlignment="1">
      <alignment horizontal="left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vertical="top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vertical="top" wrapText="1"/>
    </xf>
    <xf numFmtId="0" fontId="5" fillId="3" borderId="36" xfId="0" applyFont="1" applyFill="1" applyBorder="1" applyAlignment="1">
      <alignment horizontal="left" vertical="top" wrapText="1"/>
    </xf>
    <xf numFmtId="0" fontId="5" fillId="0" borderId="37" xfId="0" applyFont="1" applyBorder="1" applyAlignment="1">
      <alignment horizontal="left" vertical="top" wrapText="1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4" fillId="3" borderId="39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40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3" fillId="0" borderId="1" xfId="0" applyFont="1" applyBorder="1" applyProtection="1"/>
    <xf numFmtId="0" fontId="3" fillId="0" borderId="29" xfId="0" applyFont="1" applyBorder="1" applyAlignment="1" applyProtection="1">
      <alignment vertical="top" wrapText="1"/>
    </xf>
    <xf numFmtId="0" fontId="3" fillId="0" borderId="15" xfId="0" applyFont="1" applyBorder="1" applyAlignment="1" applyProtection="1">
      <alignment horizontal="center" vertical="top" wrapText="1"/>
    </xf>
    <xf numFmtId="0" fontId="11" fillId="0" borderId="29" xfId="0" applyFont="1" applyBorder="1" applyAlignment="1" applyProtection="1">
      <alignment horizontal="center" vertical="top" wrapText="1"/>
    </xf>
    <xf numFmtId="0" fontId="3" fillId="0" borderId="29" xfId="0" applyFont="1" applyBorder="1" applyAlignment="1" applyProtection="1">
      <alignment horizontal="center" vertical="top" wrapText="1"/>
    </xf>
    <xf numFmtId="0" fontId="3" fillId="0" borderId="5" xfId="0" applyFont="1" applyBorder="1" applyProtection="1"/>
    <xf numFmtId="0" fontId="3" fillId="0" borderId="23" xfId="0" applyFont="1" applyBorder="1" applyAlignment="1" applyProtection="1">
      <alignment wrapText="1"/>
    </xf>
    <xf numFmtId="9" fontId="3" fillId="0" borderId="6" xfId="0" applyNumberFormat="1" applyFont="1" applyBorder="1" applyAlignment="1" applyProtection="1">
      <alignment horizontal="center" vertical="center"/>
    </xf>
    <xf numFmtId="9" fontId="11" fillId="0" borderId="6" xfId="0" applyNumberFormat="1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top" wrapText="1"/>
    </xf>
    <xf numFmtId="0" fontId="4" fillId="5" borderId="10" xfId="0" applyFont="1" applyFill="1" applyBorder="1" applyAlignment="1" applyProtection="1">
      <alignment horizontal="left" vertical="center" wrapText="1"/>
    </xf>
    <xf numFmtId="0" fontId="4" fillId="6" borderId="6" xfId="0" applyFont="1" applyFill="1" applyBorder="1" applyAlignment="1" applyProtection="1">
      <alignment vertical="center" wrapText="1"/>
    </xf>
    <xf numFmtId="9" fontId="4" fillId="6" borderId="6" xfId="2" applyFont="1" applyFill="1" applyBorder="1" applyAlignment="1" applyProtection="1">
      <alignment horizontal="center" vertical="center" wrapText="1"/>
    </xf>
    <xf numFmtId="9" fontId="11" fillId="5" borderId="6" xfId="0" applyNumberFormat="1" applyFont="1" applyFill="1" applyBorder="1" applyAlignment="1" applyProtection="1">
      <alignment horizontal="center" vertical="center" wrapText="1"/>
    </xf>
    <xf numFmtId="1" fontId="4" fillId="5" borderId="6" xfId="0" applyNumberFormat="1" applyFont="1" applyFill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left" vertical="center" wrapText="1"/>
    </xf>
    <xf numFmtId="0" fontId="3" fillId="0" borderId="24" xfId="0" applyFont="1" applyFill="1" applyBorder="1" applyAlignment="1" applyProtection="1">
      <alignment horizontal="left" vertical="top" wrapText="1"/>
    </xf>
    <xf numFmtId="0" fontId="3" fillId="0" borderId="13" xfId="0" applyFont="1" applyFill="1" applyBorder="1" applyAlignment="1" applyProtection="1">
      <alignment horizontal="center" vertical="top" wrapText="1"/>
    </xf>
    <xf numFmtId="0" fontId="3" fillId="0" borderId="13" xfId="0" applyFont="1" applyBorder="1" applyAlignment="1" applyProtection="1">
      <alignment horizontal="center" vertical="top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top" wrapText="1"/>
    </xf>
    <xf numFmtId="0" fontId="3" fillId="0" borderId="22" xfId="0" applyFont="1" applyBorder="1" applyAlignment="1" applyProtection="1">
      <alignment horizontal="left" vertical="center" wrapText="1"/>
    </xf>
    <xf numFmtId="0" fontId="3" fillId="0" borderId="23" xfId="0" applyFont="1" applyBorder="1" applyAlignment="1" applyProtection="1">
      <alignment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9" fontId="4" fillId="6" borderId="6" xfId="0" applyNumberFormat="1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vertical="top" wrapText="1"/>
    </xf>
    <xf numFmtId="0" fontId="3" fillId="0" borderId="24" xfId="0" applyFont="1" applyBorder="1" applyAlignment="1" applyProtection="1">
      <alignment horizontal="center" vertical="top" wrapText="1"/>
    </xf>
    <xf numFmtId="0" fontId="3" fillId="0" borderId="5" xfId="0" applyFont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vertical="top" wrapText="1"/>
    </xf>
    <xf numFmtId="0" fontId="3" fillId="0" borderId="22" xfId="0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vertical="top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vertical="center" wrapText="1"/>
    </xf>
    <xf numFmtId="0" fontId="4" fillId="5" borderId="27" xfId="0" applyFont="1" applyFill="1" applyBorder="1" applyAlignment="1" applyProtection="1">
      <alignment horizontal="left" vertical="center" wrapText="1"/>
    </xf>
    <xf numFmtId="0" fontId="3" fillId="0" borderId="19" xfId="0" applyFont="1" applyBorder="1" applyAlignment="1" applyProtection="1">
      <alignment vertical="top"/>
    </xf>
    <xf numFmtId="0" fontId="3" fillId="0" borderId="20" xfId="0" applyFont="1" applyBorder="1" applyAlignment="1" applyProtection="1">
      <alignment vertical="top" wrapText="1"/>
    </xf>
    <xf numFmtId="0" fontId="3" fillId="0" borderId="21" xfId="0" applyFont="1" applyBorder="1" applyAlignment="1" applyProtection="1">
      <alignment horizontal="center"/>
    </xf>
    <xf numFmtId="0" fontId="11" fillId="0" borderId="21" xfId="0" applyFont="1" applyBorder="1" applyAlignment="1" applyProtection="1">
      <alignment horizontal="center"/>
    </xf>
    <xf numFmtId="0" fontId="3" fillId="0" borderId="21" xfId="0" applyFont="1" applyBorder="1" applyProtection="1"/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3" fillId="0" borderId="0" xfId="0" applyFont="1" applyProtection="1"/>
  </cellXfs>
  <cellStyles count="3">
    <cellStyle name="Euro" xfId="1" xr:uid="{00000000-0005-0000-0000-000000000000}"/>
    <cellStyle name="Procent" xfId="2" builtinId="5"/>
    <cellStyle name="Standaard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B9" sqref="B9"/>
    </sheetView>
  </sheetViews>
  <sheetFormatPr defaultColWidth="9.140625" defaultRowHeight="12.75" x14ac:dyDescent="0.2"/>
  <cols>
    <col min="1" max="1" width="40.7109375" style="1" customWidth="1"/>
    <col min="2" max="2" width="42.140625" style="1" bestFit="1" customWidth="1"/>
    <col min="3" max="16384" width="9.140625" style="1"/>
  </cols>
  <sheetData>
    <row r="1" spans="1:2" ht="30.75" thickBot="1" x14ac:dyDescent="0.25">
      <c r="A1" s="62" t="s">
        <v>8</v>
      </c>
      <c r="B1" s="63"/>
    </row>
    <row r="2" spans="1:2" ht="15" customHeight="1" x14ac:dyDescent="0.2">
      <c r="A2" s="66" t="s">
        <v>18</v>
      </c>
      <c r="B2" s="67"/>
    </row>
    <row r="3" spans="1:2" ht="15" customHeight="1" x14ac:dyDescent="0.2">
      <c r="A3" s="17" t="s">
        <v>49</v>
      </c>
      <c r="B3" s="57" t="s">
        <v>64</v>
      </c>
    </row>
    <row r="4" spans="1:2" ht="15" customHeight="1" x14ac:dyDescent="0.2">
      <c r="A4" s="17" t="s">
        <v>9</v>
      </c>
      <c r="B4" s="58" t="s">
        <v>65</v>
      </c>
    </row>
    <row r="5" spans="1:2" ht="15" customHeight="1" x14ac:dyDescent="0.2">
      <c r="A5" s="17" t="s">
        <v>50</v>
      </c>
      <c r="B5" s="57">
        <v>3506</v>
      </c>
    </row>
    <row r="6" spans="1:2" ht="15" customHeight="1" x14ac:dyDescent="0.2">
      <c r="A6" s="17" t="s">
        <v>1</v>
      </c>
      <c r="B6" s="59">
        <v>46126</v>
      </c>
    </row>
    <row r="7" spans="1:2" ht="15" customHeight="1" x14ac:dyDescent="0.2">
      <c r="A7" s="64"/>
      <c r="B7" s="65"/>
    </row>
    <row r="8" spans="1:2" ht="15" customHeight="1" x14ac:dyDescent="0.2">
      <c r="A8" s="18" t="s">
        <v>10</v>
      </c>
      <c r="B8" s="19">
        <v>0.15</v>
      </c>
    </row>
    <row r="9" spans="1:2" ht="15" customHeight="1" x14ac:dyDescent="0.2">
      <c r="A9" s="18" t="s">
        <v>37</v>
      </c>
      <c r="B9" s="20">
        <v>250000</v>
      </c>
    </row>
    <row r="10" spans="1:2" ht="15" customHeight="1" x14ac:dyDescent="0.2">
      <c r="A10" s="18" t="s">
        <v>12</v>
      </c>
      <c r="B10" s="21">
        <f>B9*B8</f>
        <v>37500</v>
      </c>
    </row>
    <row r="11" spans="1:2" ht="15" customHeight="1" x14ac:dyDescent="0.2">
      <c r="A11" s="18" t="s">
        <v>13</v>
      </c>
      <c r="B11" s="22">
        <f>Projectbeoordelingsformulier!H9</f>
        <v>1</v>
      </c>
    </row>
    <row r="12" spans="1:2" ht="15" customHeight="1" x14ac:dyDescent="0.2">
      <c r="A12" s="18" t="s">
        <v>14</v>
      </c>
      <c r="B12" s="23">
        <v>0.8</v>
      </c>
    </row>
    <row r="13" spans="1:2" ht="15" customHeight="1" x14ac:dyDescent="0.2">
      <c r="A13" s="18" t="s">
        <v>3</v>
      </c>
      <c r="B13" s="24">
        <f>ROUND(B11-B12,2)</f>
        <v>0.2</v>
      </c>
    </row>
    <row r="14" spans="1:2" ht="15" customHeight="1" x14ac:dyDescent="0.2">
      <c r="A14" s="18" t="s">
        <v>4</v>
      </c>
      <c r="B14" s="21">
        <f>IF(B13&lt;=0%,B8*B9*B13*B17,B8*B9*B13*B16)</f>
        <v>5625</v>
      </c>
    </row>
    <row r="15" spans="1:2" ht="15" customHeight="1" x14ac:dyDescent="0.2">
      <c r="A15" s="64"/>
      <c r="B15" s="65"/>
    </row>
    <row r="16" spans="1:2" ht="15.75" x14ac:dyDescent="0.2">
      <c r="A16" s="18" t="s">
        <v>16</v>
      </c>
      <c r="B16" s="52">
        <v>0.75</v>
      </c>
    </row>
    <row r="17" spans="1:2" ht="15.75" x14ac:dyDescent="0.2">
      <c r="A17" s="18" t="s">
        <v>17</v>
      </c>
      <c r="B17" s="52">
        <v>2.5</v>
      </c>
    </row>
    <row r="18" spans="1:2" ht="15" customHeight="1" thickBot="1" x14ac:dyDescent="0.25">
      <c r="A18" s="60"/>
      <c r="B18" s="61"/>
    </row>
    <row r="20" spans="1:2" x14ac:dyDescent="0.2">
      <c r="A20" s="2" t="s">
        <v>38</v>
      </c>
    </row>
  </sheetData>
  <sheetProtection algorithmName="SHA-512" hashValue="lsLCXyQr4iVHPPUQ585G+vQEM3qbcpLDS0J6O9GnWCyaokZdoVuBpJQOwN0IBoT9AlPy8LY4ejtuL6v3Uk1aQQ==" saltValue="asbPgEWlImGptvscMIamSg==" spinCount="100000" sheet="1" selectLockedCells="1"/>
  <mergeCells count="5">
    <mergeCell ref="A18:B18"/>
    <mergeCell ref="A1:B1"/>
    <mergeCell ref="A7:B7"/>
    <mergeCell ref="A2:B2"/>
    <mergeCell ref="A15:B1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13"/>
  <sheetViews>
    <sheetView zoomScaleNormal="115" zoomScaleSheetLayoutView="85" workbookViewId="0">
      <selection activeCell="F11" sqref="F11"/>
    </sheetView>
  </sheetViews>
  <sheetFormatPr defaultColWidth="9.140625" defaultRowHeight="12.75" x14ac:dyDescent="0.2"/>
  <cols>
    <col min="1" max="1" width="9.7109375" style="11" bestFit="1" customWidth="1"/>
    <col min="2" max="2" width="61.5703125" style="6" customWidth="1"/>
    <col min="3" max="3" width="9.85546875" style="7" bestFit="1" customWidth="1"/>
    <col min="4" max="4" width="9.42578125" style="54" bestFit="1" customWidth="1"/>
    <col min="5" max="5" width="9.85546875" style="1" customWidth="1"/>
    <col min="6" max="6" width="8.7109375" style="1" customWidth="1"/>
    <col min="7" max="7" width="23.42578125" style="7" bestFit="1" customWidth="1"/>
    <col min="8" max="8" width="20.28515625" style="7" bestFit="1" customWidth="1"/>
    <col min="9" max="9" width="24" style="7" customWidth="1"/>
    <col min="10" max="16384" width="9.140625" style="1"/>
  </cols>
  <sheetData>
    <row r="1" spans="1:9" ht="13.5" thickBot="1" x14ac:dyDescent="0.25">
      <c r="A1" s="70" t="s">
        <v>0</v>
      </c>
      <c r="B1" s="71"/>
      <c r="C1" s="71"/>
      <c r="D1" s="71"/>
      <c r="E1" s="71"/>
      <c r="F1" s="71"/>
      <c r="G1" s="71"/>
      <c r="H1" s="71"/>
      <c r="I1" s="72"/>
    </row>
    <row r="2" spans="1:9" s="6" customFormat="1" x14ac:dyDescent="0.2">
      <c r="A2" s="3"/>
      <c r="B2" s="4"/>
      <c r="C2" s="5"/>
      <c r="D2" s="53"/>
      <c r="E2" s="4"/>
      <c r="F2" s="15">
        <v>5</v>
      </c>
      <c r="G2" s="78" t="s">
        <v>5</v>
      </c>
      <c r="H2" s="78"/>
      <c r="I2" s="78"/>
    </row>
    <row r="3" spans="1:9" x14ac:dyDescent="0.2">
      <c r="A3" s="48" t="str">
        <f>IF(rekenmodel!A3="","",rekenmodel!A3)</f>
        <v>Naam</v>
      </c>
      <c r="B3" s="13" t="str">
        <f>IF(rekenmodel!B3="","",rekenmodel!B3)</f>
        <v>WRM Wethoudersbuurt</v>
      </c>
      <c r="E3" s="7"/>
      <c r="F3" s="15">
        <v>3</v>
      </c>
      <c r="G3" s="75" t="s">
        <v>60</v>
      </c>
      <c r="H3" s="76"/>
      <c r="I3" s="77"/>
    </row>
    <row r="4" spans="1:9" ht="12.75" customHeight="1" x14ac:dyDescent="0.2">
      <c r="A4" s="49" t="str">
        <f>IF(rekenmodel!A4="","",rekenmodel!A4)</f>
        <v>Bestek</v>
      </c>
      <c r="B4" s="14" t="str">
        <f>IF(rekenmodel!B4="","",rekenmodel!B4)</f>
        <v>04-2026</v>
      </c>
      <c r="E4" s="7"/>
      <c r="F4" s="68">
        <v>1</v>
      </c>
      <c r="G4" s="69" t="s">
        <v>61</v>
      </c>
      <c r="H4" s="69"/>
      <c r="I4" s="69"/>
    </row>
    <row r="5" spans="1:9" x14ac:dyDescent="0.2">
      <c r="A5" s="49" t="str">
        <f>IF(rekenmodel!A5="","",rekenmodel!A5)</f>
        <v>Dossier</v>
      </c>
      <c r="B5" s="14">
        <f>IF(rekenmodel!B5="","",rekenmodel!B5)</f>
        <v>3506</v>
      </c>
      <c r="E5" s="7"/>
      <c r="F5" s="68"/>
      <c r="G5" s="69"/>
      <c r="H5" s="69"/>
      <c r="I5" s="69"/>
    </row>
    <row r="6" spans="1:9" ht="12.75" customHeight="1" x14ac:dyDescent="0.2">
      <c r="A6" s="50" t="str">
        <f>IF(rekenmodel!A6="","",rekenmodel!A6)</f>
        <v>Datum</v>
      </c>
      <c r="B6" s="51">
        <f>IF(rekenmodel!B6="","",rekenmodel!B6)</f>
        <v>46126</v>
      </c>
      <c r="E6" s="7"/>
      <c r="F6" s="68">
        <v>0</v>
      </c>
      <c r="G6" s="69" t="s">
        <v>62</v>
      </c>
      <c r="H6" s="69"/>
      <c r="I6" s="69"/>
    </row>
    <row r="7" spans="1:9" ht="13.5" thickBot="1" x14ac:dyDescent="0.25">
      <c r="A7" s="8"/>
      <c r="B7" s="9"/>
      <c r="C7" s="40"/>
      <c r="D7" s="55"/>
      <c r="E7" s="40"/>
      <c r="F7" s="68"/>
      <c r="G7" s="69"/>
      <c r="H7" s="69"/>
      <c r="I7" s="69"/>
    </row>
    <row r="8" spans="1:9" ht="38.25" customHeight="1" x14ac:dyDescent="0.2">
      <c r="A8" s="79"/>
      <c r="B8" s="80" t="s">
        <v>11</v>
      </c>
      <c r="C8" s="81" t="s">
        <v>19</v>
      </c>
      <c r="D8" s="82" t="s">
        <v>63</v>
      </c>
      <c r="E8" s="83" t="s">
        <v>6</v>
      </c>
      <c r="F8" s="73" t="s">
        <v>20</v>
      </c>
      <c r="G8" s="38" t="s">
        <v>7</v>
      </c>
      <c r="H8" s="38" t="s">
        <v>21</v>
      </c>
      <c r="I8" s="16" t="s">
        <v>15</v>
      </c>
    </row>
    <row r="9" spans="1:9" x14ac:dyDescent="0.2">
      <c r="A9" s="84"/>
      <c r="B9" s="85"/>
      <c r="C9" s="86">
        <f>C10+C14+C22+C34+C41+C48</f>
        <v>1</v>
      </c>
      <c r="D9" s="87">
        <f>D10+D14+D22+D34+D41+D48</f>
        <v>1</v>
      </c>
      <c r="E9" s="88"/>
      <c r="F9" s="74"/>
      <c r="G9" s="10" t="s">
        <v>2</v>
      </c>
      <c r="H9" s="12">
        <f>H10+H14+H22+H34+H41+H48</f>
        <v>1</v>
      </c>
      <c r="I9" s="39">
        <f>I10+I14+I22+I34+I41+I48</f>
        <v>37500</v>
      </c>
    </row>
    <row r="10" spans="1:9" s="29" customFormat="1" ht="15" customHeight="1" x14ac:dyDescent="0.25">
      <c r="A10" s="89">
        <v>1</v>
      </c>
      <c r="B10" s="90" t="s">
        <v>66</v>
      </c>
      <c r="C10" s="91">
        <v>0.06</v>
      </c>
      <c r="D10" s="92">
        <f>SUM(D11:D12)</f>
        <v>6.0000000000000005E-2</v>
      </c>
      <c r="E10" s="93">
        <f>SUM(E11:E12)</f>
        <v>25</v>
      </c>
      <c r="F10" s="25"/>
      <c r="G10" s="26">
        <f>SUM(G11:G12)</f>
        <v>25</v>
      </c>
      <c r="H10" s="27">
        <f>G10/E10*C10</f>
        <v>0.06</v>
      </c>
      <c r="I10" s="28">
        <f>C10*rekenmodel!B10</f>
        <v>2250</v>
      </c>
    </row>
    <row r="11" spans="1:9" s="29" customFormat="1" ht="63.75" x14ac:dyDescent="0.25">
      <c r="A11" s="94" t="s">
        <v>22</v>
      </c>
      <c r="B11" s="95" t="s">
        <v>72</v>
      </c>
      <c r="C11" s="96">
        <v>3</v>
      </c>
      <c r="D11" s="56">
        <f>$C$10/(SUM($C$11:$C$12))*C11</f>
        <v>3.6000000000000004E-2</v>
      </c>
      <c r="E11" s="97">
        <f>C11*$F$2</f>
        <v>15</v>
      </c>
      <c r="F11" s="30">
        <v>5</v>
      </c>
      <c r="G11" s="47">
        <f>C11*F11</f>
        <v>15</v>
      </c>
      <c r="H11" s="32"/>
      <c r="I11" s="31">
        <f>$I$10/$E$10*E11</f>
        <v>1350</v>
      </c>
    </row>
    <row r="12" spans="1:9" s="29" customFormat="1" x14ac:dyDescent="0.25">
      <c r="A12" s="98" t="s">
        <v>23</v>
      </c>
      <c r="B12" s="99" t="s">
        <v>73</v>
      </c>
      <c r="C12" s="96">
        <v>2</v>
      </c>
      <c r="D12" s="56">
        <f>$C$10/(SUM($C$11:$C$12))*C12</f>
        <v>2.4E-2</v>
      </c>
      <c r="E12" s="97">
        <f t="shared" ref="E12" si="0">C12*$F$2</f>
        <v>10</v>
      </c>
      <c r="F12" s="30">
        <v>5</v>
      </c>
      <c r="G12" s="47">
        <f>C12*F12</f>
        <v>10</v>
      </c>
      <c r="H12" s="32"/>
      <c r="I12" s="31">
        <f>$I$10/$E$10*E12</f>
        <v>900</v>
      </c>
    </row>
    <row r="13" spans="1:9" s="29" customFormat="1" ht="15" customHeight="1" x14ac:dyDescent="0.25">
      <c r="A13" s="100"/>
      <c r="B13" s="101"/>
      <c r="C13" s="102"/>
      <c r="D13" s="103"/>
      <c r="E13" s="102"/>
      <c r="F13" s="47"/>
      <c r="G13" s="47"/>
      <c r="H13" s="32"/>
      <c r="I13" s="33"/>
    </row>
    <row r="14" spans="1:9" s="34" customFormat="1" x14ac:dyDescent="0.25">
      <c r="A14" s="89" t="s">
        <v>33</v>
      </c>
      <c r="B14" s="90" t="s">
        <v>67</v>
      </c>
      <c r="C14" s="104">
        <v>0.15</v>
      </c>
      <c r="D14" s="92">
        <f>SUM(D15:D20)</f>
        <v>0.15</v>
      </c>
      <c r="E14" s="93">
        <f>SUM(E15:E20)</f>
        <v>65</v>
      </c>
      <c r="F14" s="25"/>
      <c r="G14" s="26">
        <f>SUM(G15:G20)</f>
        <v>65</v>
      </c>
      <c r="H14" s="27">
        <f>G14/E14*C14</f>
        <v>0.15</v>
      </c>
      <c r="I14" s="28">
        <f>C14*rekenmodel!B10</f>
        <v>5625</v>
      </c>
    </row>
    <row r="15" spans="1:9" s="34" customFormat="1" ht="38.25" x14ac:dyDescent="0.25">
      <c r="A15" s="94" t="s">
        <v>24</v>
      </c>
      <c r="B15" s="105" t="s">
        <v>79</v>
      </c>
      <c r="C15" s="96">
        <v>3</v>
      </c>
      <c r="D15" s="56">
        <f t="shared" ref="D15:D20" si="1">$C$14/(SUM($C$15:$C$20))*C15</f>
        <v>3.461538461538461E-2</v>
      </c>
      <c r="E15" s="106">
        <f>C15*$F$2</f>
        <v>15</v>
      </c>
      <c r="F15" s="30">
        <v>5</v>
      </c>
      <c r="G15" s="47">
        <f>F15*C15</f>
        <v>15</v>
      </c>
      <c r="H15" s="35"/>
      <c r="I15" s="31">
        <f>$I$14/$E$14*E15</f>
        <v>1298.0769230769231</v>
      </c>
    </row>
    <row r="16" spans="1:9" s="34" customFormat="1" ht="25.5" x14ac:dyDescent="0.25">
      <c r="A16" s="107" t="s">
        <v>39</v>
      </c>
      <c r="B16" s="108" t="s">
        <v>74</v>
      </c>
      <c r="C16" s="96">
        <v>3</v>
      </c>
      <c r="D16" s="56">
        <f t="shared" si="1"/>
        <v>3.461538461538461E-2</v>
      </c>
      <c r="E16" s="97">
        <f t="shared" ref="E16:E20" si="2">C16*$F$2</f>
        <v>15</v>
      </c>
      <c r="F16" s="30">
        <v>5</v>
      </c>
      <c r="G16" s="47">
        <f>F16*C16</f>
        <v>15</v>
      </c>
      <c r="H16" s="35"/>
      <c r="I16" s="31">
        <f>$I$14/$E$14*E16</f>
        <v>1298.0769230769231</v>
      </c>
    </row>
    <row r="17" spans="1:11" s="34" customFormat="1" ht="38.25" x14ac:dyDescent="0.25">
      <c r="A17" s="107" t="s">
        <v>45</v>
      </c>
      <c r="B17" s="108" t="s">
        <v>75</v>
      </c>
      <c r="C17" s="96">
        <v>2</v>
      </c>
      <c r="D17" s="56">
        <f t="shared" si="1"/>
        <v>2.3076923076923075E-2</v>
      </c>
      <c r="E17" s="97">
        <f t="shared" si="2"/>
        <v>10</v>
      </c>
      <c r="F17" s="30">
        <v>5</v>
      </c>
      <c r="G17" s="47">
        <f t="shared" ref="G17:G20" si="3">F17*C17</f>
        <v>10</v>
      </c>
      <c r="H17" s="35"/>
      <c r="I17" s="31">
        <f t="shared" ref="I17:I20" si="4">$I$14/$E$14*E17</f>
        <v>865.38461538461536</v>
      </c>
    </row>
    <row r="18" spans="1:11" s="34" customFormat="1" ht="38.25" x14ac:dyDescent="0.25">
      <c r="A18" s="107" t="s">
        <v>46</v>
      </c>
      <c r="B18" s="108" t="s">
        <v>76</v>
      </c>
      <c r="C18" s="96">
        <v>2</v>
      </c>
      <c r="D18" s="56">
        <f t="shared" si="1"/>
        <v>2.3076923076923075E-2</v>
      </c>
      <c r="E18" s="97">
        <f t="shared" si="2"/>
        <v>10</v>
      </c>
      <c r="F18" s="30">
        <v>5</v>
      </c>
      <c r="G18" s="47">
        <f t="shared" si="3"/>
        <v>10</v>
      </c>
      <c r="H18" s="35"/>
      <c r="I18" s="31">
        <f t="shared" si="4"/>
        <v>865.38461538461536</v>
      </c>
    </row>
    <row r="19" spans="1:11" s="34" customFormat="1" x14ac:dyDescent="0.25">
      <c r="A19" s="107" t="s">
        <v>47</v>
      </c>
      <c r="B19" s="108" t="s">
        <v>77</v>
      </c>
      <c r="C19" s="96">
        <v>1</v>
      </c>
      <c r="D19" s="56">
        <f t="shared" si="1"/>
        <v>1.1538461538461537E-2</v>
      </c>
      <c r="E19" s="97">
        <f t="shared" si="2"/>
        <v>5</v>
      </c>
      <c r="F19" s="30">
        <v>5</v>
      </c>
      <c r="G19" s="47">
        <f t="shared" si="3"/>
        <v>5</v>
      </c>
      <c r="H19" s="35"/>
      <c r="I19" s="31">
        <f t="shared" si="4"/>
        <v>432.69230769230768</v>
      </c>
    </row>
    <row r="20" spans="1:11" s="34" customFormat="1" ht="51" x14ac:dyDescent="0.25">
      <c r="A20" s="107" t="s">
        <v>48</v>
      </c>
      <c r="B20" s="108" t="s">
        <v>78</v>
      </c>
      <c r="C20" s="96">
        <v>2</v>
      </c>
      <c r="D20" s="56">
        <f t="shared" si="1"/>
        <v>2.3076923076923075E-2</v>
      </c>
      <c r="E20" s="97">
        <f t="shared" si="2"/>
        <v>10</v>
      </c>
      <c r="F20" s="30">
        <v>5</v>
      </c>
      <c r="G20" s="47">
        <f t="shared" si="3"/>
        <v>10</v>
      </c>
      <c r="H20" s="35"/>
      <c r="I20" s="31">
        <f t="shared" si="4"/>
        <v>865.38461538461536</v>
      </c>
    </row>
    <row r="21" spans="1:11" s="34" customFormat="1" ht="15" customHeight="1" x14ac:dyDescent="0.25">
      <c r="A21" s="109"/>
      <c r="B21" s="110"/>
      <c r="C21" s="111"/>
      <c r="D21" s="112"/>
      <c r="E21" s="102"/>
      <c r="F21" s="47"/>
      <c r="G21" s="47"/>
      <c r="H21" s="35"/>
      <c r="I21" s="33"/>
    </row>
    <row r="22" spans="1:11" s="34" customFormat="1" ht="15" customHeight="1" x14ac:dyDescent="0.25">
      <c r="A22" s="89" t="s">
        <v>34</v>
      </c>
      <c r="B22" s="90" t="s">
        <v>68</v>
      </c>
      <c r="C22" s="104">
        <v>0.4</v>
      </c>
      <c r="D22" s="92">
        <f>SUM(D23:D32)</f>
        <v>0.4</v>
      </c>
      <c r="E22" s="93">
        <f>SUM(E23:E32)</f>
        <v>135</v>
      </c>
      <c r="F22" s="25"/>
      <c r="G22" s="26">
        <f>SUM(G23:G32)</f>
        <v>135</v>
      </c>
      <c r="H22" s="27">
        <f>G22/E22*C22</f>
        <v>0.4</v>
      </c>
      <c r="I22" s="28">
        <f>C22*rekenmodel!B10</f>
        <v>15000</v>
      </c>
    </row>
    <row r="23" spans="1:11" s="34" customFormat="1" ht="25.5" x14ac:dyDescent="0.25">
      <c r="A23" s="113" t="s">
        <v>25</v>
      </c>
      <c r="B23" s="114" t="s">
        <v>80</v>
      </c>
      <c r="C23" s="96">
        <v>2</v>
      </c>
      <c r="D23" s="56">
        <f t="shared" ref="D23:D32" si="5">$C$22/(SUM($C$23:$C$32))*C23</f>
        <v>2.9629629629629631E-2</v>
      </c>
      <c r="E23" s="115">
        <f>C23*$F$2</f>
        <v>10</v>
      </c>
      <c r="F23" s="30">
        <v>5</v>
      </c>
      <c r="G23" s="47">
        <f>F23*C23</f>
        <v>10</v>
      </c>
      <c r="H23" s="37"/>
      <c r="I23" s="31">
        <f>$I$22/$E$22*E23</f>
        <v>1111.1111111111111</v>
      </c>
      <c r="J23" s="36"/>
      <c r="K23" s="36"/>
    </row>
    <row r="24" spans="1:11" s="34" customFormat="1" ht="25.5" x14ac:dyDescent="0.25">
      <c r="A24" s="107" t="s">
        <v>26</v>
      </c>
      <c r="B24" s="108" t="s">
        <v>81</v>
      </c>
      <c r="C24" s="96">
        <v>4</v>
      </c>
      <c r="D24" s="56">
        <f t="shared" si="5"/>
        <v>5.9259259259259262E-2</v>
      </c>
      <c r="E24" s="102">
        <f t="shared" ref="E24:E32" si="6">C24*$F$2</f>
        <v>20</v>
      </c>
      <c r="F24" s="30">
        <v>5</v>
      </c>
      <c r="G24" s="47">
        <f t="shared" ref="G24:G31" si="7">F24*C24</f>
        <v>20</v>
      </c>
      <c r="H24" s="37"/>
      <c r="I24" s="31">
        <f t="shared" ref="I24:I31" si="8">$I$22/$E$22*E24</f>
        <v>2222.2222222222222</v>
      </c>
      <c r="J24" s="36"/>
      <c r="K24" s="36"/>
    </row>
    <row r="25" spans="1:11" s="34" customFormat="1" ht="38.25" x14ac:dyDescent="0.25">
      <c r="A25" s="107" t="s">
        <v>27</v>
      </c>
      <c r="B25" s="108" t="s">
        <v>82</v>
      </c>
      <c r="C25" s="96">
        <v>3</v>
      </c>
      <c r="D25" s="56">
        <f t="shared" si="5"/>
        <v>4.4444444444444446E-2</v>
      </c>
      <c r="E25" s="102">
        <f t="shared" si="6"/>
        <v>15</v>
      </c>
      <c r="F25" s="30">
        <v>5</v>
      </c>
      <c r="G25" s="47">
        <f t="shared" si="7"/>
        <v>15</v>
      </c>
      <c r="H25" s="37"/>
      <c r="I25" s="31">
        <f t="shared" si="8"/>
        <v>1666.6666666666667</v>
      </c>
      <c r="J25" s="36"/>
      <c r="K25" s="36"/>
    </row>
    <row r="26" spans="1:11" s="34" customFormat="1" x14ac:dyDescent="0.25">
      <c r="A26" s="107" t="s">
        <v>28</v>
      </c>
      <c r="B26" s="108" t="s">
        <v>83</v>
      </c>
      <c r="C26" s="96">
        <v>2</v>
      </c>
      <c r="D26" s="56">
        <f t="shared" si="5"/>
        <v>2.9629629629629631E-2</v>
      </c>
      <c r="E26" s="102">
        <f t="shared" si="6"/>
        <v>10</v>
      </c>
      <c r="F26" s="30">
        <v>5</v>
      </c>
      <c r="G26" s="47">
        <f t="shared" si="7"/>
        <v>10</v>
      </c>
      <c r="H26" s="37"/>
      <c r="I26" s="31">
        <f t="shared" si="8"/>
        <v>1111.1111111111111</v>
      </c>
      <c r="J26" s="36"/>
      <c r="K26" s="36"/>
    </row>
    <row r="27" spans="1:11" s="34" customFormat="1" ht="25.5" x14ac:dyDescent="0.25">
      <c r="A27" s="107" t="s">
        <v>40</v>
      </c>
      <c r="B27" s="108" t="s">
        <v>84</v>
      </c>
      <c r="C27" s="96">
        <v>2</v>
      </c>
      <c r="D27" s="56">
        <f t="shared" si="5"/>
        <v>2.9629629629629631E-2</v>
      </c>
      <c r="E27" s="102">
        <f t="shared" si="6"/>
        <v>10</v>
      </c>
      <c r="F27" s="30">
        <v>5</v>
      </c>
      <c r="G27" s="47">
        <f t="shared" si="7"/>
        <v>10</v>
      </c>
      <c r="H27" s="37"/>
      <c r="I27" s="31">
        <f t="shared" si="8"/>
        <v>1111.1111111111111</v>
      </c>
      <c r="J27" s="36"/>
      <c r="K27" s="36"/>
    </row>
    <row r="28" spans="1:11" s="34" customFormat="1" x14ac:dyDescent="0.25">
      <c r="A28" s="107" t="s">
        <v>41</v>
      </c>
      <c r="B28" s="108" t="s">
        <v>85</v>
      </c>
      <c r="C28" s="96">
        <v>3</v>
      </c>
      <c r="D28" s="56">
        <f t="shared" si="5"/>
        <v>4.4444444444444446E-2</v>
      </c>
      <c r="E28" s="102">
        <f t="shared" si="6"/>
        <v>15</v>
      </c>
      <c r="F28" s="30">
        <v>5</v>
      </c>
      <c r="G28" s="47">
        <f t="shared" si="7"/>
        <v>15</v>
      </c>
      <c r="H28" s="37"/>
      <c r="I28" s="31">
        <f t="shared" si="8"/>
        <v>1666.6666666666667</v>
      </c>
      <c r="J28" s="36"/>
      <c r="K28" s="36"/>
    </row>
    <row r="29" spans="1:11" s="34" customFormat="1" x14ac:dyDescent="0.25">
      <c r="A29" s="107" t="s">
        <v>42</v>
      </c>
      <c r="B29" s="108" t="s">
        <v>86</v>
      </c>
      <c r="C29" s="96">
        <v>3</v>
      </c>
      <c r="D29" s="56">
        <f t="shared" si="5"/>
        <v>4.4444444444444446E-2</v>
      </c>
      <c r="E29" s="102">
        <f t="shared" si="6"/>
        <v>15</v>
      </c>
      <c r="F29" s="30">
        <v>5</v>
      </c>
      <c r="G29" s="47">
        <f t="shared" si="7"/>
        <v>15</v>
      </c>
      <c r="H29" s="37"/>
      <c r="I29" s="31">
        <f t="shared" si="8"/>
        <v>1666.6666666666667</v>
      </c>
      <c r="J29" s="36"/>
      <c r="K29" s="36"/>
    </row>
    <row r="30" spans="1:11" s="34" customFormat="1" ht="25.5" x14ac:dyDescent="0.25">
      <c r="A30" s="107" t="s">
        <v>53</v>
      </c>
      <c r="B30" s="108" t="s">
        <v>87</v>
      </c>
      <c r="C30" s="96">
        <v>2</v>
      </c>
      <c r="D30" s="56">
        <f t="shared" si="5"/>
        <v>2.9629629629629631E-2</v>
      </c>
      <c r="E30" s="102">
        <f t="shared" si="6"/>
        <v>10</v>
      </c>
      <c r="F30" s="30">
        <v>5</v>
      </c>
      <c r="G30" s="47">
        <f t="shared" si="7"/>
        <v>10</v>
      </c>
      <c r="H30" s="37"/>
      <c r="I30" s="31">
        <f t="shared" si="8"/>
        <v>1111.1111111111111</v>
      </c>
      <c r="J30" s="36"/>
      <c r="K30" s="36"/>
    </row>
    <row r="31" spans="1:11" s="34" customFormat="1" ht="25.5" x14ac:dyDescent="0.25">
      <c r="A31" s="107" t="s">
        <v>54</v>
      </c>
      <c r="B31" s="108" t="s">
        <v>88</v>
      </c>
      <c r="C31" s="96">
        <v>3</v>
      </c>
      <c r="D31" s="56">
        <f t="shared" si="5"/>
        <v>4.4444444444444446E-2</v>
      </c>
      <c r="E31" s="102">
        <f t="shared" si="6"/>
        <v>15</v>
      </c>
      <c r="F31" s="30">
        <v>5</v>
      </c>
      <c r="G31" s="47">
        <f t="shared" si="7"/>
        <v>15</v>
      </c>
      <c r="H31" s="37"/>
      <c r="I31" s="31">
        <f t="shared" si="8"/>
        <v>1666.6666666666667</v>
      </c>
      <c r="J31" s="36"/>
      <c r="K31" s="36"/>
    </row>
    <row r="32" spans="1:11" s="34" customFormat="1" x14ac:dyDescent="0.25">
      <c r="A32" s="107" t="s">
        <v>55</v>
      </c>
      <c r="B32" s="108" t="s">
        <v>89</v>
      </c>
      <c r="C32" s="96">
        <v>3</v>
      </c>
      <c r="D32" s="56">
        <f t="shared" si="5"/>
        <v>4.4444444444444446E-2</v>
      </c>
      <c r="E32" s="102">
        <f t="shared" si="6"/>
        <v>15</v>
      </c>
      <c r="F32" s="30">
        <v>5</v>
      </c>
      <c r="G32" s="47">
        <f t="shared" ref="G32" si="9">F32*C32</f>
        <v>15</v>
      </c>
      <c r="H32" s="37"/>
      <c r="I32" s="31">
        <f t="shared" ref="I32" si="10">$I$22/$E$22*E32</f>
        <v>1666.6666666666667</v>
      </c>
      <c r="J32" s="36"/>
      <c r="K32" s="36"/>
    </row>
    <row r="33" spans="1:11" s="34" customFormat="1" ht="15" customHeight="1" x14ac:dyDescent="0.25">
      <c r="A33" s="116"/>
      <c r="B33" s="117"/>
      <c r="C33" s="111"/>
      <c r="D33" s="112"/>
      <c r="E33" s="102"/>
      <c r="F33" s="47"/>
      <c r="G33" s="47"/>
      <c r="H33" s="37"/>
      <c r="I33" s="33"/>
    </row>
    <row r="34" spans="1:11" s="34" customFormat="1" ht="15" customHeight="1" x14ac:dyDescent="0.25">
      <c r="A34" s="89" t="s">
        <v>35</v>
      </c>
      <c r="B34" s="90" t="s">
        <v>69</v>
      </c>
      <c r="C34" s="104">
        <v>0.16</v>
      </c>
      <c r="D34" s="92">
        <f>SUM(D35:D39)</f>
        <v>0.16</v>
      </c>
      <c r="E34" s="93">
        <f>SUM(E35:E39)</f>
        <v>70</v>
      </c>
      <c r="F34" s="25"/>
      <c r="G34" s="26">
        <f>SUM(G35:G39)</f>
        <v>70</v>
      </c>
      <c r="H34" s="27">
        <f>G34/E34*C34</f>
        <v>0.16</v>
      </c>
      <c r="I34" s="28">
        <f>C34*rekenmodel!B10</f>
        <v>6000</v>
      </c>
    </row>
    <row r="35" spans="1:11" s="34" customFormat="1" ht="51" x14ac:dyDescent="0.25">
      <c r="A35" s="107" t="s">
        <v>29</v>
      </c>
      <c r="B35" s="108" t="s">
        <v>90</v>
      </c>
      <c r="C35" s="96">
        <v>3</v>
      </c>
      <c r="D35" s="56">
        <f>$C$34/(SUM($C$35:$C$39))*C35</f>
        <v>3.4285714285714287E-2</v>
      </c>
      <c r="E35" s="102">
        <f>C35*$F$2</f>
        <v>15</v>
      </c>
      <c r="F35" s="30">
        <v>5</v>
      </c>
      <c r="G35" s="47">
        <f>F35*C35</f>
        <v>15</v>
      </c>
      <c r="H35" s="37"/>
      <c r="I35" s="31">
        <f>$I$34/$E$34*E35</f>
        <v>1285.7142857142856</v>
      </c>
      <c r="J35" s="36"/>
      <c r="K35" s="36"/>
    </row>
    <row r="36" spans="1:11" s="34" customFormat="1" ht="25.5" x14ac:dyDescent="0.25">
      <c r="A36" s="107" t="s">
        <v>30</v>
      </c>
      <c r="B36" s="108" t="s">
        <v>91</v>
      </c>
      <c r="C36" s="96">
        <v>2</v>
      </c>
      <c r="D36" s="56">
        <f>$C$34/(SUM($C$35:$C$39))*C36</f>
        <v>2.2857142857142857E-2</v>
      </c>
      <c r="E36" s="102">
        <f t="shared" ref="E36:E39" si="11">C36*$F$2</f>
        <v>10</v>
      </c>
      <c r="F36" s="30">
        <v>5</v>
      </c>
      <c r="G36" s="47">
        <f>F36*C36</f>
        <v>10</v>
      </c>
      <c r="H36" s="37"/>
      <c r="I36" s="31">
        <f>$I$34/$E$34*E36</f>
        <v>857.14285714285711</v>
      </c>
      <c r="J36" s="36"/>
      <c r="K36" s="36"/>
    </row>
    <row r="37" spans="1:11" s="34" customFormat="1" ht="25.5" x14ac:dyDescent="0.25">
      <c r="A37" s="107" t="s">
        <v>31</v>
      </c>
      <c r="B37" s="108" t="s">
        <v>92</v>
      </c>
      <c r="C37" s="96">
        <v>3</v>
      </c>
      <c r="D37" s="56">
        <f>$C$34/(SUM($C$35:$C$39))*C37</f>
        <v>3.4285714285714287E-2</v>
      </c>
      <c r="E37" s="102">
        <f t="shared" si="11"/>
        <v>15</v>
      </c>
      <c r="F37" s="30">
        <v>5</v>
      </c>
      <c r="G37" s="47">
        <f t="shared" ref="G37:G39" si="12">F37*C37</f>
        <v>15</v>
      </c>
      <c r="H37" s="37"/>
      <c r="I37" s="31">
        <f t="shared" ref="I37:I39" si="13">$I$34/$E$34*E37</f>
        <v>1285.7142857142856</v>
      </c>
      <c r="J37" s="36"/>
      <c r="K37" s="36"/>
    </row>
    <row r="38" spans="1:11" s="34" customFormat="1" ht="25.5" x14ac:dyDescent="0.25">
      <c r="A38" s="107" t="s">
        <v>43</v>
      </c>
      <c r="B38" s="108" t="s">
        <v>93</v>
      </c>
      <c r="C38" s="96">
        <v>3</v>
      </c>
      <c r="D38" s="56">
        <f>$C$34/(SUM($C$35:$C$39))*C38</f>
        <v>3.4285714285714287E-2</v>
      </c>
      <c r="E38" s="102">
        <f t="shared" si="11"/>
        <v>15</v>
      </c>
      <c r="F38" s="30">
        <v>5</v>
      </c>
      <c r="G38" s="47">
        <f t="shared" si="12"/>
        <v>15</v>
      </c>
      <c r="H38" s="37"/>
      <c r="I38" s="31">
        <f t="shared" si="13"/>
        <v>1285.7142857142856</v>
      </c>
      <c r="J38" s="36"/>
      <c r="K38" s="36"/>
    </row>
    <row r="39" spans="1:11" s="34" customFormat="1" ht="38.25" x14ac:dyDescent="0.25">
      <c r="A39" s="107" t="s">
        <v>44</v>
      </c>
      <c r="B39" s="108" t="s">
        <v>94</v>
      </c>
      <c r="C39" s="96">
        <v>3</v>
      </c>
      <c r="D39" s="56">
        <f>$C$34/(SUM($C$35:$C$39))*C39</f>
        <v>3.4285714285714287E-2</v>
      </c>
      <c r="E39" s="102">
        <f t="shared" si="11"/>
        <v>15</v>
      </c>
      <c r="F39" s="30">
        <v>5</v>
      </c>
      <c r="G39" s="47">
        <f t="shared" si="12"/>
        <v>15</v>
      </c>
      <c r="H39" s="37"/>
      <c r="I39" s="31">
        <f t="shared" si="13"/>
        <v>1285.7142857142856</v>
      </c>
      <c r="J39" s="36"/>
      <c r="K39" s="36"/>
    </row>
    <row r="40" spans="1:11" s="34" customFormat="1" ht="15" customHeight="1" x14ac:dyDescent="0.25">
      <c r="A40" s="116"/>
      <c r="B40" s="117"/>
      <c r="C40" s="111"/>
      <c r="D40" s="112"/>
      <c r="E40" s="102"/>
      <c r="F40" s="47"/>
      <c r="G40" s="47"/>
      <c r="H40" s="37"/>
      <c r="I40" s="33"/>
    </row>
    <row r="41" spans="1:11" s="34" customFormat="1" ht="15" customHeight="1" x14ac:dyDescent="0.25">
      <c r="A41" s="89" t="s">
        <v>36</v>
      </c>
      <c r="B41" s="90" t="s">
        <v>70</v>
      </c>
      <c r="C41" s="104">
        <v>0.15</v>
      </c>
      <c r="D41" s="92">
        <f>SUM(D42:D46)</f>
        <v>0.15</v>
      </c>
      <c r="E41" s="93">
        <f>SUM(E42:E46)</f>
        <v>25</v>
      </c>
      <c r="F41" s="25"/>
      <c r="G41" s="26">
        <f>SUM(G42:G46)</f>
        <v>25</v>
      </c>
      <c r="H41" s="27">
        <f>G41/E41*C41</f>
        <v>0.15</v>
      </c>
      <c r="I41" s="28">
        <f>C41*rekenmodel!B10</f>
        <v>5625</v>
      </c>
    </row>
    <row r="42" spans="1:11" s="34" customFormat="1" ht="25.5" x14ac:dyDescent="0.25">
      <c r="A42" s="107" t="s">
        <v>32</v>
      </c>
      <c r="B42" s="108" t="s">
        <v>95</v>
      </c>
      <c r="C42" s="96">
        <v>1</v>
      </c>
      <c r="D42" s="56">
        <f>$C$41/(SUM($C$42:$C$46))*C42</f>
        <v>0.03</v>
      </c>
      <c r="E42" s="102">
        <f>C42*$F$2</f>
        <v>5</v>
      </c>
      <c r="F42" s="30">
        <v>5</v>
      </c>
      <c r="G42" s="47">
        <f>F42*C42</f>
        <v>5</v>
      </c>
      <c r="H42" s="37"/>
      <c r="I42" s="31">
        <f>$I$41/$E$41*E42</f>
        <v>1125</v>
      </c>
      <c r="J42" s="36"/>
      <c r="K42" s="36"/>
    </row>
    <row r="43" spans="1:11" s="34" customFormat="1" x14ac:dyDescent="0.25">
      <c r="A43" s="107" t="s">
        <v>56</v>
      </c>
      <c r="B43" s="108" t="s">
        <v>96</v>
      </c>
      <c r="C43" s="96">
        <v>1</v>
      </c>
      <c r="D43" s="56">
        <f>$C$41/(SUM($C$42:$C$46))*C43</f>
        <v>0.03</v>
      </c>
      <c r="E43" s="102">
        <f>C43*$F$2</f>
        <v>5</v>
      </c>
      <c r="F43" s="30">
        <v>5</v>
      </c>
      <c r="G43" s="47">
        <f>F43*C43</f>
        <v>5</v>
      </c>
      <c r="H43" s="37"/>
      <c r="I43" s="31">
        <f>$I$41/$E$41*E43</f>
        <v>1125</v>
      </c>
      <c r="J43" s="36"/>
      <c r="K43" s="36"/>
    </row>
    <row r="44" spans="1:11" s="34" customFormat="1" ht="25.5" x14ac:dyDescent="0.25">
      <c r="A44" s="107" t="s">
        <v>57</v>
      </c>
      <c r="B44" s="108" t="s">
        <v>97</v>
      </c>
      <c r="C44" s="96">
        <v>1</v>
      </c>
      <c r="D44" s="56">
        <f>$C$41/(SUM($C$42:$C$46))*C44</f>
        <v>0.03</v>
      </c>
      <c r="E44" s="102">
        <f t="shared" ref="E44:E46" si="14">C44*$F$2</f>
        <v>5</v>
      </c>
      <c r="F44" s="30">
        <v>5</v>
      </c>
      <c r="G44" s="47">
        <f t="shared" ref="G44:G46" si="15">F44*C44</f>
        <v>5</v>
      </c>
      <c r="H44" s="37"/>
      <c r="I44" s="31">
        <f t="shared" ref="I44:I46" si="16">$I$41/$E$41*E44</f>
        <v>1125</v>
      </c>
      <c r="J44" s="36"/>
      <c r="K44" s="36"/>
    </row>
    <row r="45" spans="1:11" s="34" customFormat="1" x14ac:dyDescent="0.25">
      <c r="A45" s="107" t="s">
        <v>58</v>
      </c>
      <c r="B45" s="108" t="s">
        <v>98</v>
      </c>
      <c r="C45" s="96">
        <v>1</v>
      </c>
      <c r="D45" s="56">
        <f>$C$41/(SUM($C$42:$C$46))*C45</f>
        <v>0.03</v>
      </c>
      <c r="E45" s="102">
        <f t="shared" si="14"/>
        <v>5</v>
      </c>
      <c r="F45" s="30">
        <v>5</v>
      </c>
      <c r="G45" s="47">
        <f t="shared" si="15"/>
        <v>5</v>
      </c>
      <c r="H45" s="37"/>
      <c r="I45" s="31">
        <f t="shared" si="16"/>
        <v>1125</v>
      </c>
      <c r="J45" s="36"/>
      <c r="K45" s="36"/>
    </row>
    <row r="46" spans="1:11" s="34" customFormat="1" x14ac:dyDescent="0.25">
      <c r="A46" s="107" t="s">
        <v>59</v>
      </c>
      <c r="B46" s="108" t="s">
        <v>99</v>
      </c>
      <c r="C46" s="96">
        <v>1</v>
      </c>
      <c r="D46" s="56">
        <f>$C$41/(SUM($C$42:$C$46))*C46</f>
        <v>0.03</v>
      </c>
      <c r="E46" s="102">
        <f t="shared" si="14"/>
        <v>5</v>
      </c>
      <c r="F46" s="30">
        <v>5</v>
      </c>
      <c r="G46" s="47">
        <f t="shared" si="15"/>
        <v>5</v>
      </c>
      <c r="H46" s="37"/>
      <c r="I46" s="31">
        <f t="shared" si="16"/>
        <v>1125</v>
      </c>
      <c r="J46" s="36"/>
      <c r="K46" s="36"/>
    </row>
    <row r="47" spans="1:11" s="34" customFormat="1" ht="15" customHeight="1" x14ac:dyDescent="0.25">
      <c r="A47" s="116"/>
      <c r="B47" s="117"/>
      <c r="C47" s="111"/>
      <c r="D47" s="112"/>
      <c r="E47" s="102"/>
      <c r="F47" s="47"/>
      <c r="G47" s="47"/>
      <c r="H47" s="37"/>
      <c r="I47" s="33"/>
    </row>
    <row r="48" spans="1:11" s="34" customFormat="1" ht="15" customHeight="1" x14ac:dyDescent="0.25">
      <c r="A48" s="118" t="s">
        <v>52</v>
      </c>
      <c r="B48" s="90" t="s">
        <v>71</v>
      </c>
      <c r="C48" s="104">
        <v>0.08</v>
      </c>
      <c r="D48" s="92">
        <f>SUM(D49:D49)</f>
        <v>0.08</v>
      </c>
      <c r="E48" s="93">
        <f>SUM(E49:E49)</f>
        <v>5</v>
      </c>
      <c r="F48" s="25"/>
      <c r="G48" s="26">
        <f>SUM(G49:G49)</f>
        <v>5</v>
      </c>
      <c r="H48" s="27">
        <f>G48/E48*C48</f>
        <v>0.08</v>
      </c>
      <c r="I48" s="28">
        <f>C48*rekenmodel!B10</f>
        <v>3000</v>
      </c>
    </row>
    <row r="49" spans="1:9" s="34" customFormat="1" ht="25.5" x14ac:dyDescent="0.25">
      <c r="A49" s="113" t="s">
        <v>51</v>
      </c>
      <c r="B49" s="95" t="s">
        <v>100</v>
      </c>
      <c r="C49" s="96">
        <v>1</v>
      </c>
      <c r="D49" s="56">
        <f>$C$48/(SUM($C$49:$C$49))*C49</f>
        <v>0.08</v>
      </c>
      <c r="E49" s="115">
        <f t="shared" ref="E49" si="17">C49*$F$2</f>
        <v>5</v>
      </c>
      <c r="F49" s="43">
        <v>5</v>
      </c>
      <c r="G49" s="46">
        <f>F49*C49</f>
        <v>5</v>
      </c>
      <c r="H49" s="36"/>
      <c r="I49" s="41">
        <f>$I$48/$E$48*E49</f>
        <v>3000</v>
      </c>
    </row>
    <row r="50" spans="1:9" ht="13.5" thickBot="1" x14ac:dyDescent="0.25">
      <c r="A50" s="119"/>
      <c r="B50" s="120"/>
      <c r="C50" s="121"/>
      <c r="D50" s="122"/>
      <c r="E50" s="123"/>
      <c r="F50" s="44"/>
      <c r="G50" s="45"/>
      <c r="H50" s="40"/>
      <c r="I50" s="42"/>
    </row>
    <row r="51" spans="1:9" x14ac:dyDescent="0.2">
      <c r="A51" s="124"/>
      <c r="B51" s="125"/>
      <c r="C51" s="126"/>
      <c r="D51" s="127"/>
      <c r="E51" s="128"/>
    </row>
    <row r="52" spans="1:9" x14ac:dyDescent="0.2">
      <c r="A52" s="124"/>
      <c r="B52" s="125"/>
      <c r="C52" s="126"/>
      <c r="D52" s="127"/>
      <c r="E52" s="128"/>
    </row>
    <row r="53" spans="1:9" x14ac:dyDescent="0.2">
      <c r="A53" s="124"/>
      <c r="B53" s="125"/>
      <c r="C53" s="126"/>
      <c r="D53" s="127"/>
      <c r="E53" s="128"/>
    </row>
    <row r="54" spans="1:9" x14ac:dyDescent="0.2">
      <c r="A54" s="124"/>
      <c r="B54" s="125"/>
      <c r="C54" s="126"/>
      <c r="D54" s="127"/>
      <c r="E54" s="128"/>
    </row>
    <row r="55" spans="1:9" x14ac:dyDescent="0.2">
      <c r="A55" s="124"/>
      <c r="B55" s="125"/>
      <c r="C55" s="126"/>
      <c r="D55" s="127"/>
      <c r="E55" s="128"/>
    </row>
    <row r="56" spans="1:9" x14ac:dyDescent="0.2">
      <c r="A56" s="124"/>
      <c r="B56" s="125"/>
      <c r="C56" s="126"/>
      <c r="D56" s="127"/>
      <c r="E56" s="128"/>
    </row>
    <row r="57" spans="1:9" x14ac:dyDescent="0.2">
      <c r="A57" s="124"/>
      <c r="B57" s="125"/>
      <c r="C57" s="126"/>
      <c r="D57" s="127"/>
      <c r="E57" s="128"/>
    </row>
    <row r="58" spans="1:9" x14ac:dyDescent="0.2">
      <c r="A58" s="124"/>
      <c r="B58" s="125"/>
      <c r="C58" s="126"/>
      <c r="D58" s="127"/>
      <c r="E58" s="128"/>
    </row>
    <row r="59" spans="1:9" x14ac:dyDescent="0.2">
      <c r="A59" s="124"/>
      <c r="B59" s="125"/>
      <c r="C59" s="126"/>
      <c r="D59" s="127"/>
      <c r="E59" s="128"/>
    </row>
    <row r="60" spans="1:9" x14ac:dyDescent="0.2">
      <c r="A60" s="124"/>
      <c r="B60" s="125"/>
      <c r="C60" s="126"/>
      <c r="D60" s="127"/>
      <c r="E60" s="128"/>
    </row>
    <row r="61" spans="1:9" x14ac:dyDescent="0.2">
      <c r="A61" s="124"/>
      <c r="B61" s="125"/>
      <c r="C61" s="126"/>
      <c r="D61" s="127"/>
      <c r="E61" s="128"/>
    </row>
    <row r="62" spans="1:9" x14ac:dyDescent="0.2">
      <c r="A62" s="124"/>
      <c r="B62" s="125"/>
      <c r="C62" s="126"/>
      <c r="D62" s="127"/>
      <c r="E62" s="128"/>
    </row>
    <row r="63" spans="1:9" x14ac:dyDescent="0.2">
      <c r="A63" s="124"/>
      <c r="B63" s="125"/>
      <c r="C63" s="126"/>
      <c r="D63" s="127"/>
      <c r="E63" s="128"/>
    </row>
    <row r="64" spans="1:9" x14ac:dyDescent="0.2">
      <c r="A64" s="124"/>
      <c r="B64" s="125"/>
      <c r="C64" s="126"/>
      <c r="D64" s="127"/>
      <c r="E64" s="128"/>
    </row>
    <row r="65" spans="1:5" x14ac:dyDescent="0.2">
      <c r="A65" s="124"/>
      <c r="B65" s="125"/>
      <c r="C65" s="126"/>
      <c r="D65" s="127"/>
      <c r="E65" s="128"/>
    </row>
    <row r="66" spans="1:5" x14ac:dyDescent="0.2">
      <c r="A66" s="124"/>
      <c r="B66" s="125"/>
      <c r="C66" s="126"/>
      <c r="D66" s="127"/>
      <c r="E66" s="128"/>
    </row>
    <row r="67" spans="1:5" x14ac:dyDescent="0.2">
      <c r="A67" s="124"/>
      <c r="B67" s="125"/>
      <c r="C67" s="126"/>
      <c r="D67" s="127"/>
      <c r="E67" s="128"/>
    </row>
    <row r="68" spans="1:5" x14ac:dyDescent="0.2">
      <c r="A68" s="124"/>
      <c r="B68" s="125"/>
      <c r="C68" s="126"/>
      <c r="D68" s="127"/>
      <c r="E68" s="128"/>
    </row>
    <row r="69" spans="1:5" x14ac:dyDescent="0.2">
      <c r="A69" s="124"/>
      <c r="B69" s="125"/>
      <c r="C69" s="126"/>
      <c r="D69" s="127"/>
      <c r="E69" s="128"/>
    </row>
    <row r="70" spans="1:5" x14ac:dyDescent="0.2">
      <c r="A70" s="124"/>
      <c r="B70" s="125"/>
      <c r="C70" s="126"/>
      <c r="D70" s="127"/>
      <c r="E70" s="128"/>
    </row>
    <row r="71" spans="1:5" x14ac:dyDescent="0.2">
      <c r="A71" s="124"/>
      <c r="B71" s="125"/>
      <c r="C71" s="126"/>
      <c r="D71" s="127"/>
      <c r="E71" s="128"/>
    </row>
    <row r="72" spans="1:5" x14ac:dyDescent="0.2">
      <c r="A72" s="124"/>
      <c r="B72" s="125"/>
      <c r="C72" s="126"/>
      <c r="D72" s="127"/>
      <c r="E72" s="128"/>
    </row>
    <row r="73" spans="1:5" x14ac:dyDescent="0.2">
      <c r="A73" s="124"/>
      <c r="B73" s="125"/>
      <c r="C73" s="126"/>
      <c r="D73" s="127"/>
      <c r="E73" s="128"/>
    </row>
    <row r="74" spans="1:5" x14ac:dyDescent="0.2">
      <c r="A74" s="124"/>
      <c r="B74" s="125"/>
      <c r="C74" s="126"/>
      <c r="D74" s="127"/>
      <c r="E74" s="128"/>
    </row>
    <row r="75" spans="1:5" x14ac:dyDescent="0.2">
      <c r="A75" s="124"/>
      <c r="B75" s="125"/>
      <c r="C75" s="126"/>
      <c r="D75" s="127"/>
      <c r="E75" s="128"/>
    </row>
    <row r="76" spans="1:5" x14ac:dyDescent="0.2">
      <c r="A76" s="124"/>
      <c r="B76" s="125"/>
      <c r="C76" s="126"/>
      <c r="D76" s="127"/>
      <c r="E76" s="128"/>
    </row>
    <row r="77" spans="1:5" x14ac:dyDescent="0.2">
      <c r="A77" s="124"/>
      <c r="B77" s="125"/>
      <c r="C77" s="126"/>
      <c r="D77" s="127"/>
      <c r="E77" s="128"/>
    </row>
    <row r="78" spans="1:5" x14ac:dyDescent="0.2">
      <c r="A78" s="124"/>
      <c r="B78" s="125"/>
      <c r="C78" s="126"/>
      <c r="D78" s="127"/>
      <c r="E78" s="128"/>
    </row>
    <row r="79" spans="1:5" x14ac:dyDescent="0.2">
      <c r="A79" s="124"/>
      <c r="B79" s="125"/>
      <c r="C79" s="126"/>
      <c r="D79" s="127"/>
      <c r="E79" s="128"/>
    </row>
    <row r="80" spans="1:5" x14ac:dyDescent="0.2">
      <c r="A80" s="124"/>
      <c r="B80" s="125"/>
      <c r="C80" s="126"/>
      <c r="D80" s="127"/>
      <c r="E80" s="128"/>
    </row>
    <row r="81" spans="1:5" x14ac:dyDescent="0.2">
      <c r="A81" s="124"/>
      <c r="B81" s="125"/>
      <c r="C81" s="126"/>
      <c r="D81" s="127"/>
      <c r="E81" s="128"/>
    </row>
    <row r="82" spans="1:5" x14ac:dyDescent="0.2">
      <c r="A82" s="124"/>
      <c r="B82" s="125"/>
      <c r="C82" s="126"/>
      <c r="D82" s="127"/>
      <c r="E82" s="128"/>
    </row>
    <row r="83" spans="1:5" x14ac:dyDescent="0.2">
      <c r="A83" s="124"/>
      <c r="B83" s="125"/>
      <c r="C83" s="126"/>
      <c r="D83" s="127"/>
      <c r="E83" s="128"/>
    </row>
    <row r="84" spans="1:5" x14ac:dyDescent="0.2">
      <c r="A84" s="124"/>
      <c r="B84" s="125"/>
      <c r="C84" s="126"/>
      <c r="D84" s="127"/>
      <c r="E84" s="128"/>
    </row>
    <row r="85" spans="1:5" x14ac:dyDescent="0.2">
      <c r="A85" s="124"/>
      <c r="B85" s="125"/>
      <c r="C85" s="126"/>
      <c r="D85" s="127"/>
      <c r="E85" s="128"/>
    </row>
    <row r="86" spans="1:5" x14ac:dyDescent="0.2">
      <c r="A86" s="124"/>
      <c r="B86" s="125"/>
      <c r="C86" s="126"/>
      <c r="D86" s="127"/>
      <c r="E86" s="128"/>
    </row>
    <row r="87" spans="1:5" x14ac:dyDescent="0.2">
      <c r="A87" s="124"/>
      <c r="B87" s="125"/>
      <c r="C87" s="126"/>
      <c r="D87" s="127"/>
      <c r="E87" s="128"/>
    </row>
    <row r="88" spans="1:5" x14ac:dyDescent="0.2">
      <c r="A88" s="124"/>
      <c r="B88" s="125"/>
      <c r="C88" s="126"/>
      <c r="D88" s="127"/>
      <c r="E88" s="128"/>
    </row>
    <row r="89" spans="1:5" x14ac:dyDescent="0.2">
      <c r="A89" s="124"/>
      <c r="B89" s="125"/>
      <c r="C89" s="126"/>
      <c r="D89" s="127"/>
      <c r="E89" s="128"/>
    </row>
    <row r="90" spans="1:5" x14ac:dyDescent="0.2">
      <c r="A90" s="124"/>
      <c r="B90" s="125"/>
      <c r="C90" s="126"/>
      <c r="D90" s="127"/>
      <c r="E90" s="128"/>
    </row>
    <row r="91" spans="1:5" x14ac:dyDescent="0.2">
      <c r="A91" s="124"/>
      <c r="B91" s="125"/>
      <c r="C91" s="126"/>
      <c r="D91" s="127"/>
      <c r="E91" s="128"/>
    </row>
    <row r="92" spans="1:5" x14ac:dyDescent="0.2">
      <c r="A92" s="124"/>
      <c r="B92" s="125"/>
      <c r="C92" s="126"/>
      <c r="D92" s="127"/>
      <c r="E92" s="128"/>
    </row>
    <row r="93" spans="1:5" x14ac:dyDescent="0.2">
      <c r="A93" s="124"/>
      <c r="B93" s="125"/>
      <c r="C93" s="126"/>
      <c r="D93" s="127"/>
      <c r="E93" s="128"/>
    </row>
    <row r="94" spans="1:5" x14ac:dyDescent="0.2">
      <c r="A94" s="124"/>
      <c r="B94" s="125"/>
      <c r="C94" s="126"/>
      <c r="D94" s="127"/>
      <c r="E94" s="128"/>
    </row>
    <row r="95" spans="1:5" x14ac:dyDescent="0.2">
      <c r="A95" s="124"/>
      <c r="B95" s="125"/>
      <c r="C95" s="126"/>
      <c r="D95" s="127"/>
      <c r="E95" s="128"/>
    </row>
    <row r="96" spans="1:5" x14ac:dyDescent="0.2">
      <c r="A96" s="124"/>
      <c r="B96" s="125"/>
      <c r="C96" s="126"/>
      <c r="D96" s="127"/>
      <c r="E96" s="128"/>
    </row>
    <row r="97" spans="1:5" x14ac:dyDescent="0.2">
      <c r="A97" s="124"/>
      <c r="B97" s="125"/>
      <c r="C97" s="126"/>
      <c r="D97" s="127"/>
      <c r="E97" s="128"/>
    </row>
    <row r="98" spans="1:5" x14ac:dyDescent="0.2">
      <c r="A98" s="124"/>
      <c r="B98" s="125"/>
      <c r="C98" s="126"/>
      <c r="D98" s="127"/>
      <c r="E98" s="128"/>
    </row>
    <row r="99" spans="1:5" x14ac:dyDescent="0.2">
      <c r="A99" s="124"/>
      <c r="B99" s="125"/>
      <c r="C99" s="126"/>
      <c r="D99" s="127"/>
      <c r="E99" s="128"/>
    </row>
    <row r="100" spans="1:5" x14ac:dyDescent="0.2">
      <c r="A100" s="124"/>
      <c r="B100" s="125"/>
      <c r="C100" s="126"/>
      <c r="D100" s="127"/>
      <c r="E100" s="128"/>
    </row>
    <row r="101" spans="1:5" x14ac:dyDescent="0.2">
      <c r="A101" s="124"/>
      <c r="B101" s="125"/>
      <c r="C101" s="126"/>
      <c r="D101" s="127"/>
      <c r="E101" s="128"/>
    </row>
    <row r="102" spans="1:5" x14ac:dyDescent="0.2">
      <c r="A102" s="124"/>
      <c r="B102" s="125"/>
      <c r="C102" s="126"/>
      <c r="D102" s="127"/>
      <c r="E102" s="128"/>
    </row>
    <row r="103" spans="1:5" x14ac:dyDescent="0.2">
      <c r="A103" s="124"/>
      <c r="B103" s="125"/>
      <c r="C103" s="126"/>
      <c r="D103" s="127"/>
      <c r="E103" s="128"/>
    </row>
    <row r="104" spans="1:5" x14ac:dyDescent="0.2">
      <c r="A104" s="124"/>
      <c r="B104" s="125"/>
      <c r="C104" s="126"/>
      <c r="D104" s="127"/>
      <c r="E104" s="128"/>
    </row>
    <row r="105" spans="1:5" x14ac:dyDescent="0.2">
      <c r="A105" s="124"/>
      <c r="B105" s="125"/>
      <c r="C105" s="126"/>
      <c r="D105" s="127"/>
      <c r="E105" s="128"/>
    </row>
    <row r="106" spans="1:5" x14ac:dyDescent="0.2">
      <c r="A106" s="124"/>
      <c r="B106" s="125"/>
      <c r="C106" s="126"/>
      <c r="D106" s="127"/>
      <c r="E106" s="128"/>
    </row>
    <row r="107" spans="1:5" x14ac:dyDescent="0.2">
      <c r="A107" s="124"/>
      <c r="B107" s="125"/>
      <c r="C107" s="126"/>
      <c r="D107" s="127"/>
      <c r="E107" s="128"/>
    </row>
    <row r="108" spans="1:5" x14ac:dyDescent="0.2">
      <c r="A108" s="124"/>
      <c r="B108" s="125"/>
      <c r="C108" s="126"/>
      <c r="D108" s="127"/>
      <c r="E108" s="128"/>
    </row>
    <row r="109" spans="1:5" x14ac:dyDescent="0.2">
      <c r="A109" s="124"/>
      <c r="B109" s="125"/>
      <c r="C109" s="126"/>
      <c r="D109" s="127"/>
      <c r="E109" s="128"/>
    </row>
    <row r="110" spans="1:5" x14ac:dyDescent="0.2">
      <c r="A110" s="124"/>
      <c r="B110" s="125"/>
      <c r="C110" s="126"/>
      <c r="D110" s="127"/>
      <c r="E110" s="128"/>
    </row>
    <row r="111" spans="1:5" x14ac:dyDescent="0.2">
      <c r="A111" s="124"/>
      <c r="B111" s="125"/>
      <c r="C111" s="126"/>
      <c r="D111" s="127"/>
      <c r="E111" s="128"/>
    </row>
    <row r="112" spans="1:5" x14ac:dyDescent="0.2">
      <c r="A112" s="124"/>
      <c r="B112" s="125"/>
      <c r="C112" s="126"/>
      <c r="D112" s="127"/>
      <c r="E112" s="128"/>
    </row>
    <row r="113" spans="1:5" x14ac:dyDescent="0.2">
      <c r="A113" s="124"/>
      <c r="B113" s="125"/>
      <c r="C113" s="126"/>
      <c r="D113" s="127"/>
      <c r="E113" s="128"/>
    </row>
  </sheetData>
  <sheetProtection algorithmName="SHA-512" hashValue="xXaT57sdaVC+nc1N5xNgzDc6+YVeHmilKHhjf+S53U1abfJLbHN3vIpGPjOHhVfBSGVpqybdaSagcX4TbRc0Qg==" saltValue="fC4TQ05XjUsRn5pZw6EDlg==" spinCount="100000" sheet="1" selectLockedCells="1"/>
  <mergeCells count="10">
    <mergeCell ref="F6:F7"/>
    <mergeCell ref="G6:I7"/>
    <mergeCell ref="A1:I1"/>
    <mergeCell ref="B8:B9"/>
    <mergeCell ref="E8:E9"/>
    <mergeCell ref="F8:F9"/>
    <mergeCell ref="G3:I3"/>
    <mergeCell ref="G2:I2"/>
    <mergeCell ref="F4:F5"/>
    <mergeCell ref="G4:I5"/>
  </mergeCells>
  <phoneticPr fontId="2" type="noConversion"/>
  <conditionalFormatting sqref="C9:D9">
    <cfRule type="cellIs" dxfId="0" priority="1" operator="notEqual">
      <formula>100%</formula>
    </cfRule>
  </conditionalFormatting>
  <dataValidations xWindow="760" yWindow="409" count="2">
    <dataValidation type="list" allowBlank="1" showInputMessage="1" showErrorMessage="1" promptTitle="Keuzevak" prompt="Klik op pijl en maak keuze" sqref="F15:F20 F49 F35:F39 F23:F32 F11:F12 F42:F46" xr:uid="{00000000-0002-0000-0100-000000000000}">
      <formula1>$F$2:$F$7</formula1>
    </dataValidation>
    <dataValidation type="list" allowBlank="1" showInputMessage="1" showErrorMessage="1" sqref="C11:C12 C23:C32 C35:C39 C42:C46 C49 C15:C20" xr:uid="{00000000-0002-0000-0100-000001000000}">
      <formula1>"0,1,2,3,4,5"</formula1>
    </dataValidation>
  </dataValidations>
  <pageMargins left="0.47244094488188981" right="0.11811023622047245" top="0.35433070866141736" bottom="0.35433070866141736" header="0.19685039370078741" footer="0.31496062992125984"/>
  <pageSetup paperSize="9" scale="5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15E6E3F96A749B58BE6DB4CB3A95A" ma:contentTypeVersion="15" ma:contentTypeDescription="Een nieuw document maken." ma:contentTypeScope="" ma:versionID="65ebf31a88237c892ea902b665f97342">
  <xsd:schema xmlns:xsd="http://www.w3.org/2001/XMLSchema" xmlns:xs="http://www.w3.org/2001/XMLSchema" xmlns:p="http://schemas.microsoft.com/office/2006/metadata/properties" xmlns:ns2="ebeaf7aa-9b33-4abc-bc0f-b926eb6c1d69" xmlns:ns3="277ecb1c-f5e5-4756-8487-fc551feec2f0" targetNamespace="http://schemas.microsoft.com/office/2006/metadata/properties" ma:root="true" ma:fieldsID="e8bf590f4f928ec13c1c296e00ee90a9" ns2:_="" ns3:_="">
    <xsd:import namespace="ebeaf7aa-9b33-4abc-bc0f-b926eb6c1d69"/>
    <xsd:import namespace="277ecb1c-f5e5-4756-8487-fc551feec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af7aa-9b33-4abc-bc0f-b926eb6c1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9e2a10d6-0e0d-4e5b-b58f-e01de6805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ecb1c-f5e5-4756-8487-fc551feec2f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7f1c076-c194-41d3-9ad4-6e3e7561d792}" ma:internalName="TaxCatchAll" ma:showField="CatchAllData" ma:web="277ecb1c-f5e5-4756-8487-fc551feec2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E94A8F-7507-4F96-8900-EDDCB4B4D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af7aa-9b33-4abc-bc0f-b926eb6c1d69"/>
    <ds:schemaRef ds:uri="277ecb1c-f5e5-4756-8487-fc551feec2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263276-9DA4-4A13-9E90-6C978EDC27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rekenmodel</vt:lpstr>
      <vt:lpstr>Projectbeoordelingsformulier</vt:lpstr>
      <vt:lpstr>Projectbeoordelingsformulier!Afdrukbereik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Bolt, Dick</dc:creator>
  <cp:lastModifiedBy>Bolt, Dick</cp:lastModifiedBy>
  <cp:lastPrinted>2014-08-20T11:49:47Z</cp:lastPrinted>
  <dcterms:created xsi:type="dcterms:W3CDTF">2012-10-01T10:22:02Z</dcterms:created>
  <dcterms:modified xsi:type="dcterms:W3CDTF">2026-04-14T09:17:46Z</dcterms:modified>
</cp:coreProperties>
</file>