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koop\Projecten\03. GWW\WRM Wethoudersbuurt I251100001\02 Specificatie\01 Aanvraag\02 Definitief\"/>
    </mc:Choice>
  </mc:AlternateContent>
  <xr:revisionPtr revIDLastSave="0" documentId="8_{62E910F9-20B1-4349-B485-B0433C58D771}" xr6:coauthVersionLast="47" xr6:coauthVersionMax="47" xr10:uidLastSave="{00000000-0000-0000-0000-000000000000}"/>
  <bookViews>
    <workbookView xWindow="-120" yWindow="-120" windowWidth="29040" windowHeight="15720" xr2:uid="{67418E99-F0C3-4CFC-8271-F0A352F35DEE}"/>
  </bookViews>
  <sheets>
    <sheet name="GOW__-DM-CO2-PM-__eenmalig (%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C41" i="1"/>
  <c r="B37" i="1"/>
  <c r="A36" i="1"/>
  <c r="C33" i="1"/>
  <c r="J32" i="1"/>
  <c r="C30" i="1"/>
  <c r="B28" i="1"/>
  <c r="F18" i="1"/>
  <c r="B18" i="1"/>
  <c r="N17" i="1"/>
  <c r="F17" i="1"/>
  <c r="N16" i="1"/>
  <c r="L16" i="1"/>
  <c r="D16" i="1"/>
  <c r="N15" i="1"/>
  <c r="N14" i="1"/>
  <c r="H14" i="1"/>
  <c r="N13" i="1"/>
  <c r="F13" i="1"/>
  <c r="N12" i="1"/>
  <c r="L12" i="1"/>
  <c r="D12" i="1"/>
  <c r="N11" i="1"/>
  <c r="L11" i="1"/>
  <c r="D11" i="1"/>
  <c r="N10" i="1"/>
  <c r="J10" i="1"/>
  <c r="N9" i="1"/>
  <c r="H9" i="1"/>
  <c r="F9" i="1"/>
  <c r="N8" i="1"/>
  <c r="L8" i="1"/>
  <c r="F8" i="1"/>
  <c r="D8" i="1"/>
  <c r="B5" i="1"/>
  <c r="H17" i="1" s="1"/>
  <c r="A4" i="1"/>
  <c r="N18" i="1" l="1"/>
  <c r="H10" i="1"/>
  <c r="J11" i="1"/>
  <c r="F12" i="1"/>
  <c r="H13" i="1"/>
  <c r="J15" i="1"/>
  <c r="M12" i="1"/>
  <c r="H8" i="1"/>
  <c r="J9" i="1"/>
  <c r="D10" i="1"/>
  <c r="L10" i="1"/>
  <c r="F11" i="1"/>
  <c r="H12" i="1"/>
  <c r="J13" i="1"/>
  <c r="D14" i="1"/>
  <c r="M14" i="1" s="1"/>
  <c r="L14" i="1"/>
  <c r="F15" i="1"/>
  <c r="H16" i="1"/>
  <c r="J17" i="1"/>
  <c r="J8" i="1"/>
  <c r="D9" i="1"/>
  <c r="L9" i="1"/>
  <c r="F10" i="1"/>
  <c r="H11" i="1"/>
  <c r="J12" i="1"/>
  <c r="D13" i="1"/>
  <c r="L13" i="1"/>
  <c r="F14" i="1"/>
  <c r="H15" i="1"/>
  <c r="J16" i="1"/>
  <c r="D17" i="1"/>
  <c r="L17" i="1"/>
  <c r="M18" i="1"/>
  <c r="J14" i="1"/>
  <c r="D15" i="1"/>
  <c r="L15" i="1"/>
  <c r="F16" i="1"/>
  <c r="M15" i="1" l="1"/>
  <c r="M16" i="1"/>
  <c r="M10" i="1"/>
  <c r="M11" i="1"/>
  <c r="M8" i="1"/>
  <c r="M17" i="1"/>
  <c r="M13" i="1"/>
  <c r="M9" i="1"/>
</calcChain>
</file>

<file path=xl/sharedStrings.xml><?xml version="1.0" encoding="utf-8"?>
<sst xmlns="http://schemas.openxmlformats.org/spreadsheetml/2006/main" count="76" uniqueCount="66">
  <si>
    <t>Maak keuze</t>
  </si>
  <si>
    <t>'Inzet duurzaam materieel'</t>
  </si>
  <si>
    <t>Maximale fictieve korting:</t>
  </si>
  <si>
    <t>Soorten brandstof/aandrijving + weging in % en fictieve korting</t>
  </si>
  <si>
    <t>Weging in %</t>
  </si>
  <si>
    <t>Electrisch / H2</t>
  </si>
  <si>
    <t>Fictieve korting</t>
  </si>
  <si>
    <t>(Plug in) Hybride* met benzine</t>
  </si>
  <si>
    <t>HVO100  / Bio-CNG</t>
  </si>
  <si>
    <t>&gt;30HVO&lt;100 / BTL</t>
  </si>
  <si>
    <t>Conventio-neel / overig</t>
  </si>
  <si>
    <t>Totaal fictieve korting</t>
  </si>
  <si>
    <t>Machine 8</t>
  </si>
  <si>
    <t>Machine 9</t>
  </si>
  <si>
    <t>Machine 10</t>
  </si>
  <si>
    <t>TOTAAL</t>
  </si>
  <si>
    <t>H2 = Waterstof</t>
  </si>
  <si>
    <t>HVO = Hydrotreated Vegetable Oil: basisgrondstof afgewerkte plantaardige oliën.</t>
  </si>
  <si>
    <t>BTL = Biomass To Liquid: basisgrondstof biomassa.</t>
  </si>
  <si>
    <t>CNG = Compressed Natural Gas: samengeperst aardgas (methaan)</t>
  </si>
  <si>
    <t>*Hybride: aantoonbaar minimaal 50% van de tijd elektrisch rijden.</t>
  </si>
  <si>
    <t>'CO2-prestatieladder'</t>
  </si>
  <si>
    <t>De fictieve korting voor de CO2 prestatieladder wordt als volgt bepaald:</t>
  </si>
  <si>
    <t>Niveau (N)
          Trede (T)</t>
  </si>
  <si>
    <t>Percentage van de aanneemsom</t>
  </si>
  <si>
    <t xml:space="preserve">   5
                  2/3</t>
  </si>
  <si>
    <t>N5/T2/T3</t>
  </si>
  <si>
    <t>Fictieve korting
'CO2-prestatieladder'</t>
  </si>
  <si>
    <t xml:space="preserve">   4
                   -</t>
  </si>
  <si>
    <t>N4</t>
  </si>
  <si>
    <t xml:space="preserve">   3
                  1</t>
  </si>
  <si>
    <t>N3/T1</t>
  </si>
  <si>
    <t>Niveau inschrijver op inschrijvingsdatum</t>
  </si>
  <si>
    <t xml:space="preserve">   2
                   -</t>
  </si>
  <si>
    <t>N2</t>
  </si>
  <si>
    <t xml:space="preserve">   1
                   -</t>
  </si>
  <si>
    <t>N1</t>
  </si>
  <si>
    <t>Evaluatieprijs</t>
  </si>
  <si>
    <t>Geen certificaat</t>
  </si>
  <si>
    <t>Getekend voor akkoord:</t>
  </si>
  <si>
    <t>Naam inschrijver</t>
  </si>
  <si>
    <t>'EMVI-prestatiemeting'</t>
  </si>
  <si>
    <t>Naam tekenbevoegde</t>
  </si>
  <si>
    <t>Minimaal aan te bieden percentage</t>
  </si>
  <si>
    <t>Handtekening</t>
  </si>
  <si>
    <t>Ondergetekende biedt hierbij een prestatieniveau aan van:</t>
  </si>
  <si>
    <t>Fictieve korting
'EMVI-prestatiemeting'</t>
  </si>
  <si>
    <t>Aanbod prestatieniveau</t>
  </si>
  <si>
    <t>Datum</t>
  </si>
  <si>
    <t>versie:</t>
  </si>
  <si>
    <t>Alleen blauw gearceerde cellen invullen</t>
  </si>
  <si>
    <t>datum:</t>
  </si>
  <si>
    <t>WRM Wethoudersbuurt (04-2026)</t>
  </si>
  <si>
    <t>K.1a</t>
  </si>
  <si>
    <t>Aanneemsom</t>
  </si>
  <si>
    <t>Minikraan &lt; 5 tons</t>
  </si>
  <si>
    <t>Minikraan &gt; 5 tons</t>
  </si>
  <si>
    <t>Trilplaat 1- 5 tons</t>
  </si>
  <si>
    <t>Mobiele kraan &lt; 12 ton</t>
  </si>
  <si>
    <t>Shovel &gt; 5 tons</t>
  </si>
  <si>
    <t>Mini shovel &lt; 5 tons</t>
  </si>
  <si>
    <t>Trekker + dumper</t>
  </si>
  <si>
    <t>K.1b</t>
  </si>
  <si>
    <t>Totaal fictieve korting voor K.1</t>
  </si>
  <si>
    <t>K.2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</si>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</sst>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6"/>
      <color theme="0"/>
      <name val="Arial"/>
      <family val="2"/>
    </font>
    <font>
      <b/>
      <i/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4" fontId="9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9" fontId="0" fillId="3" borderId="2" xfId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right" vertical="center"/>
    </xf>
    <xf numFmtId="4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9" fontId="0" fillId="0" borderId="1" xfId="1" applyFont="1" applyFill="1" applyBorder="1" applyAlignment="1" applyProtection="1">
      <alignment horizontal="center" vertical="center"/>
    </xf>
    <xf numFmtId="9" fontId="0" fillId="2" borderId="1" xfId="1" applyFont="1" applyFill="1" applyBorder="1" applyAlignment="1" applyProtection="1">
      <alignment horizontal="center" vertical="center"/>
      <protection locked="0"/>
    </xf>
    <xf numFmtId="44" fontId="0" fillId="0" borderId="1" xfId="1" applyNumberFormat="1" applyFont="1" applyFill="1" applyBorder="1" applyAlignment="1" applyProtection="1">
      <alignment vertical="center"/>
    </xf>
    <xf numFmtId="44" fontId="0" fillId="4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9" fontId="10" fillId="0" borderId="1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44" fontId="9" fillId="4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9" xfId="0" quotePrefix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9" fontId="0" fillId="3" borderId="1" xfId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9" fontId="11" fillId="0" borderId="1" xfId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4" fontId="9" fillId="4" borderId="1" xfId="0" applyNumberFormat="1" applyFont="1" applyFill="1" applyBorder="1" applyAlignment="1">
      <alignment vertical="center"/>
    </xf>
    <xf numFmtId="44" fontId="9" fillId="4" borderId="14" xfId="0" applyNumberFormat="1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44" fontId="9" fillId="4" borderId="17" xfId="0" applyNumberFormat="1" applyFont="1" applyFill="1" applyBorder="1" applyAlignment="1">
      <alignment vertical="center"/>
    </xf>
    <xf numFmtId="44" fontId="9" fillId="4" borderId="18" xfId="0" applyNumberFormat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right" vertical="center"/>
    </xf>
    <xf numFmtId="0" fontId="9" fillId="4" borderId="20" xfId="0" applyFont="1" applyFill="1" applyBorder="1" applyAlignment="1">
      <alignment horizontal="right" vertical="center"/>
    </xf>
    <xf numFmtId="44" fontId="9" fillId="4" borderId="20" xfId="0" applyNumberFormat="1" applyFont="1" applyFill="1" applyBorder="1" applyAlignment="1">
      <alignment vertical="center" wrapText="1"/>
    </xf>
    <xf numFmtId="44" fontId="9" fillId="4" borderId="21" xfId="0" applyNumberFormat="1" applyFont="1" applyFill="1" applyBorder="1" applyAlignment="1">
      <alignment vertical="center" wrapText="1"/>
    </xf>
    <xf numFmtId="0" fontId="7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15" fillId="0" borderId="25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6" fillId="5" borderId="1" xfId="0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5" fillId="0" borderId="28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9" fontId="9" fillId="2" borderId="2" xfId="1" applyFont="1" applyFill="1" applyBorder="1" applyAlignment="1" applyProtection="1">
      <alignment horizontal="center" vertical="center"/>
      <protection locked="0"/>
    </xf>
    <xf numFmtId="44" fontId="9" fillId="4" borderId="1" xfId="0" applyNumberFormat="1" applyFont="1" applyFill="1" applyBorder="1" applyAlignment="1">
      <alignment vertical="center" wrapText="1"/>
    </xf>
    <xf numFmtId="44" fontId="9" fillId="4" borderId="14" xfId="0" applyNumberFormat="1" applyFont="1" applyFill="1" applyBorder="1" applyAlignment="1">
      <alignment vertical="center" wrapText="1"/>
    </xf>
    <xf numFmtId="9" fontId="9" fillId="2" borderId="31" xfId="1" applyFont="1" applyFill="1" applyBorder="1" applyAlignment="1" applyProtection="1">
      <alignment horizontal="center" vertical="center"/>
      <protection locked="0"/>
    </xf>
    <xf numFmtId="44" fontId="9" fillId="4" borderId="17" xfId="0" applyNumberFormat="1" applyFont="1" applyFill="1" applyBorder="1" applyAlignment="1">
      <alignment vertical="center" wrapText="1"/>
    </xf>
    <xf numFmtId="44" fontId="9" fillId="4" borderId="18" xfId="0" applyNumberFormat="1" applyFont="1" applyFill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44" fontId="6" fillId="4" borderId="34" xfId="0" applyNumberFormat="1" applyFont="1" applyFill="1" applyBorder="1" applyAlignment="1">
      <alignment vertical="center" wrapText="1"/>
    </xf>
    <xf numFmtId="44" fontId="6" fillId="4" borderId="35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 wrapText="1"/>
    </xf>
    <xf numFmtId="0" fontId="6" fillId="4" borderId="36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44" fontId="6" fillId="4" borderId="17" xfId="0" applyNumberFormat="1" applyFont="1" applyFill="1" applyBorder="1" applyAlignment="1">
      <alignment vertical="center" wrapText="1"/>
    </xf>
    <xf numFmtId="44" fontId="6" fillId="4" borderId="18" xfId="0" applyNumberFormat="1" applyFont="1" applyFill="1" applyBorder="1" applyAlignment="1">
      <alignment vertical="center" wrapText="1"/>
    </xf>
    <xf numFmtId="0" fontId="15" fillId="5" borderId="0" xfId="0" applyFont="1" applyFill="1" applyAlignment="1">
      <alignment horizontal="center" vertical="center"/>
    </xf>
    <xf numFmtId="0" fontId="17" fillId="0" borderId="0" xfId="0" applyFont="1" applyAlignment="1">
      <alignment horizontal="right" vertical="top"/>
    </xf>
    <xf numFmtId="164" fontId="17" fillId="0" borderId="0" xfId="0" applyNumberFormat="1" applyFont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2">
    <cellStyle name="Procent" xfId="1" builtinId="5"/>
    <cellStyle name="Standaard" xfId="0" builtinId="0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647700</xdr:colOff>
      <xdr:row>43</xdr:row>
      <xdr:rowOff>0</xdr:rowOff>
    </xdr:from>
    <xdr:to>
      <xdr:col>13</xdr:col>
      <xdr:colOff>685800</xdr:colOff>
      <xdr:row>44</xdr:row>
      <xdr:rowOff>161925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ABC0D982-844F-4C34-BE22-5A00470DF031}"/>
            </a:ext>
          </a:extLst>
        </xdr:cNvPr>
        <xdr:cNvSpPr/>
      </xdr:nvSpPr>
      <xdr:spPr>
        <a:xfrm>
          <a:off x="11649075" y="8296275"/>
          <a:ext cx="1152525" cy="32385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549F-6256-43C7-B709-ED9473C0F3B2}">
  <sheetPr>
    <pageSetUpPr fitToPage="1"/>
  </sheetPr>
  <dimension ref="A1:N57"/>
  <sheetViews>
    <sheetView tabSelected="1" zoomScaleNormal="100" workbookViewId="0">
      <selection activeCell="B3" sqref="B3:C3"/>
    </sheetView>
  </sheetViews>
  <sheetFormatPr defaultColWidth="8.85546875" defaultRowHeight="12.75" x14ac:dyDescent="0.2"/>
  <cols>
    <col min="1" max="1" width="25.7109375" customWidth="1"/>
    <col min="2" max="2" width="15.7109375" customWidth="1"/>
    <col min="3" max="3" width="11" bestFit="1" customWidth="1"/>
    <col min="4" max="4" width="14.7109375" customWidth="1"/>
    <col min="5" max="5" width="12.28515625" bestFit="1" customWidth="1"/>
    <col min="6" max="6" width="14.7109375" customWidth="1"/>
    <col min="7" max="7" width="12" bestFit="1" customWidth="1"/>
    <col min="8" max="8" width="14.7109375" customWidth="1"/>
    <col min="9" max="9" width="9.85546875" bestFit="1" customWidth="1"/>
    <col min="10" max="10" width="14.7109375" customWidth="1"/>
    <col min="11" max="11" width="11.5703125" bestFit="1" customWidth="1"/>
    <col min="12" max="12" width="8" bestFit="1" customWidth="1"/>
    <col min="13" max="13" width="16.7109375" customWidth="1"/>
    <col min="14" max="14" width="12.85546875" bestFit="1" customWidth="1"/>
  </cols>
  <sheetData>
    <row r="1" spans="1:14" ht="15.75" x14ac:dyDescent="0.2">
      <c r="A1" s="1" t="s">
        <v>53</v>
      </c>
      <c r="B1" s="2" t="s">
        <v>1</v>
      </c>
      <c r="C1" s="3"/>
      <c r="D1" s="3"/>
      <c r="E1" s="4"/>
      <c r="F1" s="5" t="s">
        <v>52</v>
      </c>
      <c r="G1" s="5"/>
      <c r="H1" s="5"/>
      <c r="I1" s="5"/>
      <c r="J1" s="5"/>
      <c r="K1" s="5"/>
      <c r="L1" s="5"/>
      <c r="M1" s="4"/>
      <c r="N1" s="6"/>
    </row>
    <row r="2" spans="1:14" x14ac:dyDescent="0.2">
      <c r="A2" s="7"/>
      <c r="B2" s="8"/>
      <c r="C2" s="9"/>
      <c r="D2" s="9"/>
      <c r="E2" s="6"/>
      <c r="F2" s="10"/>
      <c r="G2" s="10"/>
      <c r="H2" s="10"/>
      <c r="I2" s="10"/>
      <c r="J2" s="10"/>
      <c r="K2" s="10"/>
      <c r="L2" s="10"/>
      <c r="M2" s="6"/>
      <c r="N2" s="6"/>
    </row>
    <row r="3" spans="1:14" ht="15" x14ac:dyDescent="0.2">
      <c r="A3" s="11" t="s">
        <v>54</v>
      </c>
      <c r="B3" s="12">
        <v>0</v>
      </c>
      <c r="C3" s="12"/>
      <c r="D3" s="9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">
      <c r="A4" s="13" t="str">
        <f>CONCATENATE("Percentage van de ",$A$3)</f>
        <v>Percentage van de Aanneemsom</v>
      </c>
      <c r="B4" s="13"/>
      <c r="C4" s="14">
        <v>0.1</v>
      </c>
      <c r="D4" s="9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">
      <c r="A5" s="15" t="s">
        <v>2</v>
      </c>
      <c r="B5" s="16">
        <f>$B$3*C4</f>
        <v>0</v>
      </c>
      <c r="C5" s="17" t="s">
        <v>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6"/>
    </row>
    <row r="6" spans="1:14" ht="38.25" x14ac:dyDescent="0.2">
      <c r="A6" s="10"/>
      <c r="B6" s="18" t="s">
        <v>4</v>
      </c>
      <c r="C6" s="115" t="s">
        <v>5</v>
      </c>
      <c r="D6" s="116" t="s">
        <v>6</v>
      </c>
      <c r="E6" s="115" t="s">
        <v>7</v>
      </c>
      <c r="F6" s="116" t="s">
        <v>6</v>
      </c>
      <c r="G6" s="115" t="s">
        <v>8</v>
      </c>
      <c r="H6" s="116" t="s">
        <v>6</v>
      </c>
      <c r="I6" s="115" t="s">
        <v>9</v>
      </c>
      <c r="J6" s="20" t="s">
        <v>6</v>
      </c>
      <c r="K6" s="19" t="s">
        <v>10</v>
      </c>
      <c r="L6" s="20" t="s">
        <v>6</v>
      </c>
      <c r="M6" s="18" t="s">
        <v>11</v>
      </c>
      <c r="N6" s="6"/>
    </row>
    <row r="7" spans="1:14" x14ac:dyDescent="0.2">
      <c r="A7" s="6"/>
      <c r="B7" s="21"/>
      <c r="C7" s="117">
        <v>1</v>
      </c>
      <c r="D7" s="118"/>
      <c r="E7" s="117">
        <v>0.45</v>
      </c>
      <c r="F7" s="118"/>
      <c r="G7" s="117">
        <v>1</v>
      </c>
      <c r="H7" s="118"/>
      <c r="I7" s="117">
        <v>0.25</v>
      </c>
      <c r="J7" s="22"/>
      <c r="K7" s="23">
        <v>0</v>
      </c>
      <c r="L7" s="22"/>
      <c r="M7" s="21"/>
      <c r="N7" s="6"/>
    </row>
    <row r="8" spans="1:14" x14ac:dyDescent="0.2">
      <c r="A8" s="24" t="s">
        <v>55</v>
      </c>
      <c r="B8" s="25">
        <v>0.1</v>
      </c>
      <c r="C8" s="26">
        <v>0</v>
      </c>
      <c r="D8" s="27">
        <f t="shared" ref="D8:D17" si="0">$B$5*$C$7*$B8*$C8</f>
        <v>0</v>
      </c>
      <c r="E8" s="26">
        <v>0</v>
      </c>
      <c r="F8" s="27">
        <f t="shared" ref="F8:F17" si="1">$B$5*$E$7*$B8*$E8</f>
        <v>0</v>
      </c>
      <c r="G8" s="26">
        <v>0</v>
      </c>
      <c r="H8" s="27">
        <f>$B$5*$G$7*$B8*$G8</f>
        <v>0</v>
      </c>
      <c r="I8" s="26">
        <v>0</v>
      </c>
      <c r="J8" s="27">
        <f>$B$5*$I$7*$B8*$I8</f>
        <v>0</v>
      </c>
      <c r="K8" s="26">
        <v>0</v>
      </c>
      <c r="L8" s="27">
        <f>$B$5*$K$7*$B8*$K8</f>
        <v>0</v>
      </c>
      <c r="M8" s="28" t="str">
        <f t="shared" ref="M8:M17" si="2">IF(N8="geen 100%","geen 100%",SUM(D8+F8+H8+J8+L8))</f>
        <v>geen 100%</v>
      </c>
      <c r="N8" s="29" t="str">
        <f t="shared" ref="N8:N17" si="3">IF(B8=0%,"n.v.t.",IF(SUM(C8+E8+G8+I8+K8)&lt;&gt;100%,"geen 100%","100% ingevuld"))</f>
        <v>geen 100%</v>
      </c>
    </row>
    <row r="9" spans="1:14" x14ac:dyDescent="0.2">
      <c r="A9" s="24" t="s">
        <v>56</v>
      </c>
      <c r="B9" s="25">
        <v>0.1</v>
      </c>
      <c r="C9" s="26">
        <v>0</v>
      </c>
      <c r="D9" s="27">
        <f t="shared" si="0"/>
        <v>0</v>
      </c>
      <c r="E9" s="26">
        <v>0</v>
      </c>
      <c r="F9" s="27">
        <f t="shared" si="1"/>
        <v>0</v>
      </c>
      <c r="G9" s="26">
        <v>0</v>
      </c>
      <c r="H9" s="27">
        <f t="shared" ref="H9:H17" si="4">$B$5*$G$7*$B9*$G9</f>
        <v>0</v>
      </c>
      <c r="I9" s="26">
        <v>0</v>
      </c>
      <c r="J9" s="27">
        <f t="shared" ref="J9:J17" si="5">$B$5*$I$7*$B9*$I9</f>
        <v>0</v>
      </c>
      <c r="K9" s="26">
        <v>0</v>
      </c>
      <c r="L9" s="27">
        <f t="shared" ref="L9:L17" si="6">$B$5*$K$7*$B9*$K9</f>
        <v>0</v>
      </c>
      <c r="M9" s="28" t="str">
        <f t="shared" si="2"/>
        <v>geen 100%</v>
      </c>
      <c r="N9" s="29" t="str">
        <f t="shared" si="3"/>
        <v>geen 100%</v>
      </c>
    </row>
    <row r="10" spans="1:14" x14ac:dyDescent="0.2">
      <c r="A10" s="24" t="s">
        <v>60</v>
      </c>
      <c r="B10" s="25">
        <v>0.1</v>
      </c>
      <c r="C10" s="26">
        <v>0</v>
      </c>
      <c r="D10" s="27">
        <f t="shared" si="0"/>
        <v>0</v>
      </c>
      <c r="E10" s="26">
        <v>0</v>
      </c>
      <c r="F10" s="27">
        <f t="shared" si="1"/>
        <v>0</v>
      </c>
      <c r="G10" s="26">
        <v>0</v>
      </c>
      <c r="H10" s="27">
        <f t="shared" si="4"/>
        <v>0</v>
      </c>
      <c r="I10" s="26">
        <v>0</v>
      </c>
      <c r="J10" s="27">
        <f t="shared" si="5"/>
        <v>0</v>
      </c>
      <c r="K10" s="26">
        <v>0</v>
      </c>
      <c r="L10" s="27">
        <f t="shared" si="6"/>
        <v>0</v>
      </c>
      <c r="M10" s="28" t="str">
        <f t="shared" si="2"/>
        <v>geen 100%</v>
      </c>
      <c r="N10" s="29" t="str">
        <f t="shared" si="3"/>
        <v>geen 100%</v>
      </c>
    </row>
    <row r="11" spans="1:14" x14ac:dyDescent="0.2">
      <c r="A11" s="24" t="s">
        <v>57</v>
      </c>
      <c r="B11" s="25">
        <v>0.15</v>
      </c>
      <c r="C11" s="26">
        <v>0</v>
      </c>
      <c r="D11" s="27">
        <f t="shared" si="0"/>
        <v>0</v>
      </c>
      <c r="E11" s="26">
        <v>0</v>
      </c>
      <c r="F11" s="27">
        <f t="shared" si="1"/>
        <v>0</v>
      </c>
      <c r="G11" s="26">
        <v>0</v>
      </c>
      <c r="H11" s="27">
        <f t="shared" si="4"/>
        <v>0</v>
      </c>
      <c r="I11" s="26">
        <v>0</v>
      </c>
      <c r="J11" s="27">
        <f t="shared" si="5"/>
        <v>0</v>
      </c>
      <c r="K11" s="26">
        <v>0</v>
      </c>
      <c r="L11" s="27">
        <f t="shared" si="6"/>
        <v>0</v>
      </c>
      <c r="M11" s="28" t="str">
        <f t="shared" si="2"/>
        <v>geen 100%</v>
      </c>
      <c r="N11" s="29" t="str">
        <f t="shared" si="3"/>
        <v>geen 100%</v>
      </c>
    </row>
    <row r="12" spans="1:14" x14ac:dyDescent="0.2">
      <c r="A12" s="24" t="s">
        <v>58</v>
      </c>
      <c r="B12" s="25">
        <v>0.2</v>
      </c>
      <c r="C12" s="26">
        <v>0</v>
      </c>
      <c r="D12" s="27">
        <f t="shared" si="0"/>
        <v>0</v>
      </c>
      <c r="E12" s="26">
        <v>0</v>
      </c>
      <c r="F12" s="27">
        <f t="shared" si="1"/>
        <v>0</v>
      </c>
      <c r="G12" s="26">
        <v>0</v>
      </c>
      <c r="H12" s="27">
        <f t="shared" si="4"/>
        <v>0</v>
      </c>
      <c r="I12" s="26">
        <v>0</v>
      </c>
      <c r="J12" s="27">
        <f t="shared" si="5"/>
        <v>0</v>
      </c>
      <c r="K12" s="26">
        <v>0</v>
      </c>
      <c r="L12" s="27">
        <f t="shared" si="6"/>
        <v>0</v>
      </c>
      <c r="M12" s="28" t="str">
        <f t="shared" si="2"/>
        <v>geen 100%</v>
      </c>
      <c r="N12" s="29" t="str">
        <f t="shared" si="3"/>
        <v>geen 100%</v>
      </c>
    </row>
    <row r="13" spans="1:14" x14ac:dyDescent="0.2">
      <c r="A13" s="24" t="s">
        <v>59</v>
      </c>
      <c r="B13" s="25">
        <v>0.15</v>
      </c>
      <c r="C13" s="26">
        <v>0</v>
      </c>
      <c r="D13" s="27">
        <f t="shared" si="0"/>
        <v>0</v>
      </c>
      <c r="E13" s="26">
        <v>0</v>
      </c>
      <c r="F13" s="27">
        <f t="shared" si="1"/>
        <v>0</v>
      </c>
      <c r="G13" s="26">
        <v>0</v>
      </c>
      <c r="H13" s="27">
        <f t="shared" si="4"/>
        <v>0</v>
      </c>
      <c r="I13" s="26">
        <v>0</v>
      </c>
      <c r="J13" s="27">
        <f t="shared" si="5"/>
        <v>0</v>
      </c>
      <c r="K13" s="26">
        <v>0</v>
      </c>
      <c r="L13" s="27">
        <f t="shared" si="6"/>
        <v>0</v>
      </c>
      <c r="M13" s="28" t="str">
        <f t="shared" si="2"/>
        <v>geen 100%</v>
      </c>
      <c r="N13" s="29" t="str">
        <f t="shared" si="3"/>
        <v>geen 100%</v>
      </c>
    </row>
    <row r="14" spans="1:14" x14ac:dyDescent="0.2">
      <c r="A14" s="24" t="s">
        <v>61</v>
      </c>
      <c r="B14" s="25">
        <v>0.2</v>
      </c>
      <c r="C14" s="26">
        <v>0</v>
      </c>
      <c r="D14" s="27">
        <f t="shared" si="0"/>
        <v>0</v>
      </c>
      <c r="E14" s="26">
        <v>0</v>
      </c>
      <c r="F14" s="27">
        <f t="shared" si="1"/>
        <v>0</v>
      </c>
      <c r="G14" s="26">
        <v>0</v>
      </c>
      <c r="H14" s="27">
        <f t="shared" si="4"/>
        <v>0</v>
      </c>
      <c r="I14" s="26">
        <v>0</v>
      </c>
      <c r="J14" s="27">
        <f t="shared" si="5"/>
        <v>0</v>
      </c>
      <c r="K14" s="26">
        <v>0</v>
      </c>
      <c r="L14" s="27">
        <f t="shared" si="6"/>
        <v>0</v>
      </c>
      <c r="M14" s="28" t="str">
        <f t="shared" si="2"/>
        <v>geen 100%</v>
      </c>
      <c r="N14" s="29" t="str">
        <f t="shared" si="3"/>
        <v>geen 100%</v>
      </c>
    </row>
    <row r="15" spans="1:14" hidden="1" x14ac:dyDescent="0.2">
      <c r="A15" s="24" t="s">
        <v>12</v>
      </c>
      <c r="B15" s="25">
        <v>0</v>
      </c>
      <c r="C15" s="26">
        <v>0</v>
      </c>
      <c r="D15" s="27">
        <f t="shared" si="0"/>
        <v>0</v>
      </c>
      <c r="E15" s="26">
        <v>0</v>
      </c>
      <c r="F15" s="27">
        <f t="shared" si="1"/>
        <v>0</v>
      </c>
      <c r="G15" s="26">
        <v>0</v>
      </c>
      <c r="H15" s="27">
        <f t="shared" si="4"/>
        <v>0</v>
      </c>
      <c r="I15" s="26">
        <v>0</v>
      </c>
      <c r="J15" s="27">
        <f t="shared" si="5"/>
        <v>0</v>
      </c>
      <c r="K15" s="26">
        <v>0</v>
      </c>
      <c r="L15" s="27">
        <f t="shared" si="6"/>
        <v>0</v>
      </c>
      <c r="M15" s="28">
        <f t="shared" si="2"/>
        <v>0</v>
      </c>
      <c r="N15" s="29" t="str">
        <f t="shared" si="3"/>
        <v>n.v.t.</v>
      </c>
    </row>
    <row r="16" spans="1:14" hidden="1" x14ac:dyDescent="0.2">
      <c r="A16" s="24" t="s">
        <v>13</v>
      </c>
      <c r="B16" s="25">
        <v>0</v>
      </c>
      <c r="C16" s="26">
        <v>0</v>
      </c>
      <c r="D16" s="27">
        <f t="shared" si="0"/>
        <v>0</v>
      </c>
      <c r="E16" s="26">
        <v>0</v>
      </c>
      <c r="F16" s="27">
        <f t="shared" si="1"/>
        <v>0</v>
      </c>
      <c r="G16" s="26">
        <v>0</v>
      </c>
      <c r="H16" s="27">
        <f t="shared" si="4"/>
        <v>0</v>
      </c>
      <c r="I16" s="26">
        <v>0</v>
      </c>
      <c r="J16" s="27">
        <f t="shared" si="5"/>
        <v>0</v>
      </c>
      <c r="K16" s="26">
        <v>0</v>
      </c>
      <c r="L16" s="27">
        <f t="shared" si="6"/>
        <v>0</v>
      </c>
      <c r="M16" s="28">
        <f t="shared" si="2"/>
        <v>0</v>
      </c>
      <c r="N16" s="29" t="str">
        <f t="shared" si="3"/>
        <v>n.v.t.</v>
      </c>
    </row>
    <row r="17" spans="1:14" hidden="1" x14ac:dyDescent="0.2">
      <c r="A17" s="24" t="s">
        <v>14</v>
      </c>
      <c r="B17" s="25">
        <v>0</v>
      </c>
      <c r="C17" s="26">
        <v>0</v>
      </c>
      <c r="D17" s="27">
        <f t="shared" si="0"/>
        <v>0</v>
      </c>
      <c r="E17" s="26">
        <v>0</v>
      </c>
      <c r="F17" s="27">
        <f t="shared" si="1"/>
        <v>0</v>
      </c>
      <c r="G17" s="26">
        <v>0</v>
      </c>
      <c r="H17" s="27">
        <f t="shared" si="4"/>
        <v>0</v>
      </c>
      <c r="I17" s="26">
        <v>0</v>
      </c>
      <c r="J17" s="27">
        <f t="shared" si="5"/>
        <v>0</v>
      </c>
      <c r="K17" s="26">
        <v>0</v>
      </c>
      <c r="L17" s="27">
        <f t="shared" si="6"/>
        <v>0</v>
      </c>
      <c r="M17" s="28">
        <f t="shared" si="2"/>
        <v>0</v>
      </c>
      <c r="N17" s="29" t="str">
        <f t="shared" si="3"/>
        <v>n.v.t.</v>
      </c>
    </row>
    <row r="18" spans="1:14" ht="15" x14ac:dyDescent="0.2">
      <c r="A18" s="30" t="s">
        <v>15</v>
      </c>
      <c r="B18" s="31">
        <f>SUM(B8:B17)</f>
        <v>1.0000000000000002</v>
      </c>
      <c r="C18" s="6"/>
      <c r="D18" s="6"/>
      <c r="E18" s="6"/>
      <c r="F18" s="32" t="str">
        <f xml:space="preserve"> CONCATENATE("Totaal fictieve korting ",$B$1," ",A6)</f>
        <v xml:space="preserve">Totaal fictieve korting 'Inzet duurzaam materieel' </v>
      </c>
      <c r="G18" s="33"/>
      <c r="H18" s="33"/>
      <c r="I18" s="33"/>
      <c r="J18" s="33"/>
      <c r="K18" s="33"/>
      <c r="L18" s="33"/>
      <c r="M18" s="34" t="str">
        <f>IF(B18=0,0,IF($B$3=0,CONCATENATE($A$3," invullen"),IF(N18="geen 100%","geen 100%",SUM(M8:M17))))</f>
        <v>Aanneemsom invullen</v>
      </c>
      <c r="N18" s="29" t="str">
        <f>IF(B18=0,"n.v.t.",IF(OR(SUM(B8:B17)=0,N8="geen 100%",N9="geen 100%",N10="geen 100%",N11="geen 100%",N12="geen 100%",N13="geen 100%",N14="geen 100%",N15="geen 100%",N16="geen 100%",N17="geen 100%"),"geen 100%","100% ingevuld"))</f>
        <v>geen 100%</v>
      </c>
    </row>
    <row r="19" spans="1:14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6"/>
      <c r="L19" s="6"/>
      <c r="M19" s="6"/>
      <c r="N19" s="6"/>
    </row>
    <row r="20" spans="1:14" x14ac:dyDescent="0.2">
      <c r="A20" s="36" t="s">
        <v>16</v>
      </c>
      <c r="B20" s="37"/>
      <c r="C20" s="37"/>
      <c r="D20" s="37"/>
      <c r="E20" s="38"/>
      <c r="F20" s="35"/>
      <c r="G20" s="35"/>
      <c r="H20" s="35"/>
      <c r="I20" s="35"/>
      <c r="J20" s="35"/>
      <c r="K20" s="35"/>
      <c r="L20" s="35"/>
      <c r="M20" s="35"/>
      <c r="N20" s="35"/>
    </row>
    <row r="21" spans="1:14" x14ac:dyDescent="0.2">
      <c r="A21" s="36" t="s">
        <v>17</v>
      </c>
      <c r="B21" s="37"/>
      <c r="C21" s="37"/>
      <c r="D21" s="37"/>
      <c r="E21" s="38"/>
      <c r="F21" s="35"/>
      <c r="G21" s="6"/>
      <c r="H21" s="6"/>
      <c r="I21" s="6"/>
      <c r="J21" s="6"/>
      <c r="K21" s="6"/>
      <c r="L21" s="6"/>
      <c r="M21" s="6"/>
      <c r="N21" s="6"/>
    </row>
    <row r="22" spans="1:14" x14ac:dyDescent="0.2">
      <c r="A22" s="36" t="s">
        <v>18</v>
      </c>
      <c r="B22" s="37"/>
      <c r="C22" s="37"/>
      <c r="D22" s="37"/>
      <c r="E22" s="38"/>
      <c r="F22" s="35"/>
      <c r="G22" s="35"/>
      <c r="H22" s="35"/>
      <c r="I22" s="35"/>
      <c r="J22" s="35"/>
      <c r="K22" s="6"/>
      <c r="L22" s="6"/>
      <c r="M22" s="6"/>
      <c r="N22" s="6"/>
    </row>
    <row r="23" spans="1:14" x14ac:dyDescent="0.2">
      <c r="A23" s="36" t="s">
        <v>19</v>
      </c>
      <c r="B23" s="37"/>
      <c r="C23" s="37"/>
      <c r="D23" s="37"/>
      <c r="E23" s="38"/>
      <c r="F23" s="35"/>
      <c r="G23" s="35"/>
      <c r="H23" s="35"/>
      <c r="I23" s="35"/>
      <c r="J23" s="6"/>
      <c r="K23" s="6"/>
      <c r="L23" s="6"/>
      <c r="M23" s="6"/>
      <c r="N23" s="6"/>
    </row>
    <row r="24" spans="1:14" x14ac:dyDescent="0.2">
      <c r="A24" s="36" t="s">
        <v>20</v>
      </c>
      <c r="B24" s="37"/>
      <c r="C24" s="37"/>
      <c r="D24" s="37"/>
      <c r="E24" s="38"/>
      <c r="F24" s="35"/>
      <c r="G24" s="35"/>
      <c r="H24" s="35"/>
      <c r="I24" s="35"/>
      <c r="J24" s="6"/>
      <c r="K24" s="6"/>
      <c r="L24" s="6"/>
      <c r="M24" s="6"/>
      <c r="N24" s="6"/>
    </row>
    <row r="25" spans="1:14" ht="13.5" thickBo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22.5" x14ac:dyDescent="0.2">
      <c r="A26" s="39" t="s">
        <v>62</v>
      </c>
      <c r="B26" s="40" t="s">
        <v>21</v>
      </c>
      <c r="C26" s="41"/>
      <c r="D26" s="42"/>
      <c r="E26" s="6"/>
      <c r="F26" s="43" t="s">
        <v>22</v>
      </c>
      <c r="G26" s="44" t="s">
        <v>23</v>
      </c>
      <c r="H26" s="45" t="s">
        <v>6</v>
      </c>
      <c r="I26" s="46"/>
      <c r="J26" s="6"/>
    </row>
    <row r="27" spans="1:14" ht="22.5" x14ac:dyDescent="0.2">
      <c r="A27" s="47" t="s">
        <v>24</v>
      </c>
      <c r="B27" s="48"/>
      <c r="C27" s="49">
        <v>0.05</v>
      </c>
      <c r="D27" s="50"/>
      <c r="E27" s="6"/>
      <c r="F27" s="51"/>
      <c r="G27" s="44" t="s">
        <v>25</v>
      </c>
      <c r="H27" s="52">
        <v>1</v>
      </c>
      <c r="I27" s="53" t="s">
        <v>26</v>
      </c>
      <c r="J27" s="6"/>
    </row>
    <row r="28" spans="1:14" ht="22.5" x14ac:dyDescent="0.2">
      <c r="A28" s="54" t="s">
        <v>2</v>
      </c>
      <c r="B28" s="55">
        <f>$B$3*C27</f>
        <v>0</v>
      </c>
      <c r="C28" s="56" t="s">
        <v>27</v>
      </c>
      <c r="D28" s="57"/>
      <c r="E28" s="6"/>
      <c r="F28" s="51"/>
      <c r="G28" s="44" t="s">
        <v>28</v>
      </c>
      <c r="H28" s="52">
        <v>0.8</v>
      </c>
      <c r="I28" s="53" t="s">
        <v>29</v>
      </c>
      <c r="J28" s="6"/>
      <c r="K28" s="6"/>
      <c r="L28" s="6"/>
      <c r="M28" s="6"/>
      <c r="N28" s="6"/>
    </row>
    <row r="29" spans="1:14" ht="22.5" x14ac:dyDescent="0.2">
      <c r="A29" s="58"/>
      <c r="B29" s="6"/>
      <c r="C29" s="56"/>
      <c r="D29" s="57"/>
      <c r="E29" s="6"/>
      <c r="F29" s="51"/>
      <c r="G29" s="44" t="s">
        <v>30</v>
      </c>
      <c r="H29" s="52">
        <v>0.5</v>
      </c>
      <c r="I29" s="53" t="s">
        <v>31</v>
      </c>
      <c r="J29" s="6"/>
      <c r="K29" s="6"/>
      <c r="L29" s="6"/>
      <c r="M29" s="6"/>
      <c r="N29" s="6"/>
    </row>
    <row r="30" spans="1:14" ht="22.5" x14ac:dyDescent="0.2">
      <c r="A30" s="59" t="s">
        <v>32</v>
      </c>
      <c r="B30" s="60" t="s">
        <v>0</v>
      </c>
      <c r="C30" s="61" t="str">
        <f>IF($B$3=0,CONCATENATE($A$3," invullen"),IF(B30="Maak keuze","Niveau invullen",INDEX(H27:I32,IF(B30=I27,1,IF(B30=I28,2,IF(B30=I29,3,IF(B30=I30,4,IF(B30=I31,5,6))))),1)*B28))</f>
        <v>Aanneemsom invullen</v>
      </c>
      <c r="D30" s="62"/>
      <c r="E30" s="6"/>
      <c r="F30" s="51"/>
      <c r="G30" s="44" t="s">
        <v>33</v>
      </c>
      <c r="H30" s="52">
        <v>0</v>
      </c>
      <c r="I30" s="53" t="s">
        <v>34</v>
      </c>
      <c r="J30" s="6"/>
      <c r="K30" s="6"/>
      <c r="L30" s="6"/>
      <c r="M30" s="6"/>
      <c r="N30" s="6"/>
    </row>
    <row r="31" spans="1:14" ht="23.25" thickBot="1" x14ac:dyDescent="0.25">
      <c r="A31" s="63"/>
      <c r="B31" s="64"/>
      <c r="C31" s="65"/>
      <c r="D31" s="66"/>
      <c r="E31" s="6"/>
      <c r="F31" s="51"/>
      <c r="G31" s="67" t="s">
        <v>35</v>
      </c>
      <c r="H31" s="52">
        <v>0</v>
      </c>
      <c r="I31" s="53" t="s">
        <v>36</v>
      </c>
      <c r="J31" s="68" t="s">
        <v>37</v>
      </c>
      <c r="K31" s="68"/>
      <c r="L31" s="68"/>
      <c r="M31" s="68"/>
      <c r="N31" s="68"/>
    </row>
    <row r="32" spans="1:14" ht="13.5" thickBot="1" x14ac:dyDescent="0.25">
      <c r="A32" s="29"/>
      <c r="B32" s="6"/>
      <c r="C32" s="6"/>
      <c r="D32" s="6"/>
      <c r="E32" s="6"/>
      <c r="F32" s="69"/>
      <c r="G32" s="70" t="s">
        <v>38</v>
      </c>
      <c r="H32" s="52">
        <v>0</v>
      </c>
      <c r="I32" s="53" t="s">
        <v>38</v>
      </c>
      <c r="J32" s="68" t="str">
        <f>CONCATENATE("Totaal fictieve korting ",$A$1," + ",$A$26," + ",$A$35)</f>
        <v>Totaal fictieve korting K.1a + K.1b + K.2</v>
      </c>
      <c r="K32" s="68"/>
      <c r="L32" s="68"/>
      <c r="M32" s="68"/>
      <c r="N32" s="68"/>
    </row>
    <row r="33" spans="1:14" ht="15.75" thickBot="1" x14ac:dyDescent="0.25">
      <c r="A33" s="71" t="s">
        <v>63</v>
      </c>
      <c r="B33" s="72"/>
      <c r="C33" s="73" t="str">
        <f>IF($B$3=0,CONCATENATE($A$3," invullen"),IF(OR(M18="GEEN 100%",M18="Niet geldig",B30="Maak keuze"),"Nog niet goed ingevuld",M18+C30))</f>
        <v>Aanneemsom invullen</v>
      </c>
      <c r="D33" s="74"/>
      <c r="E33" s="6"/>
      <c r="F33" s="6"/>
      <c r="G33" s="6"/>
      <c r="H33" s="6"/>
      <c r="I33" s="75" t="s">
        <v>39</v>
      </c>
      <c r="J33" s="75"/>
      <c r="K33" s="75"/>
      <c r="L33" s="75"/>
      <c r="M33" s="75"/>
      <c r="N33" s="75"/>
    </row>
    <row r="34" spans="1:14" ht="13.5" thickBot="1" x14ac:dyDescent="0.25">
      <c r="A34" s="6"/>
      <c r="B34" s="6"/>
      <c r="C34" s="6"/>
      <c r="D34" s="6"/>
      <c r="E34" s="6"/>
      <c r="F34" s="6"/>
      <c r="G34" s="6"/>
      <c r="H34" s="6"/>
      <c r="I34" s="76" t="s">
        <v>40</v>
      </c>
      <c r="J34" s="77"/>
      <c r="K34" s="78"/>
      <c r="L34" s="78"/>
      <c r="M34" s="78"/>
      <c r="N34" s="78"/>
    </row>
    <row r="35" spans="1:14" ht="13.5" customHeight="1" x14ac:dyDescent="0.2">
      <c r="A35" s="39" t="s">
        <v>64</v>
      </c>
      <c r="B35" s="40" t="s">
        <v>41</v>
      </c>
      <c r="C35" s="41"/>
      <c r="D35" s="42"/>
      <c r="E35" s="6"/>
      <c r="F35" s="6"/>
      <c r="G35" s="6"/>
      <c r="H35" s="6"/>
      <c r="I35" s="79"/>
      <c r="J35" s="80"/>
      <c r="K35" s="78"/>
      <c r="L35" s="78"/>
      <c r="M35" s="78"/>
      <c r="N35" s="78"/>
    </row>
    <row r="36" spans="1:14" x14ac:dyDescent="0.2">
      <c r="A36" s="81" t="str">
        <f>CONCATENATE("Percentage van de ",$A$3)</f>
        <v>Percentage van de Aanneemsom</v>
      </c>
      <c r="B36" s="13"/>
      <c r="C36" s="49">
        <v>0.15</v>
      </c>
      <c r="D36" s="50"/>
      <c r="E36" s="6"/>
      <c r="F36" s="6"/>
      <c r="G36" s="6"/>
      <c r="H36" s="6"/>
      <c r="I36" s="76" t="s">
        <v>42</v>
      </c>
      <c r="J36" s="77"/>
      <c r="K36" s="78"/>
      <c r="L36" s="78"/>
      <c r="M36" s="78"/>
      <c r="N36" s="78"/>
    </row>
    <row r="37" spans="1:14" ht="15.75" customHeight="1" x14ac:dyDescent="0.2">
      <c r="A37" s="82" t="s">
        <v>2</v>
      </c>
      <c r="B37" s="16">
        <f>$B$3*C36</f>
        <v>0</v>
      </c>
      <c r="C37" s="6"/>
      <c r="D37" s="83"/>
      <c r="E37" s="6"/>
      <c r="F37" s="6"/>
      <c r="G37" s="6"/>
      <c r="H37" s="6"/>
      <c r="I37" s="79"/>
      <c r="J37" s="80"/>
      <c r="K37" s="78"/>
      <c r="L37" s="78"/>
      <c r="M37" s="78"/>
      <c r="N37" s="78"/>
    </row>
    <row r="38" spans="1:14" x14ac:dyDescent="0.2">
      <c r="A38" s="84" t="s">
        <v>43</v>
      </c>
      <c r="B38" s="85"/>
      <c r="C38" s="49">
        <v>0.75</v>
      </c>
      <c r="D38" s="83"/>
      <c r="E38" s="6"/>
      <c r="F38" s="6"/>
      <c r="G38" s="6"/>
      <c r="H38" s="6"/>
      <c r="I38" s="76" t="s">
        <v>44</v>
      </c>
      <c r="J38" s="77"/>
      <c r="K38" s="86"/>
      <c r="L38" s="86"/>
      <c r="M38" s="86"/>
      <c r="N38" s="86"/>
    </row>
    <row r="39" spans="1:14" ht="12.75" customHeight="1" x14ac:dyDescent="0.2">
      <c r="A39" s="87" t="s">
        <v>45</v>
      </c>
      <c r="B39" s="88"/>
      <c r="C39" s="56" t="s">
        <v>46</v>
      </c>
      <c r="D39" s="57"/>
      <c r="E39" s="6"/>
      <c r="F39" s="6"/>
      <c r="G39" s="6"/>
      <c r="H39" s="6"/>
      <c r="I39" s="89"/>
      <c r="J39" s="90"/>
      <c r="K39" s="86"/>
      <c r="L39" s="86"/>
      <c r="M39" s="86"/>
      <c r="N39" s="86"/>
    </row>
    <row r="40" spans="1:14" ht="12.75" customHeight="1" x14ac:dyDescent="0.2">
      <c r="A40" s="91"/>
      <c r="B40" s="92"/>
      <c r="C40" s="56"/>
      <c r="D40" s="57"/>
      <c r="E40" s="6"/>
      <c r="F40" s="6"/>
      <c r="G40" s="6"/>
      <c r="H40" s="6"/>
      <c r="I40" s="89"/>
      <c r="J40" s="90"/>
      <c r="K40" s="86"/>
      <c r="L40" s="86"/>
      <c r="M40" s="86"/>
      <c r="N40" s="86"/>
    </row>
    <row r="41" spans="1:14" x14ac:dyDescent="0.2">
      <c r="A41" s="59" t="s">
        <v>47</v>
      </c>
      <c r="B41" s="93" t="s">
        <v>0</v>
      </c>
      <c r="C41" s="94" t="str">
        <f>IF($B$3=0,CONCATENATE($A$3," invullen"),IF(B41="Maak keuze","Percentage invullen",IF(B3=0,"Nog niet goed ingevuld",$B$3*$C$36*(100%-((100%-B41)/(100%-$C$38))))))</f>
        <v>Aanneemsom invullen</v>
      </c>
      <c r="D41" s="95"/>
      <c r="E41" s="6"/>
      <c r="F41" s="6"/>
      <c r="G41" s="6"/>
      <c r="H41" s="6"/>
      <c r="I41" s="89"/>
      <c r="J41" s="90"/>
      <c r="K41" s="86"/>
      <c r="L41" s="86"/>
      <c r="M41" s="86"/>
      <c r="N41" s="86"/>
    </row>
    <row r="42" spans="1:14" ht="15.75" customHeight="1" thickBot="1" x14ac:dyDescent="0.25">
      <c r="A42" s="63"/>
      <c r="B42" s="96"/>
      <c r="C42" s="97"/>
      <c r="D42" s="98"/>
      <c r="E42" s="6"/>
      <c r="F42" s="6"/>
      <c r="G42" s="6"/>
      <c r="H42" s="6"/>
      <c r="I42" s="79"/>
      <c r="J42" s="80"/>
      <c r="K42" s="86"/>
      <c r="L42" s="86"/>
      <c r="M42" s="86"/>
      <c r="N42" s="86"/>
    </row>
    <row r="43" spans="1:14" ht="13.5" thickBot="1" x14ac:dyDescent="0.25">
      <c r="A43" s="6"/>
      <c r="B43" s="6"/>
      <c r="C43" s="6"/>
      <c r="D43" s="6"/>
      <c r="E43" s="6"/>
      <c r="F43" s="6"/>
      <c r="G43" s="6"/>
      <c r="H43" s="6"/>
      <c r="I43" s="99" t="s">
        <v>48</v>
      </c>
      <c r="J43" s="100"/>
      <c r="K43" s="78"/>
      <c r="L43" s="78"/>
      <c r="M43" s="78"/>
      <c r="N43" s="78"/>
    </row>
    <row r="44" spans="1:14" ht="12.75" customHeight="1" x14ac:dyDescent="0.2">
      <c r="A44" s="6"/>
      <c r="B44" s="101" t="s">
        <v>37</v>
      </c>
      <c r="C44" s="102"/>
      <c r="D44" s="102"/>
      <c r="E44" s="102"/>
      <c r="F44" s="103" t="str">
        <f>IF($B$3=0,CONCATENATE($A$3," invullen"),IF(OR(M18="geen 100%",B30="Maak keuze",B41="Maak keuze",B41&lt;C38),"Nog niet goed ingevuld",IF(B44="Evaluatieprijs",B3-C33-C41,C33+C41)))</f>
        <v>Aanneemsom invullen</v>
      </c>
      <c r="G44" s="104"/>
      <c r="H44" s="6"/>
      <c r="I44" s="105"/>
      <c r="J44" s="105"/>
      <c r="K44" s="105"/>
      <c r="L44" s="105"/>
      <c r="M44" s="106" t="s">
        <v>49</v>
      </c>
      <c r="N44" s="107" t="s">
        <v>65</v>
      </c>
    </row>
    <row r="45" spans="1:14" ht="13.5" customHeight="1" thickBot="1" x14ac:dyDescent="0.25">
      <c r="A45" s="6"/>
      <c r="B45" s="108"/>
      <c r="C45" s="109"/>
      <c r="D45" s="109"/>
      <c r="E45" s="109"/>
      <c r="F45" s="110"/>
      <c r="G45" s="111"/>
      <c r="H45" s="6"/>
      <c r="I45" s="112" t="s">
        <v>50</v>
      </c>
      <c r="J45" s="112"/>
      <c r="K45" s="112"/>
      <c r="L45" s="105"/>
      <c r="M45" s="113" t="s">
        <v>51</v>
      </c>
      <c r="N45" s="114">
        <v>46122</v>
      </c>
    </row>
    <row r="46" spans="1:14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</sheetData>
  <sheetProtection algorithmName="SHA-512" hashValue="u5s2SUZDugQrAILwu3UFFEmdHYRA+TX2ivheTf+YEJTf3iKhvKd3xMLDOexjB1QU3vFuLk9xOiKQBcH42oAm6g==" saltValue="i6DNb8CZ+q4BOiLgox9iZQ==" spinCount="100000" sheet="1" selectLockedCells="1"/>
  <mergeCells count="49">
    <mergeCell ref="C41:D42"/>
    <mergeCell ref="I43:J43"/>
    <mergeCell ref="K43:N43"/>
    <mergeCell ref="B44:E45"/>
    <mergeCell ref="F44:G45"/>
    <mergeCell ref="I45:K45"/>
    <mergeCell ref="A36:B36"/>
    <mergeCell ref="I36:J37"/>
    <mergeCell ref="K36:N37"/>
    <mergeCell ref="A38:B38"/>
    <mergeCell ref="I38:J42"/>
    <mergeCell ref="K38:N42"/>
    <mergeCell ref="A39:B40"/>
    <mergeCell ref="C39:D40"/>
    <mergeCell ref="A41:A42"/>
    <mergeCell ref="B41:B42"/>
    <mergeCell ref="J31:N31"/>
    <mergeCell ref="J32:N32"/>
    <mergeCell ref="A33:B33"/>
    <mergeCell ref="C33:D33"/>
    <mergeCell ref="I33:N33"/>
    <mergeCell ref="I34:J35"/>
    <mergeCell ref="K34:N35"/>
    <mergeCell ref="B35:D35"/>
    <mergeCell ref="A23:E23"/>
    <mergeCell ref="A24:E24"/>
    <mergeCell ref="B26:D26"/>
    <mergeCell ref="F26:F32"/>
    <mergeCell ref="A27:B27"/>
    <mergeCell ref="C28:D29"/>
    <mergeCell ref="A30:A31"/>
    <mergeCell ref="B30:B31"/>
    <mergeCell ref="C30:D31"/>
    <mergeCell ref="L6:L7"/>
    <mergeCell ref="M6:M7"/>
    <mergeCell ref="F18:L18"/>
    <mergeCell ref="A20:E20"/>
    <mergeCell ref="A21:E21"/>
    <mergeCell ref="A22:E22"/>
    <mergeCell ref="B1:D1"/>
    <mergeCell ref="F1:L1"/>
    <mergeCell ref="B3:C3"/>
    <mergeCell ref="A4:B4"/>
    <mergeCell ref="C5:M5"/>
    <mergeCell ref="B6:B7"/>
    <mergeCell ref="D6:D7"/>
    <mergeCell ref="F6:F7"/>
    <mergeCell ref="H6:H7"/>
    <mergeCell ref="J6:J7"/>
  </mergeCells>
  <conditionalFormatting sqref="A1:A3 A26 A33 A35">
    <cfRule type="cellIs" dxfId="16" priority="1" operator="equal">
      <formula>"Maak keuze"</formula>
    </cfRule>
  </conditionalFormatting>
  <conditionalFormatting sqref="A4 A36">
    <cfRule type="cellIs" dxfId="15" priority="7" operator="equal">
      <formula>"Percentage van de Maak keuze"</formula>
    </cfRule>
  </conditionalFormatting>
  <conditionalFormatting sqref="A8:A17">
    <cfRule type="beginsWith" dxfId="14" priority="4" operator="beginsWith" text="Machine">
      <formula>LEFT(A8,LEN("Machine"))="Machine"</formula>
    </cfRule>
  </conditionalFormatting>
  <conditionalFormatting sqref="B5 B28 B37">
    <cfRule type="cellIs" dxfId="13" priority="13" operator="equal">
      <formula>0</formula>
    </cfRule>
  </conditionalFormatting>
  <conditionalFormatting sqref="B8:B17">
    <cfRule type="cellIs" dxfId="12" priority="5" operator="equal">
      <formula>0</formula>
    </cfRule>
  </conditionalFormatting>
  <conditionalFormatting sqref="B18">
    <cfRule type="cellIs" dxfId="11" priority="8" operator="notEqual">
      <formula>100%</formula>
    </cfRule>
  </conditionalFormatting>
  <conditionalFormatting sqref="B44:E45">
    <cfRule type="containsText" dxfId="10" priority="6" operator="containsText" text="Maak keuze">
      <formula>NOT(ISERROR(SEARCH("Maak keuze",B44)))</formula>
    </cfRule>
  </conditionalFormatting>
  <conditionalFormatting sqref="C4 C27 C36 C38">
    <cfRule type="cellIs" dxfId="9" priority="3" operator="equal">
      <formula>0</formula>
    </cfRule>
  </conditionalFormatting>
  <conditionalFormatting sqref="C33 C41 F44">
    <cfRule type="cellIs" dxfId="8" priority="14" operator="equal">
      <formula>"Nog niet goed ingevuld"</formula>
    </cfRule>
  </conditionalFormatting>
  <conditionalFormatting sqref="C41">
    <cfRule type="expression" dxfId="7" priority="17">
      <formula>B41="Maak keuze"</formula>
    </cfRule>
  </conditionalFormatting>
  <conditionalFormatting sqref="C30:D31">
    <cfRule type="expression" dxfId="6" priority="16">
      <formula>B30="Maak keuze"</formula>
    </cfRule>
  </conditionalFormatting>
  <conditionalFormatting sqref="F1:L2">
    <cfRule type="beginsWith" dxfId="5" priority="2" operator="beginsWith" text="Onderwerp">
      <formula>LEFT(F1,LEN("Onderwerp"))="Onderwerp"</formula>
    </cfRule>
  </conditionalFormatting>
  <conditionalFormatting sqref="M8:M18">
    <cfRule type="cellIs" dxfId="4" priority="15" operator="equal">
      <formula>"geen 100%"</formula>
    </cfRule>
  </conditionalFormatting>
  <conditionalFormatting sqref="M18 C30 C33 C41 F44">
    <cfRule type="cellIs" dxfId="3" priority="9" operator="equal">
      <formula>"Maak keuze invullen"</formula>
    </cfRule>
    <cfRule type="cellIs" dxfId="2" priority="10" operator="equal">
      <formula>"aanneemsom invullen"</formula>
    </cfRule>
    <cfRule type="cellIs" dxfId="1" priority="11" operator="equal">
      <formula>"inschrijfsom invullen"</formula>
    </cfRule>
    <cfRule type="cellIs" dxfId="0" priority="12" operator="equal">
      <formula>"totaalprijs invullen"</formula>
    </cfRule>
  </conditionalFormatting>
  <dataValidations count="17">
    <dataValidation type="list" allowBlank="1" showInputMessage="1" showErrorMessage="1" sqref="B30:B31" xr:uid="{69F02AFE-1FEA-4840-900C-379663FE517B}">
      <formula1>"Maak keuze,N5/T2/T3,N4,N3/T1,N2,N1,Geen certificaat"</formula1>
    </dataValidation>
    <dataValidation type="list" allowBlank="1" showInputMessage="1" showErrorMessage="1" sqref="B44:E45" xr:uid="{D1DBB608-6C4D-4C3A-BEA7-59634282A0DD}">
      <formula1>$J$31:$J$32</formula1>
    </dataValidation>
    <dataValidation type="list" allowBlank="1" showInputMessage="1" showErrorMessage="1" error="Percentage voldoet niet aan de eisen" sqref="B41" xr:uid="{921FBD71-0156-4C7A-A92D-FD7DB94AF8D7}">
      <formula1>"Maak keuze,75%,76%,77%,78%,79%,80%,81%,82%,83%,84%,85%,86%,87%,88%,89%,90%,91%,92%,93%,94%,95%,96%,97%,98%,99%,100%"</formula1>
    </dataValidation>
    <dataValidation type="list" allowBlank="1" showInputMessage="1" showErrorMessage="1" sqref="A3" xr:uid="{2A0A5412-2118-42D3-8BEA-EC3886611888}">
      <formula1>"Maak keuze,Aanneemsom,Inschrijfsom,Totaalprijs"</formula1>
    </dataValidation>
    <dataValidation type="list" allowBlank="1" showInputMessage="1" showErrorMessage="1" sqref="A1:A2 A26 A35" xr:uid="{ED940E2E-3923-4FF0-875D-EB2B08FCFBF7}">
      <formula1>"Maak keuze,K.1,K.2,K.3,K.4,K.5,K.6,K.1a,K.1b,K.2a,K.2b,K.3a,K.3b,K.4a,K.4b,K.5a,K.5b,K.6a,K.6b,"</formula1>
    </dataValidation>
    <dataValidation type="list" allowBlank="1" showInputMessage="1" showErrorMessage="1" sqref="A33:B33" xr:uid="{ABFF1CF9-6170-4F25-A50E-A07090FE7296}">
      <formula1>"Maak keuze,Totaal fictieve korting voor K.1,Totaal fictieve korting voor K.2,Totaal fictieve korting voor K.3,Totaal fictieve korting voor K.4,Totaal fictieve korting voor K.5,Totaal fictieve korting voor K.6"</formula1>
    </dataValidation>
    <dataValidation type="list" allowBlank="1" showInputMessage="1" sqref="A8" xr:uid="{6A4FBBC9-C36D-4CD9-8681-6842A18CECF3}">
      <formula1>"Machine 1"</formula1>
    </dataValidation>
    <dataValidation type="list" allowBlank="1" showInputMessage="1" sqref="A9" xr:uid="{CB55A13C-B4DB-48B8-90B1-B80CC352EFE9}">
      <formula1>"Machine 2"</formula1>
    </dataValidation>
    <dataValidation type="list" allowBlank="1" showInputMessage="1" sqref="A10" xr:uid="{6836BBD2-4093-46D4-BC18-E9F0BE5E48F1}">
      <formula1>"Machine 3"</formula1>
    </dataValidation>
    <dataValidation type="list" allowBlank="1" showInputMessage="1" sqref="A11" xr:uid="{F51FAC87-E850-4BEB-9017-D03CAF066392}">
      <formula1>"Machine 4"</formula1>
    </dataValidation>
    <dataValidation type="list" allowBlank="1" showInputMessage="1" sqref="A12" xr:uid="{5A03F331-5DED-42A1-A38C-A684852EECD9}">
      <formula1>"Machine 5"</formula1>
    </dataValidation>
    <dataValidation type="list" allowBlank="1" showInputMessage="1" sqref="A13" xr:uid="{AE7F1920-2750-40F3-8938-5E7B6E7CADF2}">
      <formula1>"Machine 6"</formula1>
    </dataValidation>
    <dataValidation type="list" allowBlank="1" showInputMessage="1" sqref="A14" xr:uid="{6E21C1C7-D5AC-4952-BFC3-137606783A84}">
      <formula1>"Machine 7"</formula1>
    </dataValidation>
    <dataValidation type="list" allowBlank="1" showInputMessage="1" sqref="A15" xr:uid="{BB9E5A09-705E-43B4-BA32-45039E47B0F3}">
      <formula1>"Machine 8"</formula1>
    </dataValidation>
    <dataValidation type="list" allowBlank="1" showInputMessage="1" sqref="A16" xr:uid="{6957BC46-138D-48C2-95F8-ED931F06F348}">
      <formula1>"Machine 9"</formula1>
    </dataValidation>
    <dataValidation type="list" allowBlank="1" showInputMessage="1" sqref="A17" xr:uid="{5478A525-05BF-4D01-A0CE-0DF715DF012D}">
      <formula1>"Machine 10"</formula1>
    </dataValidation>
    <dataValidation type="list" allowBlank="1" showInputMessage="1" sqref="F1:L2" xr:uid="{03361403-5009-4304-81D9-9ADEC44B4BA4}">
      <formula1>"Onderwerp (besteknr)"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GOW__-DM-CO2-PM-__eenmalig (%)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dcterms:created xsi:type="dcterms:W3CDTF">2026-04-10T10:00:52Z</dcterms:created>
  <dcterms:modified xsi:type="dcterms:W3CDTF">2026-04-10T10:07:00Z</dcterms:modified>
</cp:coreProperties>
</file>