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dservicecentrum-my.sharepoint.com/personal/koos_agtereek_leeuwarden_nl/Documents/Bureaublad/"/>
    </mc:Choice>
  </mc:AlternateContent>
  <xr:revisionPtr revIDLastSave="1" documentId="8_{B2222008-3FAC-4D00-9AF6-28CE0A8BA5C2}" xr6:coauthVersionLast="47" xr6:coauthVersionMax="47" xr10:uidLastSave="{F0DBCE7D-2A51-4BA1-858F-CA4207A149AB}"/>
  <bookViews>
    <workbookView xWindow="28680" yWindow="-120" windowWidth="29040" windowHeight="15720" xr2:uid="{7C118EB9-E2AD-4E68-9B60-C3AF625949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9" i="1" l="1"/>
  <c r="AR5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13" i="1"/>
  <c r="Q4" i="1"/>
  <c r="AQ4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5" i="1"/>
  <c r="AC6" i="1"/>
  <c r="AE6" i="1" s="1"/>
  <c r="AC7" i="1"/>
  <c r="AE7" i="1" s="1"/>
  <c r="AC8" i="1"/>
  <c r="AE8" i="1" s="1"/>
  <c r="AC9" i="1"/>
  <c r="AE9" i="1" s="1"/>
  <c r="AC10" i="1"/>
  <c r="AE10" i="1" s="1"/>
  <c r="AC11" i="1"/>
  <c r="AE11" i="1" s="1"/>
  <c r="AC12" i="1"/>
  <c r="AE12" i="1" s="1"/>
  <c r="AC13" i="1"/>
  <c r="AE13" i="1" s="1"/>
  <c r="AC14" i="1"/>
  <c r="AE14" i="1" s="1"/>
  <c r="AC15" i="1"/>
  <c r="AE15" i="1" s="1"/>
  <c r="AC16" i="1"/>
  <c r="AE16" i="1" s="1"/>
  <c r="AC17" i="1"/>
  <c r="AE17" i="1" s="1"/>
  <c r="AC18" i="1"/>
  <c r="AE18" i="1" s="1"/>
  <c r="AC19" i="1"/>
  <c r="AE19" i="1" s="1"/>
  <c r="AC20" i="1"/>
  <c r="AE20" i="1" s="1"/>
  <c r="AC21" i="1"/>
  <c r="AE21" i="1" s="1"/>
  <c r="AC22" i="1"/>
  <c r="AE22" i="1" s="1"/>
  <c r="AC23" i="1"/>
  <c r="AE23" i="1" s="1"/>
  <c r="AC24" i="1"/>
  <c r="AE24" i="1" s="1"/>
  <c r="AC25" i="1"/>
  <c r="AE25" i="1" s="1"/>
  <c r="AC26" i="1"/>
  <c r="AE26" i="1" s="1"/>
  <c r="AC27" i="1"/>
  <c r="AE27" i="1" s="1"/>
  <c r="AC28" i="1"/>
  <c r="AE28" i="1" s="1"/>
  <c r="AC29" i="1"/>
  <c r="AE29" i="1" s="1"/>
  <c r="AC30" i="1"/>
  <c r="AE30" i="1" s="1"/>
  <c r="AC31" i="1"/>
  <c r="AE31" i="1" s="1"/>
  <c r="AC32" i="1"/>
  <c r="AE32" i="1" s="1"/>
  <c r="AC33" i="1"/>
  <c r="AE33" i="1" s="1"/>
  <c r="AC34" i="1"/>
  <c r="AE34" i="1" s="1"/>
  <c r="AC35" i="1"/>
  <c r="AE35" i="1" s="1"/>
  <c r="AC5" i="1"/>
  <c r="AE5" i="1" s="1"/>
  <c r="BD6" i="1" s="1"/>
  <c r="AF9" i="1" l="1"/>
  <c r="AG9" i="1"/>
  <c r="AF10" i="1"/>
  <c r="AG10" i="1"/>
  <c r="AG11" i="1"/>
  <c r="AF11" i="1"/>
  <c r="AF12" i="1"/>
  <c r="AG12" i="1"/>
  <c r="AG13" i="1"/>
  <c r="AF13" i="1"/>
  <c r="AF14" i="1"/>
  <c r="AG14" i="1"/>
  <c r="AG15" i="1"/>
  <c r="AF15" i="1"/>
  <c r="AF16" i="1"/>
  <c r="AG16" i="1"/>
  <c r="AF17" i="1"/>
  <c r="AG17" i="1"/>
  <c r="AG18" i="1"/>
  <c r="AF18" i="1"/>
  <c r="AF19" i="1"/>
  <c r="AG19" i="1"/>
  <c r="AG20" i="1"/>
  <c r="AF20" i="1"/>
  <c r="AG21" i="1"/>
  <c r="AF21" i="1"/>
  <c r="AG22" i="1"/>
  <c r="AF22" i="1"/>
  <c r="AF23" i="1"/>
  <c r="AG23" i="1"/>
  <c r="AG24" i="1"/>
  <c r="AF24" i="1"/>
  <c r="AG25" i="1"/>
  <c r="AF25" i="1"/>
  <c r="AF26" i="1"/>
  <c r="AG26" i="1"/>
  <c r="AG27" i="1"/>
  <c r="AF27" i="1"/>
  <c r="AF28" i="1"/>
  <c r="AG28" i="1"/>
  <c r="AF29" i="1"/>
  <c r="AG29" i="1"/>
  <c r="AG30" i="1"/>
  <c r="AF30" i="1"/>
  <c r="AG31" i="1"/>
  <c r="AF31" i="1"/>
  <c r="AG32" i="1"/>
  <c r="AF32" i="1"/>
  <c r="AG33" i="1"/>
  <c r="AF33" i="1"/>
  <c r="AG34" i="1"/>
  <c r="AF34" i="1"/>
  <c r="AG35" i="1"/>
  <c r="AF35" i="1"/>
  <c r="AG5" i="1"/>
  <c r="AF5" i="1"/>
  <c r="AG6" i="1"/>
  <c r="AF6" i="1"/>
  <c r="AG7" i="1"/>
  <c r="AF7" i="1"/>
  <c r="AG8" i="1"/>
  <c r="AF8" i="1"/>
  <c r="AQ15" i="1"/>
  <c r="AR3" i="1"/>
  <c r="AQ6" i="1"/>
  <c r="AP6" i="1"/>
  <c r="AP7" i="1"/>
  <c r="AQ7" i="1"/>
  <c r="AQ8" i="1"/>
  <c r="AP8" i="1"/>
  <c r="AP9" i="1"/>
  <c r="AQ9" i="1"/>
  <c r="AP10" i="1"/>
  <c r="AQ10" i="1"/>
  <c r="AQ11" i="1"/>
  <c r="AP11" i="1"/>
  <c r="AP12" i="1"/>
  <c r="AQ12" i="1"/>
  <c r="AP13" i="1"/>
  <c r="AQ13" i="1"/>
  <c r="AP14" i="1"/>
  <c r="AQ14" i="1"/>
  <c r="AP15" i="1"/>
  <c r="AQ16" i="1"/>
  <c r="AP16" i="1"/>
  <c r="AQ17" i="1"/>
  <c r="AP17" i="1"/>
  <c r="AQ18" i="1"/>
  <c r="AP18" i="1"/>
  <c r="AP19" i="1"/>
  <c r="AQ19" i="1"/>
  <c r="AQ20" i="1"/>
  <c r="AP20" i="1"/>
  <c r="AP21" i="1"/>
  <c r="AQ21" i="1"/>
  <c r="AP22" i="1"/>
  <c r="AQ22" i="1"/>
  <c r="AQ23" i="1"/>
  <c r="AP23" i="1"/>
  <c r="AP24" i="1"/>
  <c r="AQ24" i="1"/>
  <c r="AQ25" i="1"/>
  <c r="AP25" i="1"/>
  <c r="AQ26" i="1"/>
  <c r="AP26" i="1"/>
  <c r="AQ27" i="1"/>
  <c r="AP27" i="1"/>
  <c r="AQ28" i="1"/>
  <c r="AP28" i="1"/>
  <c r="AP29" i="1"/>
  <c r="AQ29" i="1"/>
  <c r="AP30" i="1"/>
  <c r="AQ30" i="1"/>
  <c r="AP31" i="1"/>
  <c r="AQ31" i="1"/>
  <c r="AP32" i="1"/>
  <c r="AQ32" i="1"/>
  <c r="AP33" i="1"/>
  <c r="AQ33" i="1"/>
  <c r="AQ34" i="1"/>
  <c r="AP34" i="1"/>
  <c r="AP35" i="1"/>
  <c r="AQ35" i="1"/>
  <c r="AQ5" i="1"/>
  <c r="AP5" i="1"/>
  <c r="R29" i="1"/>
  <c r="AT5" i="1" l="1"/>
  <c r="AQ3" i="1"/>
  <c r="AP3" i="1"/>
  <c r="AS5" i="1"/>
  <c r="AF3" i="1" l="1"/>
  <c r="AS6" i="1"/>
  <c r="AH6" i="1"/>
  <c r="AI6" i="1" s="1"/>
  <c r="BD10" i="1"/>
  <c r="BD8" i="1"/>
  <c r="AS8" i="1"/>
  <c r="AH8" i="1"/>
  <c r="AI8" i="1" s="1"/>
  <c r="AS11" i="1"/>
  <c r="AH11" i="1"/>
  <c r="AI11" i="1" s="1"/>
  <c r="AS13" i="1"/>
  <c r="AH13" i="1"/>
  <c r="AI13" i="1" s="1"/>
  <c r="AS15" i="1"/>
  <c r="AH15" i="1"/>
  <c r="AI15" i="1" s="1"/>
  <c r="AS17" i="1"/>
  <c r="AH17" i="1"/>
  <c r="AI17" i="1" s="1"/>
  <c r="AS32" i="1"/>
  <c r="AH32" i="1"/>
  <c r="AI32" i="1" s="1"/>
  <c r="AS34" i="1"/>
  <c r="AH34" i="1"/>
  <c r="AI34" i="1" s="1"/>
  <c r="AH7" i="1"/>
  <c r="AI7" i="1" s="1"/>
  <c r="AS7" i="1"/>
  <c r="AH9" i="1"/>
  <c r="AI9" i="1" s="1"/>
  <c r="AS9" i="1"/>
  <c r="AH10" i="1"/>
  <c r="AI10" i="1" s="1"/>
  <c r="AS10" i="1"/>
  <c r="AH12" i="1"/>
  <c r="AI12" i="1" s="1"/>
  <c r="AS12" i="1"/>
  <c r="AH14" i="1"/>
  <c r="AI14" i="1" s="1"/>
  <c r="AS14" i="1"/>
  <c r="AH16" i="1"/>
  <c r="AI16" i="1" s="1"/>
  <c r="AS16" i="1"/>
  <c r="AH18" i="1"/>
  <c r="AI18" i="1" s="1"/>
  <c r="AS18" i="1"/>
  <c r="AH19" i="1"/>
  <c r="AI19" i="1" s="1"/>
  <c r="AS19" i="1"/>
  <c r="AH20" i="1"/>
  <c r="AS20" i="1"/>
  <c r="AH21" i="1"/>
  <c r="AI21" i="1" s="1"/>
  <c r="AS21" i="1"/>
  <c r="AH22" i="1"/>
  <c r="AI22" i="1" s="1"/>
  <c r="AS22" i="1"/>
  <c r="AH23" i="1"/>
  <c r="AI23" i="1" s="1"/>
  <c r="AS23" i="1"/>
  <c r="AH24" i="1"/>
  <c r="AI24" i="1" s="1"/>
  <c r="AS24" i="1"/>
  <c r="AH25" i="1"/>
  <c r="AI25" i="1" s="1"/>
  <c r="AS25" i="1"/>
  <c r="AH26" i="1"/>
  <c r="AI26" i="1" s="1"/>
  <c r="AS26" i="1"/>
  <c r="AH27" i="1"/>
  <c r="AI27" i="1" s="1"/>
  <c r="AS27" i="1"/>
  <c r="AH28" i="1"/>
  <c r="AI28" i="1" s="1"/>
  <c r="AS28" i="1"/>
  <c r="AH29" i="1"/>
  <c r="AI29" i="1" s="1"/>
  <c r="AS29" i="1"/>
  <c r="AH30" i="1"/>
  <c r="AI30" i="1" s="1"/>
  <c r="AS30" i="1"/>
  <c r="AH31" i="1"/>
  <c r="AI31" i="1" s="1"/>
  <c r="AS31" i="1"/>
  <c r="AH33" i="1"/>
  <c r="AI33" i="1" s="1"/>
  <c r="AS33" i="1"/>
  <c r="AH35" i="1"/>
  <c r="AI35" i="1" s="1"/>
  <c r="AS35" i="1"/>
  <c r="AH5" i="1"/>
  <c r="AI5" i="1" s="1"/>
  <c r="AG3" i="1"/>
  <c r="AU5" i="1" l="1"/>
  <c r="AT6" i="1" s="1"/>
  <c r="AI20" i="1"/>
  <c r="AI3" i="1" s="1"/>
  <c r="AH3" i="1"/>
  <c r="AS3" i="1"/>
  <c r="BD14" i="1" l="1"/>
  <c r="AU6" i="1"/>
  <c r="AT7" i="1" s="1"/>
  <c r="AU7" i="1" l="1"/>
  <c r="AT8" i="1" s="1"/>
  <c r="AU8" i="1" s="1"/>
  <c r="AT9" i="1" s="1"/>
  <c r="AU9" i="1" l="1"/>
  <c r="AT10" i="1" s="1"/>
  <c r="AU10" i="1" l="1"/>
  <c r="AT11" i="1" s="1"/>
  <c r="AU11" i="1" l="1"/>
  <c r="AT12" i="1" s="1"/>
  <c r="AU12" i="1" l="1"/>
  <c r="AT13" i="1" s="1"/>
  <c r="AU13" i="1" l="1"/>
  <c r="AT14" i="1" s="1"/>
  <c r="AU14" i="1" l="1"/>
  <c r="AT15" i="1" s="1"/>
  <c r="AU15" i="1" l="1"/>
  <c r="AT16" i="1" s="1"/>
  <c r="AU16" i="1" l="1"/>
  <c r="AT17" i="1" s="1"/>
  <c r="AU17" i="1" l="1"/>
  <c r="AT18" i="1" s="1"/>
  <c r="AU18" i="1" l="1"/>
  <c r="AT19" i="1" s="1"/>
  <c r="AU19" i="1" l="1"/>
  <c r="AT20" i="1" s="1"/>
  <c r="AU20" i="1" l="1"/>
  <c r="AT21" i="1" s="1"/>
  <c r="AU21" i="1" l="1"/>
  <c r="AT22" i="1" s="1"/>
  <c r="AU22" i="1" l="1"/>
  <c r="AT23" i="1" s="1"/>
  <c r="AU23" i="1" l="1"/>
  <c r="AT24" i="1" s="1"/>
  <c r="AU24" i="1" l="1"/>
  <c r="AT25" i="1" s="1"/>
  <c r="AU25" i="1" l="1"/>
  <c r="AT26" i="1" s="1"/>
  <c r="AU26" i="1" l="1"/>
  <c r="AT27" i="1" s="1"/>
  <c r="AU27" i="1" l="1"/>
  <c r="AT28" i="1" s="1"/>
  <c r="AU28" i="1" l="1"/>
  <c r="AT29" i="1" s="1"/>
  <c r="AU29" i="1" l="1"/>
  <c r="AT30" i="1" s="1"/>
  <c r="AU30" i="1" l="1"/>
  <c r="AT31" i="1" s="1"/>
  <c r="AU31" i="1" l="1"/>
  <c r="AT32" i="1" s="1"/>
  <c r="AU32" i="1" l="1"/>
  <c r="AT33" i="1" s="1"/>
  <c r="AU33" i="1" l="1"/>
  <c r="AT34" i="1" s="1"/>
  <c r="AU34" i="1" l="1"/>
  <c r="AT35" i="1" s="1"/>
  <c r="AU35" i="1" s="1"/>
  <c r="AT36" i="1" s="1"/>
  <c r="AU36" i="1" l="1"/>
  <c r="AT37" i="1" s="1"/>
  <c r="AU37" i="1" s="1"/>
  <c r="AT38" i="1" l="1"/>
  <c r="AU38" i="1" s="1"/>
  <c r="AT39" i="1" l="1"/>
  <c r="AU39" i="1" s="1"/>
  <c r="AT40" i="1" l="1"/>
  <c r="AU40" i="1" s="1"/>
  <c r="AT41" i="1" l="1"/>
  <c r="AU41" i="1" s="1"/>
  <c r="AT42" i="1" l="1"/>
  <c r="AU42" i="1" s="1"/>
  <c r="AT43" i="1" l="1"/>
  <c r="AU43" i="1" s="1"/>
  <c r="AT44" i="1" l="1"/>
  <c r="AU44" i="1" s="1"/>
  <c r="AT45" i="1" l="1"/>
  <c r="AU45" i="1" s="1"/>
  <c r="AT46" i="1" l="1"/>
  <c r="AU46" i="1" s="1"/>
  <c r="AU3" i="1" s="1"/>
  <c r="BD12" i="1" l="1"/>
  <c r="BD16" i="1" s="1"/>
  <c r="B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Wind, Anne</author>
  </authors>
  <commentList>
    <comment ref="AT3" authorId="0" shapeId="0" xr:uid="{9E1F8257-E441-4948-BD1E-8CCD2EB338AB}">
      <text>
        <r>
          <rPr>
            <b/>
            <sz val="9"/>
            <color indexed="81"/>
            <rFont val="Tahoma"/>
            <family val="2"/>
          </rPr>
          <t>Wind, Anne:</t>
        </r>
        <r>
          <rPr>
            <sz val="9"/>
            <color indexed="81"/>
            <rFont val="Tahoma"/>
            <family val="2"/>
          </rPr>
          <t xml:space="preserve">
Basis aflossingsbedrag, wordt mee geindexeerd</t>
        </r>
      </text>
    </comment>
    <comment ref="AB4" authorId="0" shapeId="0" xr:uid="{0CDF2C4F-B43D-4786-970A-D925DF082E0F}">
      <text>
        <r>
          <rPr>
            <b/>
            <sz val="9"/>
            <color indexed="81"/>
            <rFont val="Tahoma"/>
            <family val="2"/>
          </rPr>
          <t>Wind, Anne:</t>
        </r>
        <r>
          <rPr>
            <sz val="9"/>
            <color indexed="81"/>
            <rFont val="Tahoma"/>
            <family val="2"/>
          </rPr>
          <t xml:space="preserve">
De beginjaren hebben niet de volledige warmtelast</t>
        </r>
      </text>
    </comment>
    <comment ref="H7" authorId="0" shapeId="0" xr:uid="{46FDEC01-0EBF-4F2C-BB79-DF94A5CDB2D0}">
      <text>
        <r>
          <rPr>
            <b/>
            <sz val="9"/>
            <color indexed="81"/>
            <rFont val="Tahoma"/>
            <family val="2"/>
          </rPr>
          <t>Wind, Anne:</t>
        </r>
        <r>
          <rPr>
            <sz val="9"/>
            <color indexed="81"/>
            <rFont val="Tahoma"/>
            <family val="2"/>
          </rPr>
          <t xml:space="preserve">
Deze percentages worden gebruikt in de vergelijkingsbeoordeling. Refereer voor de daadwerkijke indexatie naar de offerte.</t>
        </r>
      </text>
    </comment>
    <comment ref="H10" authorId="0" shapeId="0" xr:uid="{90E96232-E9ED-431E-919E-3573FC0732A3}">
      <text>
        <r>
          <rPr>
            <b/>
            <sz val="9"/>
            <color indexed="81"/>
            <rFont val="Tahoma"/>
            <family val="2"/>
          </rPr>
          <t>Wind, Anne:</t>
        </r>
        <r>
          <rPr>
            <sz val="9"/>
            <color indexed="81"/>
            <rFont val="Tahoma"/>
            <family val="2"/>
          </rPr>
          <t xml:space="preserve">
Prijspeil 2028, wordt niet geindexeerd.</t>
        </r>
      </text>
    </comment>
    <comment ref="H12" authorId="0" shapeId="0" xr:uid="{EBC68CFD-9295-4021-9C1C-242D4435A04B}">
      <text>
        <r>
          <rPr>
            <b/>
            <sz val="9"/>
            <color indexed="81"/>
            <rFont val="Tahoma"/>
            <family val="2"/>
          </rPr>
          <t>Wind, Anne:</t>
        </r>
        <r>
          <rPr>
            <sz val="9"/>
            <color indexed="81"/>
            <rFont val="Tahoma"/>
            <family val="2"/>
          </rPr>
          <t xml:space="preserve">
tov opgegeven COP</t>
        </r>
      </text>
    </comment>
    <comment ref="H15" authorId="0" shapeId="0" xr:uid="{8721E0E5-3262-48D6-B3C9-5A6324AECAE0}">
      <text>
        <r>
          <rPr>
            <b/>
            <sz val="9"/>
            <color indexed="81"/>
            <rFont val="Tahoma"/>
            <family val="2"/>
          </rPr>
          <t>Wind, Anne:</t>
        </r>
        <r>
          <rPr>
            <sz val="9"/>
            <color indexed="81"/>
            <rFont val="Tahoma"/>
            <family val="2"/>
          </rPr>
          <t xml:space="preserve">
Onderhoud en mogelijk inspecties/keuringen
</t>
        </r>
      </text>
    </comment>
    <comment ref="I15" authorId="0" shapeId="0" xr:uid="{D143028C-4659-4DB0-BB33-E57B4A423631}">
      <text>
        <r>
          <rPr>
            <b/>
            <sz val="9"/>
            <color indexed="81"/>
            <rFont val="Tahoma"/>
            <family val="2"/>
          </rPr>
          <t xml:space="preserve">Wind, Anne:
Herinverstering </t>
        </r>
        <r>
          <rPr>
            <sz val="9"/>
            <color indexed="81"/>
            <rFont val="Tahoma"/>
            <family val="2"/>
          </rPr>
          <t xml:space="preserve">compressoren na X jaar. Of ander componenten zoals regeltechniek of kleppen.
</t>
        </r>
      </text>
    </comment>
    <comment ref="BD16" authorId="0" shapeId="0" xr:uid="{47465E22-FA0E-4936-916C-AC13875D8C6E}">
      <text>
        <r>
          <rPr>
            <b/>
            <sz val="9"/>
            <color indexed="81"/>
            <rFont val="Tahoma"/>
            <family val="2"/>
          </rPr>
          <t>Wind, Anne:</t>
        </r>
        <r>
          <rPr>
            <sz val="9"/>
            <color indexed="81"/>
            <rFont val="Tahoma"/>
            <family val="2"/>
          </rPr>
          <t xml:space="preserve">
Deze prijs is het gemiddelde over alle jaren heen met indexatie. Daarom hoger dan ACM, dat klopt.</t>
        </r>
      </text>
    </comment>
  </commentList>
</comments>
</file>

<file path=xl/sharedStrings.xml><?xml version="1.0" encoding="utf-8"?>
<sst xmlns="http://schemas.openxmlformats.org/spreadsheetml/2006/main" count="90" uniqueCount="49">
  <si>
    <t>Aanbesteding warmtepomp systeem Heechterp</t>
  </si>
  <si>
    <t>Rekenparamters</t>
  </si>
  <si>
    <t>jaar</t>
  </si>
  <si>
    <t>Jaarlijks toenemende electriciteitkosten</t>
  </si>
  <si>
    <t>Jaar</t>
  </si>
  <si>
    <t>Initiele inverstering</t>
  </si>
  <si>
    <t>COP offset</t>
  </si>
  <si>
    <t>Onderhoud</t>
  </si>
  <si>
    <t>Vervangingsinverstering</t>
  </si>
  <si>
    <t>Verkochte warmte</t>
  </si>
  <si>
    <t>kWh</t>
  </si>
  <si>
    <t>Kosten</t>
  </si>
  <si>
    <t>Transportvergoeding</t>
  </si>
  <si>
    <t>Energiekosten</t>
  </si>
  <si>
    <t>0-2900 EB</t>
  </si>
  <si>
    <t>2901-10000 EB</t>
  </si>
  <si>
    <t>10001-50000 EB</t>
  </si>
  <si>
    <t>50001-10000000 EB</t>
  </si>
  <si>
    <t>Gebruikte COP</t>
  </si>
  <si>
    <t>Werkingsperiode systeem</t>
  </si>
  <si>
    <t>Offset</t>
  </si>
  <si>
    <t>Actief</t>
  </si>
  <si>
    <t>Verschil</t>
  </si>
  <si>
    <t>Gewogen</t>
  </si>
  <si>
    <t>Basis</t>
  </si>
  <si>
    <t>Aanbieding</t>
  </si>
  <si>
    <t>Input</t>
  </si>
  <si>
    <t>Gewogen energiekosten</t>
  </si>
  <si>
    <t>Rente</t>
  </si>
  <si>
    <t>Kosten per jaar</t>
  </si>
  <si>
    <t>Energie</t>
  </si>
  <si>
    <t>Geproduceerde GJ</t>
  </si>
  <si>
    <t>GJ per jaar</t>
  </si>
  <si>
    <t>Inverstering per GJ</t>
  </si>
  <si>
    <t>Elektriciteit per GJ</t>
  </si>
  <si>
    <t>Totale prijs per GJ</t>
  </si>
  <si>
    <t>Eindplaat</t>
  </si>
  <si>
    <t>Onderhoud per GJ</t>
  </si>
  <si>
    <t>Indexatie</t>
  </si>
  <si>
    <t>Rentelast</t>
  </si>
  <si>
    <t>Rentelast per GJ</t>
  </si>
  <si>
    <t>"Lening"</t>
  </si>
  <si>
    <t>beoordeling inversterings en onderhoudskosten</t>
  </si>
  <si>
    <t>Invullen zonder indexatie</t>
  </si>
  <si>
    <t>De blauwe velden zijn in te vullen door inschijver</t>
  </si>
  <si>
    <t>Initiele inverstering / Prijspijl onderhoud</t>
  </si>
  <si>
    <t>f</t>
  </si>
  <si>
    <t>Totale kosten over levensduur</t>
  </si>
  <si>
    <t>Totale kosten warmtesysteem (inc verliezen)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</si>
</sst>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[$€-413]\ * #,##0.00_ ;_ [$€-413]\ * \-#,##0.00_ ;_ [$€-413]\ * &quot;-&quot;??_ ;_ @_ "/>
    <numFmt numFmtId="165" formatCode="0.0"/>
    <numFmt numFmtId="166" formatCode="_-[$€-2]\ * #,##0.00_-;\-[$€-2]\ * #,##0.00_-;_-[$€-2]\ * &quot;-&quot;??_-;_-@_-"/>
    <numFmt numFmtId="167" formatCode="_-[$€-2]\ * #,##0_-;\-[$€-2]\ * #,##0_-;_-[$€-2]\ * &quot;-&quot;??_-;_-@_-"/>
    <numFmt numFmtId="168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right"/>
    </xf>
    <xf numFmtId="167" fontId="6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2" borderId="0" xfId="0" applyFont="1" applyFill="1"/>
    <xf numFmtId="166" fontId="6" fillId="0" borderId="0" xfId="0" applyNumberFormat="1" applyFont="1"/>
    <xf numFmtId="168" fontId="6" fillId="0" borderId="0" xfId="1" applyNumberFormat="1" applyFont="1" applyAlignment="1">
      <alignment horizontal="center"/>
    </xf>
    <xf numFmtId="166" fontId="9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2" borderId="0" xfId="0" applyNumberFormat="1" applyFont="1" applyFill="1"/>
    <xf numFmtId="166" fontId="8" fillId="0" borderId="0" xfId="0" applyNumberFormat="1" applyFont="1"/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/>
    <xf numFmtId="167" fontId="8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8" fillId="0" borderId="0" xfId="0" applyFont="1" applyFill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E852-5AF3-4432-8DE5-2E7EA4EB05C6}">
  <dimension ref="B1:BG46"/>
  <sheetViews>
    <sheetView tabSelected="1" zoomScale="84" zoomScaleNormal="85" workbookViewId="0">
      <selection activeCell="BD6" sqref="BD6"/>
    </sheetView>
  </sheetViews>
  <sheetFormatPr defaultColWidth="9.109375" defaultRowHeight="14.4" x14ac:dyDescent="0.3"/>
  <cols>
    <col min="1" max="1" width="2.88671875" style="3" customWidth="1"/>
    <col min="2" max="3" width="3.109375" style="3" customWidth="1"/>
    <col min="4" max="4" width="9.109375" style="3"/>
    <col min="5" max="5" width="2.5546875" style="3" customWidth="1"/>
    <col min="6" max="6" width="24" style="3" customWidth="1"/>
    <col min="7" max="7" width="2.88671875" style="3" customWidth="1"/>
    <col min="8" max="9" width="14.33203125" style="3" customWidth="1"/>
    <col min="10" max="15" width="2.88671875" style="3" customWidth="1"/>
    <col min="16" max="16" width="21.109375" style="3" customWidth="1"/>
    <col min="17" max="17" width="9.109375" style="3"/>
    <col min="18" max="18" width="13" style="3" customWidth="1"/>
    <col min="19" max="19" width="13.109375" style="3" customWidth="1"/>
    <col min="20" max="20" width="7.88671875" style="3" customWidth="1"/>
    <col min="21" max="21" width="4.33203125" style="3" customWidth="1"/>
    <col min="22" max="26" width="2.88671875" style="3" customWidth="1"/>
    <col min="27" max="27" width="2.88671875" style="6" customWidth="1"/>
    <col min="28" max="28" width="4.88671875" style="3" customWidth="1"/>
    <col min="29" max="29" width="6.44140625" style="4" customWidth="1"/>
    <col min="30" max="30" width="6.88671875" style="4" customWidth="1"/>
    <col min="31" max="31" width="6.33203125" style="3" customWidth="1"/>
    <col min="32" max="33" width="12.88671875" style="3" customWidth="1"/>
    <col min="34" max="34" width="11.6640625" style="3" customWidth="1"/>
    <col min="35" max="35" width="10.109375" style="3" customWidth="1"/>
    <col min="36" max="41" width="2.88671875" style="3" customWidth="1"/>
    <col min="42" max="42" width="12.6640625" style="3" customWidth="1"/>
    <col min="43" max="43" width="21" style="3" customWidth="1"/>
    <col min="44" max="44" width="17.33203125" style="3" customWidth="1"/>
    <col min="45" max="45" width="12.6640625" style="3" customWidth="1"/>
    <col min="46" max="46" width="13.109375" style="3" customWidth="1"/>
    <col min="47" max="47" width="14" style="3" customWidth="1"/>
    <col min="48" max="52" width="2.88671875" style="3" customWidth="1"/>
    <col min="53" max="55" width="9.109375" style="3"/>
    <col min="56" max="56" width="14.5546875" style="4" customWidth="1"/>
    <col min="57" max="57" width="32.6640625" style="3" customWidth="1"/>
    <col min="58" max="60" width="2.88671875" style="3" customWidth="1"/>
    <col min="61" max="16384" width="9.109375" style="3"/>
  </cols>
  <sheetData>
    <row r="1" spans="2:59" s="8" customFormat="1" x14ac:dyDescent="0.3">
      <c r="B1" s="8" t="s">
        <v>26</v>
      </c>
      <c r="N1" s="8" t="s">
        <v>13</v>
      </c>
      <c r="Z1" s="8" t="s">
        <v>27</v>
      </c>
      <c r="AA1" s="28"/>
      <c r="AC1" s="12"/>
      <c r="AD1" s="12"/>
      <c r="AN1" s="8" t="s">
        <v>29</v>
      </c>
      <c r="AY1" s="8" t="s">
        <v>36</v>
      </c>
      <c r="BD1" s="12"/>
    </row>
    <row r="2" spans="2:59" ht="18" x14ac:dyDescent="0.35">
      <c r="B2" s="5"/>
      <c r="C2" s="6"/>
      <c r="D2" s="7" t="s">
        <v>0</v>
      </c>
      <c r="K2" s="5"/>
      <c r="N2" s="5"/>
      <c r="V2" s="6"/>
      <c r="W2" s="5"/>
      <c r="Z2" s="5"/>
      <c r="AK2" s="5"/>
      <c r="AN2" s="5"/>
      <c r="AV2" s="5"/>
      <c r="AY2" s="5"/>
      <c r="BA2" s="8" t="s">
        <v>48</v>
      </c>
      <c r="BG2" s="5"/>
    </row>
    <row r="3" spans="2:59" x14ac:dyDescent="0.3">
      <c r="B3" s="5"/>
      <c r="C3" s="6"/>
      <c r="D3" s="3" t="s">
        <v>42</v>
      </c>
      <c r="K3" s="5"/>
      <c r="N3" s="5"/>
      <c r="P3" s="9"/>
      <c r="Q3" s="4"/>
      <c r="V3" s="6"/>
      <c r="W3" s="5"/>
      <c r="Z3" s="5"/>
      <c r="AF3" s="10">
        <f>SUM(AF5:AF35)</f>
        <v>9572305.2681543548</v>
      </c>
      <c r="AG3" s="10">
        <f>SUM(AG5:AG35)</f>
        <v>9572305.2681543548</v>
      </c>
      <c r="AH3" s="10">
        <f>SUM(AH5:AH35)</f>
        <v>0</v>
      </c>
      <c r="AI3" s="1">
        <f>SUM(AI5:AI35)</f>
        <v>0</v>
      </c>
      <c r="AK3" s="5"/>
      <c r="AN3" s="5"/>
      <c r="AP3" s="10">
        <f>SUM(AP5:AP35)</f>
        <v>51.773645686168173</v>
      </c>
      <c r="AQ3" s="10">
        <f>SUM(AQ5:AQ35)</f>
        <v>51.773645686168173</v>
      </c>
      <c r="AR3" s="10">
        <f>SUM(AR5:AR35)</f>
        <v>1</v>
      </c>
      <c r="AS3" s="10">
        <f>SUM(AS5:AS35)</f>
        <v>9572305.2681543548</v>
      </c>
      <c r="AT3" s="10">
        <v>250000</v>
      </c>
      <c r="AU3" s="10">
        <f>SUM(AU5:AU46)</f>
        <v>0</v>
      </c>
      <c r="AV3" s="5"/>
      <c r="AY3" s="5"/>
      <c r="BG3" s="5"/>
    </row>
    <row r="4" spans="2:59" x14ac:dyDescent="0.3">
      <c r="B4" s="5"/>
      <c r="C4" s="6"/>
      <c r="K4" s="5"/>
      <c r="N4" s="5"/>
      <c r="P4" s="11" t="s">
        <v>9</v>
      </c>
      <c r="Q4" s="4">
        <f>19385</f>
        <v>19385</v>
      </c>
      <c r="R4" s="3" t="s">
        <v>32</v>
      </c>
      <c r="V4" s="6"/>
      <c r="W4" s="5"/>
      <c r="Z4" s="5"/>
      <c r="AB4" s="8" t="s">
        <v>46</v>
      </c>
      <c r="AC4" s="12" t="s">
        <v>4</v>
      </c>
      <c r="AD4" s="12" t="s">
        <v>20</v>
      </c>
      <c r="AE4" s="12" t="s">
        <v>21</v>
      </c>
      <c r="AF4" s="12" t="s">
        <v>24</v>
      </c>
      <c r="AG4" s="12" t="s">
        <v>25</v>
      </c>
      <c r="AH4" s="12" t="s">
        <v>22</v>
      </c>
      <c r="AI4" s="2" t="s">
        <v>23</v>
      </c>
      <c r="AK4" s="5"/>
      <c r="AN4" s="5"/>
      <c r="AP4" s="26" t="s">
        <v>7</v>
      </c>
      <c r="AQ4" s="26" t="str">
        <f>I15</f>
        <v>Vervangingsinverstering</v>
      </c>
      <c r="AR4" s="26" t="s">
        <v>5</v>
      </c>
      <c r="AS4" s="26" t="s">
        <v>30</v>
      </c>
      <c r="AT4" s="26" t="s">
        <v>41</v>
      </c>
      <c r="AU4" s="26" t="s">
        <v>39</v>
      </c>
      <c r="AV4" s="5"/>
      <c r="AY4" s="5"/>
      <c r="BG4" s="5"/>
    </row>
    <row r="5" spans="2:59" x14ac:dyDescent="0.3">
      <c r="B5" s="5"/>
      <c r="C5" s="6"/>
      <c r="D5" s="5"/>
      <c r="E5" s="13" t="s">
        <v>44</v>
      </c>
      <c r="F5" s="5"/>
      <c r="G5" s="5"/>
      <c r="H5" s="5"/>
      <c r="K5" s="5"/>
      <c r="N5" s="5"/>
      <c r="P5" s="11" t="s">
        <v>13</v>
      </c>
      <c r="Q5" s="14">
        <v>0.12</v>
      </c>
      <c r="R5" s="3" t="s">
        <v>10</v>
      </c>
      <c r="V5" s="6"/>
      <c r="W5" s="5"/>
      <c r="Z5" s="5"/>
      <c r="AB5" s="25">
        <v>0.246</v>
      </c>
      <c r="AC5" s="4">
        <f t="shared" ref="AC5:AC35" si="0">G16</f>
        <v>0</v>
      </c>
      <c r="AD5" s="4">
        <f t="shared" ref="AD5:AD35" si="1">D16-$H$11</f>
        <v>2</v>
      </c>
      <c r="AE5" s="4">
        <f t="shared" ref="AE5:AE35" si="2">IF($H$13&gt;AC5,1,0)</f>
        <v>1</v>
      </c>
      <c r="AF5" s="10">
        <f>((
(
(($Q$13*AB5) * $Q$5)
+ (MIN(($Q$13*AB5),2900) * $Q$6)
+ (MAX(MIN(($Q$13*AB5)-2900,7100),0) * $Q$7)
+ (MAX(MIN(($Q$13*AB5)-10000,40000),0) * $Q$8)
+ (MAX(($Q$13*AB5)-50000,0) * $Q$9)
+ $Q$10 * ($Q$13*AB5)
)
*(1+$H$7)^AD5)*AE5)</f>
        <v>86211.954217899998</v>
      </c>
      <c r="AG5" s="10">
        <f>((
(
(($Q$29*AB5) * $Q$5)
+ (MIN(($Q$29*AB5),2900) * $Q$6)
+ (MAX(MIN(($Q$29*AB5)-2900,7100),0) * $Q$7)
+ (MAX(MIN(($Q$29*AB5)-10000,40000),0) * $Q$8)
+ (MAX(($Q$29*AB5)-50000,0) * $Q$9)
+ $Q$10 * ($Q$29*AB5)
)
*(1+$H$7)^AD5)*AE5)</f>
        <v>86211.954217899998</v>
      </c>
      <c r="AH5" s="10">
        <f>AF5-AG5</f>
        <v>0</v>
      </c>
      <c r="AI5" s="1">
        <f>AH5/(1+$H$8)^AD5</f>
        <v>0</v>
      </c>
      <c r="AK5" s="5"/>
      <c r="AN5" s="5"/>
      <c r="AP5" s="10">
        <f>(H16*(1+$H$9)^AD5)*AE5</f>
        <v>1.0637859600000001</v>
      </c>
      <c r="AQ5" s="10">
        <f>(I16*(1+$H$9)^AD5)*AE5</f>
        <v>1.0637859600000001</v>
      </c>
      <c r="AR5" s="27">
        <f>H10</f>
        <v>1</v>
      </c>
      <c r="AS5" s="10">
        <f>AG5</f>
        <v>86211.954217899998</v>
      </c>
      <c r="AT5" s="10">
        <f>MAX(((AR5+AQ5+AP5)-(AT3*(1+$H$7)^AD5)),0)</f>
        <v>0</v>
      </c>
      <c r="AU5" s="10">
        <f>AT5*$H$8</f>
        <v>0</v>
      </c>
      <c r="AV5" s="5"/>
      <c r="AY5" s="5"/>
      <c r="BA5" s="8"/>
      <c r="BG5" s="5"/>
    </row>
    <row r="6" spans="2:59" x14ac:dyDescent="0.3">
      <c r="B6" s="5"/>
      <c r="C6" s="6"/>
      <c r="D6" s="8" t="s">
        <v>1</v>
      </c>
      <c r="K6" s="5"/>
      <c r="N6" s="5"/>
      <c r="P6" s="11" t="s">
        <v>14</v>
      </c>
      <c r="Q6" s="14">
        <v>9.1609999999999997E-2</v>
      </c>
      <c r="R6" s="3" t="s">
        <v>10</v>
      </c>
      <c r="V6" s="6"/>
      <c r="W6" s="5"/>
      <c r="Z6" s="5"/>
      <c r="AB6" s="25">
        <v>0.34300000000000003</v>
      </c>
      <c r="AC6" s="4">
        <f t="shared" si="0"/>
        <v>1</v>
      </c>
      <c r="AD6" s="4">
        <f t="shared" si="1"/>
        <v>3</v>
      </c>
      <c r="AE6" s="4">
        <f t="shared" si="2"/>
        <v>1</v>
      </c>
      <c r="AF6" s="10">
        <f t="shared" ref="AF6:AF35" si="3">((
(
(($Q$13*AB6) * $Q$5)
+ (MIN(($Q$13*AB6),2900) * $Q$6)
+ (MAX(MIN(($Q$13*AB6)-2900,7100),0) * $Q$7)
+ (MAX(MIN(($Q$13*AB6)-10000,40000),0) * $Q$8)
+ (MAX(($Q$13*AB6)-50000,0) * $Q$9)
+ $Q$10 * ($Q$13*AB6)
)
*(1+$H$7)^AD6)*AE6)</f>
        <v>119529.07031194998</v>
      </c>
      <c r="AG6" s="10">
        <f t="shared" ref="AG6:AG35" si="4">((
(
(($Q$29*AB6) * $Q$5)
+ (MIN(($Q$29*AB6),2900) * $Q$6)
+ (MAX(MIN(($Q$29*AB6)-2900,7100),0) * $Q$7)
+ (MAX(MIN(($Q$29*AB6)-10000,40000),0) * $Q$8)
+ (MAX(($Q$29*AB6)-50000,0) * $Q$9)
+ $Q$10 * ($Q$29*AB6)
)
*(1+$H$7)^AD6)*AE6)</f>
        <v>119529.07031194998</v>
      </c>
      <c r="AH6" s="10">
        <f t="shared" ref="AH6:AH35" si="5">AF6-AG6</f>
        <v>0</v>
      </c>
      <c r="AI6" s="1">
        <f t="shared" ref="AI6:AI35" si="6">AH6/(1+$H$8)^AD6</f>
        <v>0</v>
      </c>
      <c r="AK6" s="5"/>
      <c r="AN6" s="5"/>
      <c r="AP6" s="10">
        <f t="shared" ref="AP6:AP35" si="7">(H17*(1+$H$9)^AD6)*AE6</f>
        <v>1.0971888391440003</v>
      </c>
      <c r="AQ6" s="10">
        <f t="shared" ref="AQ6:AQ35" si="8">(I17*(1+$H$9)^AD6)*AE6</f>
        <v>1.0971888391440003</v>
      </c>
      <c r="AR6" s="10"/>
      <c r="AS6" s="10">
        <f t="shared" ref="AS6:AS35" si="9">AG6</f>
        <v>119529.07031194998</v>
      </c>
      <c r="AT6" s="10">
        <f>MAX(((AR6+AQ6+AP6+AU5+AT5)-($AT$3*(1+$H$7)^AD5)),0)</f>
        <v>0</v>
      </c>
      <c r="AU6" s="10">
        <f t="shared" ref="AU6:AU46" si="10">AT6*$H$8</f>
        <v>0</v>
      </c>
      <c r="AV6" s="5"/>
      <c r="AY6" s="5"/>
      <c r="BA6" s="3" t="s">
        <v>31</v>
      </c>
      <c r="BD6" s="4">
        <f>SUMPRODUCT(AB5:AB35,AE5:AE35)*Q4</f>
        <v>537332.81500000006</v>
      </c>
      <c r="BG6" s="5"/>
    </row>
    <row r="7" spans="2:59" x14ac:dyDescent="0.3">
      <c r="B7" s="5"/>
      <c r="C7" s="6"/>
      <c r="F7" s="9" t="s">
        <v>3</v>
      </c>
      <c r="G7" s="9"/>
      <c r="H7" s="15">
        <v>0</v>
      </c>
      <c r="K7" s="5"/>
      <c r="N7" s="5"/>
      <c r="P7" s="11" t="s">
        <v>15</v>
      </c>
      <c r="Q7" s="16">
        <v>9.1609999999999997E-2</v>
      </c>
      <c r="R7" s="3" t="s">
        <v>10</v>
      </c>
      <c r="V7" s="6"/>
      <c r="W7" s="5"/>
      <c r="Z7" s="5"/>
      <c r="AB7" s="25">
        <v>0.51400000000000001</v>
      </c>
      <c r="AC7" s="4">
        <f t="shared" si="0"/>
        <v>2</v>
      </c>
      <c r="AD7" s="4">
        <f t="shared" si="1"/>
        <v>4</v>
      </c>
      <c r="AE7" s="4">
        <f t="shared" si="2"/>
        <v>1</v>
      </c>
      <c r="AF7" s="10">
        <f t="shared" si="3"/>
        <v>178263.36775609999</v>
      </c>
      <c r="AG7" s="10">
        <f t="shared" si="4"/>
        <v>178263.36775609999</v>
      </c>
      <c r="AH7" s="10">
        <f t="shared" si="5"/>
        <v>0</v>
      </c>
      <c r="AI7" s="1">
        <f t="shared" si="6"/>
        <v>0</v>
      </c>
      <c r="AK7" s="5"/>
      <c r="AN7" s="5"/>
      <c r="AP7" s="10">
        <f t="shared" si="7"/>
        <v>1.1316405686931219</v>
      </c>
      <c r="AQ7" s="10">
        <f>(I18*(1+$H$9)^AD7)*AE7</f>
        <v>1.1316405686931219</v>
      </c>
      <c r="AR7" s="10"/>
      <c r="AS7" s="10">
        <f t="shared" si="9"/>
        <v>178263.36775609999</v>
      </c>
      <c r="AT7" s="10">
        <f t="shared" ref="AT7:AT46" si="11">MAX(((AR7+AQ7+AP7+AU6+AT6)-($AT$3*(1+$H$7)^AD6)),0)</f>
        <v>0</v>
      </c>
      <c r="AU7" s="10">
        <f t="shared" si="10"/>
        <v>0</v>
      </c>
      <c r="AV7" s="5"/>
      <c r="AY7" s="5"/>
      <c r="BG7" s="5"/>
    </row>
    <row r="8" spans="2:59" x14ac:dyDescent="0.3">
      <c r="B8" s="5"/>
      <c r="C8" s="6"/>
      <c r="F8" s="9" t="s">
        <v>28</v>
      </c>
      <c r="G8" s="9"/>
      <c r="H8" s="15">
        <v>4.5789999999999997E-2</v>
      </c>
      <c r="K8" s="5"/>
      <c r="N8" s="5"/>
      <c r="P8" s="11" t="s">
        <v>16</v>
      </c>
      <c r="Q8" s="16">
        <v>6.6710000000000005E-2</v>
      </c>
      <c r="R8" s="3" t="s">
        <v>10</v>
      </c>
      <c r="V8" s="6"/>
      <c r="W8" s="5"/>
      <c r="Z8" s="5"/>
      <c r="AB8" s="25">
        <v>0.623</v>
      </c>
      <c r="AC8" s="4">
        <f t="shared" si="0"/>
        <v>3</v>
      </c>
      <c r="AD8" s="4">
        <f t="shared" si="1"/>
        <v>5</v>
      </c>
      <c r="AE8" s="4">
        <f t="shared" si="2"/>
        <v>1</v>
      </c>
      <c r="AF8" s="10">
        <f t="shared" si="3"/>
        <v>215702.18893395</v>
      </c>
      <c r="AG8" s="10">
        <f t="shared" si="4"/>
        <v>215702.18893395</v>
      </c>
      <c r="AH8" s="10">
        <f t="shared" si="5"/>
        <v>0</v>
      </c>
      <c r="AI8" s="1">
        <f t="shared" si="6"/>
        <v>0</v>
      </c>
      <c r="AK8" s="5"/>
      <c r="AN8" s="5"/>
      <c r="AP8" s="10">
        <f t="shared" si="7"/>
        <v>1.167174082550086</v>
      </c>
      <c r="AQ8" s="10">
        <f t="shared" si="8"/>
        <v>1.167174082550086</v>
      </c>
      <c r="AR8" s="10"/>
      <c r="AS8" s="10">
        <f t="shared" si="9"/>
        <v>215702.18893395</v>
      </c>
      <c r="AT8" s="10">
        <f t="shared" si="11"/>
        <v>0</v>
      </c>
      <c r="AU8" s="10">
        <f t="shared" si="10"/>
        <v>0</v>
      </c>
      <c r="AV8" s="5"/>
      <c r="AY8" s="5"/>
      <c r="BA8" s="3" t="s">
        <v>33</v>
      </c>
      <c r="BD8" s="17">
        <f>(AQ3+AR3)/BD6</f>
        <v>9.8214075546769217E-5</v>
      </c>
      <c r="BG8" s="5"/>
    </row>
    <row r="9" spans="2:59" x14ac:dyDescent="0.3">
      <c r="B9" s="5"/>
      <c r="C9" s="6"/>
      <c r="F9" s="9" t="s">
        <v>38</v>
      </c>
      <c r="H9" s="15">
        <v>3.1399999999999997E-2</v>
      </c>
      <c r="K9" s="5"/>
      <c r="N9" s="5"/>
      <c r="P9" s="11" t="s">
        <v>17</v>
      </c>
      <c r="Q9" s="16">
        <v>3.7350000000000001E-2</v>
      </c>
      <c r="R9" s="3" t="s">
        <v>10</v>
      </c>
      <c r="V9" s="6"/>
      <c r="W9" s="5"/>
      <c r="Z9" s="5"/>
      <c r="AB9" s="25">
        <v>0.99299999999999999</v>
      </c>
      <c r="AC9" s="4">
        <f t="shared" si="0"/>
        <v>4</v>
      </c>
      <c r="AD9" s="4">
        <f t="shared" si="1"/>
        <v>6</v>
      </c>
      <c r="AE9" s="4">
        <f t="shared" si="2"/>
        <v>1</v>
      </c>
      <c r="AF9" s="10">
        <f t="shared" si="3"/>
        <v>342788.09568445</v>
      </c>
      <c r="AG9" s="10">
        <f t="shared" si="4"/>
        <v>342788.09568445</v>
      </c>
      <c r="AH9" s="10">
        <f t="shared" si="5"/>
        <v>0</v>
      </c>
      <c r="AI9" s="1">
        <f t="shared" si="6"/>
        <v>0</v>
      </c>
      <c r="AK9" s="5"/>
      <c r="AN9" s="5"/>
      <c r="AP9" s="10">
        <f t="shared" si="7"/>
        <v>1.2038233487421588</v>
      </c>
      <c r="AQ9" s="10">
        <f t="shared" si="8"/>
        <v>1.2038233487421588</v>
      </c>
      <c r="AR9" s="10"/>
      <c r="AS9" s="10">
        <f t="shared" si="9"/>
        <v>342788.09568445</v>
      </c>
      <c r="AT9" s="10">
        <f t="shared" si="11"/>
        <v>0</v>
      </c>
      <c r="AU9" s="10">
        <f t="shared" si="10"/>
        <v>0</v>
      </c>
      <c r="AV9" s="5"/>
      <c r="AY9" s="5"/>
      <c r="BG9" s="5"/>
    </row>
    <row r="10" spans="2:59" x14ac:dyDescent="0.3">
      <c r="B10" s="5"/>
      <c r="C10" s="6"/>
      <c r="F10" s="9" t="s">
        <v>5</v>
      </c>
      <c r="G10" s="9"/>
      <c r="H10" s="18">
        <v>1</v>
      </c>
      <c r="K10" s="5"/>
      <c r="N10" s="5"/>
      <c r="P10" s="11" t="s">
        <v>12</v>
      </c>
      <c r="Q10" s="14">
        <v>2.2599999999999999E-2</v>
      </c>
      <c r="R10" s="3" t="s">
        <v>10</v>
      </c>
      <c r="V10" s="6"/>
      <c r="W10" s="5"/>
      <c r="Z10" s="5"/>
      <c r="AB10" s="25">
        <v>1</v>
      </c>
      <c r="AC10" s="4">
        <f t="shared" si="0"/>
        <v>5</v>
      </c>
      <c r="AD10" s="4">
        <f t="shared" si="1"/>
        <v>7</v>
      </c>
      <c r="AE10" s="4">
        <f t="shared" si="2"/>
        <v>1</v>
      </c>
      <c r="AF10" s="10">
        <f t="shared" si="3"/>
        <v>345192.42365000001</v>
      </c>
      <c r="AG10" s="10">
        <f t="shared" si="4"/>
        <v>345192.42365000001</v>
      </c>
      <c r="AH10" s="10">
        <f t="shared" si="5"/>
        <v>0</v>
      </c>
      <c r="AI10" s="1">
        <f t="shared" si="6"/>
        <v>0</v>
      </c>
      <c r="AK10" s="5"/>
      <c r="AN10" s="5"/>
      <c r="AP10" s="10">
        <f t="shared" si="7"/>
        <v>1.2416234018926628</v>
      </c>
      <c r="AQ10" s="10">
        <f>(I21*(1+$H$9)^AD10)*AE10</f>
        <v>1.2416234018926628</v>
      </c>
      <c r="AR10" s="10"/>
      <c r="AS10" s="10">
        <f t="shared" si="9"/>
        <v>345192.42365000001</v>
      </c>
      <c r="AT10" s="10">
        <f t="shared" si="11"/>
        <v>0</v>
      </c>
      <c r="AU10" s="10">
        <f t="shared" si="10"/>
        <v>0</v>
      </c>
      <c r="AV10" s="5"/>
      <c r="AY10" s="5"/>
      <c r="BA10" s="3" t="s">
        <v>37</v>
      </c>
      <c r="BD10" s="17">
        <f>AP3/BD6</f>
        <v>9.6353031567908556E-5</v>
      </c>
      <c r="BG10" s="5"/>
    </row>
    <row r="11" spans="2:59" x14ac:dyDescent="0.3">
      <c r="B11" s="5"/>
      <c r="C11" s="6"/>
      <c r="F11" s="9" t="s">
        <v>45</v>
      </c>
      <c r="H11" s="19">
        <v>2026</v>
      </c>
      <c r="K11" s="5"/>
      <c r="N11" s="5"/>
      <c r="V11" s="6"/>
      <c r="W11" s="5"/>
      <c r="Z11" s="5"/>
      <c r="AB11" s="25">
        <v>1</v>
      </c>
      <c r="AC11" s="4">
        <f t="shared" si="0"/>
        <v>6</v>
      </c>
      <c r="AD11" s="4">
        <f t="shared" si="1"/>
        <v>8</v>
      </c>
      <c r="AE11" s="4">
        <f t="shared" si="2"/>
        <v>1</v>
      </c>
      <c r="AF11" s="10">
        <f t="shared" si="3"/>
        <v>345192.42365000001</v>
      </c>
      <c r="AG11" s="10">
        <f t="shared" si="4"/>
        <v>345192.42365000001</v>
      </c>
      <c r="AH11" s="10">
        <f t="shared" si="5"/>
        <v>0</v>
      </c>
      <c r="AI11" s="1">
        <f t="shared" si="6"/>
        <v>0</v>
      </c>
      <c r="AK11" s="5"/>
      <c r="AN11" s="5"/>
      <c r="AP11" s="10">
        <f t="shared" si="7"/>
        <v>1.2806103767120924</v>
      </c>
      <c r="AQ11" s="10">
        <f t="shared" si="8"/>
        <v>1.2806103767120924</v>
      </c>
      <c r="AR11" s="10"/>
      <c r="AS11" s="10">
        <f t="shared" si="9"/>
        <v>345192.42365000001</v>
      </c>
      <c r="AT11" s="10">
        <f t="shared" si="11"/>
        <v>0</v>
      </c>
      <c r="AU11" s="10">
        <f t="shared" si="10"/>
        <v>0</v>
      </c>
      <c r="AV11" s="5"/>
      <c r="AY11" s="5"/>
      <c r="BG11" s="5"/>
    </row>
    <row r="12" spans="2:59" x14ac:dyDescent="0.3">
      <c r="B12" s="5"/>
      <c r="C12" s="6"/>
      <c r="F12" s="9" t="s">
        <v>6</v>
      </c>
      <c r="G12" s="9"/>
      <c r="H12" s="20">
        <v>0</v>
      </c>
      <c r="K12" s="5"/>
      <c r="N12" s="5"/>
      <c r="P12" s="12" t="s">
        <v>6</v>
      </c>
      <c r="Q12" s="12" t="s">
        <v>10</v>
      </c>
      <c r="R12" s="12" t="s">
        <v>11</v>
      </c>
      <c r="V12" s="6"/>
      <c r="W12" s="5"/>
      <c r="Z12" s="5"/>
      <c r="AB12" s="25">
        <v>1</v>
      </c>
      <c r="AC12" s="4">
        <f t="shared" si="0"/>
        <v>7</v>
      </c>
      <c r="AD12" s="4">
        <f t="shared" si="1"/>
        <v>9</v>
      </c>
      <c r="AE12" s="4">
        <f t="shared" si="2"/>
        <v>1</v>
      </c>
      <c r="AF12" s="10">
        <f t="shared" si="3"/>
        <v>345192.42365000001</v>
      </c>
      <c r="AG12" s="10">
        <f t="shared" si="4"/>
        <v>345192.42365000001</v>
      </c>
      <c r="AH12" s="10">
        <f t="shared" si="5"/>
        <v>0</v>
      </c>
      <c r="AI12" s="1">
        <f t="shared" si="6"/>
        <v>0</v>
      </c>
      <c r="AK12" s="5"/>
      <c r="AN12" s="5"/>
      <c r="AP12" s="10">
        <f t="shared" si="7"/>
        <v>1.3208215425408523</v>
      </c>
      <c r="AQ12" s="10">
        <f t="shared" si="8"/>
        <v>1.3208215425408523</v>
      </c>
      <c r="AR12" s="10"/>
      <c r="AS12" s="10">
        <f t="shared" si="9"/>
        <v>345192.42365000001</v>
      </c>
      <c r="AT12" s="10">
        <f t="shared" si="11"/>
        <v>0</v>
      </c>
      <c r="AU12" s="10">
        <f t="shared" si="10"/>
        <v>0</v>
      </c>
      <c r="AV12" s="5"/>
      <c r="AY12" s="5"/>
      <c r="BA12" s="3" t="s">
        <v>40</v>
      </c>
      <c r="BD12" s="17">
        <f>AU3/BD6</f>
        <v>0</v>
      </c>
      <c r="BG12" s="5"/>
    </row>
    <row r="13" spans="2:59" x14ac:dyDescent="0.3">
      <c r="B13" s="5"/>
      <c r="C13" s="6"/>
      <c r="F13" s="9" t="s">
        <v>19</v>
      </c>
      <c r="H13" s="24">
        <v>30</v>
      </c>
      <c r="I13" s="3" t="s">
        <v>2</v>
      </c>
      <c r="K13" s="5"/>
      <c r="N13" s="5"/>
      <c r="P13" s="21">
        <v>0</v>
      </c>
      <c r="Q13" s="3">
        <v>1908727</v>
      </c>
      <c r="R13" s="14">
        <f t="shared" ref="R13:R28" si="12" xml:space="preserve"> (Q13 * $Q$5)
+ (MIN(Q13,2900) * $Q$6)
+ (MAX(MIN(Q13-2900,7100),0) * $Q$7)
+ (MAX(MIN(Q13-10000,40000),0) * $Q$8)
+ (MAX(Q13-50000,0) * $Q$9)
+ $Q$10 * Q13</f>
        <v>345192.42365000001</v>
      </c>
      <c r="V13" s="6"/>
      <c r="W13" s="5"/>
      <c r="Z13" s="5"/>
      <c r="AB13" s="25">
        <v>1</v>
      </c>
      <c r="AC13" s="4">
        <f t="shared" si="0"/>
        <v>8</v>
      </c>
      <c r="AD13" s="4">
        <f t="shared" si="1"/>
        <v>10</v>
      </c>
      <c r="AE13" s="4">
        <f t="shared" si="2"/>
        <v>1</v>
      </c>
      <c r="AF13" s="10">
        <f t="shared" si="3"/>
        <v>345192.42365000001</v>
      </c>
      <c r="AG13" s="10">
        <f t="shared" si="4"/>
        <v>345192.42365000001</v>
      </c>
      <c r="AH13" s="10">
        <f t="shared" si="5"/>
        <v>0</v>
      </c>
      <c r="AI13" s="1">
        <f t="shared" si="6"/>
        <v>0</v>
      </c>
      <c r="AK13" s="5"/>
      <c r="AN13" s="5"/>
      <c r="AP13" s="10">
        <f t="shared" si="7"/>
        <v>1.362295338976635</v>
      </c>
      <c r="AQ13" s="10">
        <f t="shared" si="8"/>
        <v>1.362295338976635</v>
      </c>
      <c r="AR13" s="10"/>
      <c r="AS13" s="10">
        <f t="shared" si="9"/>
        <v>345192.42365000001</v>
      </c>
      <c r="AT13" s="10">
        <f t="shared" si="11"/>
        <v>0</v>
      </c>
      <c r="AU13" s="10">
        <f t="shared" si="10"/>
        <v>0</v>
      </c>
      <c r="AV13" s="5"/>
      <c r="AY13" s="5"/>
      <c r="BE13" s="8"/>
      <c r="BG13" s="5"/>
    </row>
    <row r="14" spans="2:59" x14ac:dyDescent="0.3">
      <c r="B14" s="5"/>
      <c r="C14" s="6"/>
      <c r="F14" s="9"/>
      <c r="G14" s="9"/>
      <c r="K14" s="5"/>
      <c r="N14" s="5"/>
      <c r="P14" s="21">
        <v>0.1</v>
      </c>
      <c r="Q14" s="3">
        <v>1880790</v>
      </c>
      <c r="R14" s="14">
        <f t="shared" si="12"/>
        <v>340165.1605</v>
      </c>
      <c r="V14" s="6"/>
      <c r="W14" s="5"/>
      <c r="Z14" s="5"/>
      <c r="AB14" s="25">
        <v>1</v>
      </c>
      <c r="AC14" s="4">
        <f t="shared" si="0"/>
        <v>9</v>
      </c>
      <c r="AD14" s="4">
        <f t="shared" si="1"/>
        <v>11</v>
      </c>
      <c r="AE14" s="4">
        <f t="shared" si="2"/>
        <v>1</v>
      </c>
      <c r="AF14" s="10">
        <f t="shared" si="3"/>
        <v>345192.42365000001</v>
      </c>
      <c r="AG14" s="10">
        <f t="shared" si="4"/>
        <v>345192.42365000001</v>
      </c>
      <c r="AH14" s="10">
        <f t="shared" si="5"/>
        <v>0</v>
      </c>
      <c r="AI14" s="1">
        <f t="shared" si="6"/>
        <v>0</v>
      </c>
      <c r="AK14" s="5"/>
      <c r="AN14" s="5"/>
      <c r="AP14" s="10">
        <f t="shared" si="7"/>
        <v>1.4050714126205017</v>
      </c>
      <c r="AQ14" s="10">
        <f t="shared" si="8"/>
        <v>1.4050714126205017</v>
      </c>
      <c r="AR14" s="10"/>
      <c r="AS14" s="10">
        <f t="shared" si="9"/>
        <v>345192.42365000001</v>
      </c>
      <c r="AT14" s="10">
        <f t="shared" si="11"/>
        <v>0</v>
      </c>
      <c r="AU14" s="10">
        <f t="shared" si="10"/>
        <v>0</v>
      </c>
      <c r="AV14" s="5"/>
      <c r="AY14" s="5"/>
      <c r="BA14" s="3" t="s">
        <v>34</v>
      </c>
      <c r="BD14" s="17">
        <f>AS3/BD6</f>
        <v>17.814481083114856</v>
      </c>
      <c r="BG14" s="5"/>
    </row>
    <row r="15" spans="2:59" x14ac:dyDescent="0.3">
      <c r="B15" s="5"/>
      <c r="C15" s="6"/>
      <c r="F15" s="9" t="s">
        <v>43</v>
      </c>
      <c r="H15" s="8" t="s">
        <v>7</v>
      </c>
      <c r="I15" s="8" t="s">
        <v>8</v>
      </c>
      <c r="K15" s="5"/>
      <c r="N15" s="5"/>
      <c r="P15" s="21">
        <v>0.2</v>
      </c>
      <c r="Q15" s="3">
        <v>1854181</v>
      </c>
      <c r="R15" s="14">
        <f t="shared" si="12"/>
        <v>335376.87095000001</v>
      </c>
      <c r="V15" s="6"/>
      <c r="W15" s="5"/>
      <c r="Z15" s="5"/>
      <c r="AB15" s="25">
        <v>1</v>
      </c>
      <c r="AC15" s="4">
        <f t="shared" si="0"/>
        <v>10</v>
      </c>
      <c r="AD15" s="4">
        <f t="shared" si="1"/>
        <v>12</v>
      </c>
      <c r="AE15" s="4">
        <f t="shared" si="2"/>
        <v>1</v>
      </c>
      <c r="AF15" s="10">
        <f t="shared" si="3"/>
        <v>345192.42365000001</v>
      </c>
      <c r="AG15" s="10">
        <f t="shared" si="4"/>
        <v>345192.42365000001</v>
      </c>
      <c r="AH15" s="10">
        <f t="shared" si="5"/>
        <v>0</v>
      </c>
      <c r="AI15" s="1">
        <f t="shared" si="6"/>
        <v>0</v>
      </c>
      <c r="AK15" s="5"/>
      <c r="AN15" s="5"/>
      <c r="AP15" s="10">
        <f t="shared" si="7"/>
        <v>1.4491906549767855</v>
      </c>
      <c r="AQ15" s="10">
        <f t="shared" si="8"/>
        <v>1.4491906549767855</v>
      </c>
      <c r="AR15" s="10"/>
      <c r="AS15" s="10">
        <f t="shared" si="9"/>
        <v>345192.42365000001</v>
      </c>
      <c r="AT15" s="10">
        <f t="shared" si="11"/>
        <v>0</v>
      </c>
      <c r="AU15" s="10">
        <f t="shared" si="10"/>
        <v>0</v>
      </c>
      <c r="AV15" s="5"/>
      <c r="AY15" s="5"/>
      <c r="BG15" s="5"/>
    </row>
    <row r="16" spans="2:59" x14ac:dyDescent="0.3">
      <c r="B16" s="5"/>
      <c r="C16" s="6"/>
      <c r="D16" s="3">
        <v>2028</v>
      </c>
      <c r="F16" s="9" t="s">
        <v>4</v>
      </c>
      <c r="G16" s="3">
        <v>0</v>
      </c>
      <c r="H16" s="22">
        <v>1</v>
      </c>
      <c r="I16" s="22">
        <v>1</v>
      </c>
      <c r="K16" s="5"/>
      <c r="N16" s="5"/>
      <c r="P16" s="21">
        <v>0.3</v>
      </c>
      <c r="Q16" s="3">
        <v>1828806</v>
      </c>
      <c r="R16" s="14">
        <f t="shared" si="12"/>
        <v>330810.6397</v>
      </c>
      <c r="V16" s="6"/>
      <c r="W16" s="5"/>
      <c r="Z16" s="5"/>
      <c r="AB16" s="25">
        <v>1</v>
      </c>
      <c r="AC16" s="4">
        <f t="shared" si="0"/>
        <v>11</v>
      </c>
      <c r="AD16" s="4">
        <f t="shared" si="1"/>
        <v>13</v>
      </c>
      <c r="AE16" s="4">
        <f t="shared" si="2"/>
        <v>1</v>
      </c>
      <c r="AF16" s="10">
        <f t="shared" si="3"/>
        <v>345192.42365000001</v>
      </c>
      <c r="AG16" s="10">
        <f t="shared" si="4"/>
        <v>345192.42365000001</v>
      </c>
      <c r="AH16" s="10">
        <f t="shared" si="5"/>
        <v>0</v>
      </c>
      <c r="AI16" s="1">
        <f t="shared" si="6"/>
        <v>0</v>
      </c>
      <c r="AK16" s="5"/>
      <c r="AN16" s="5"/>
      <c r="AP16" s="10">
        <f t="shared" si="7"/>
        <v>1.4946952415430566</v>
      </c>
      <c r="AQ16" s="10">
        <f t="shared" si="8"/>
        <v>1.4946952415430566</v>
      </c>
      <c r="AR16" s="10"/>
      <c r="AS16" s="10">
        <f t="shared" si="9"/>
        <v>345192.42365000001</v>
      </c>
      <c r="AT16" s="10">
        <f t="shared" si="11"/>
        <v>0</v>
      </c>
      <c r="AU16" s="10">
        <f t="shared" si="10"/>
        <v>0</v>
      </c>
      <c r="AV16" s="5"/>
      <c r="AY16" s="5"/>
      <c r="BA16" s="8" t="s">
        <v>35</v>
      </c>
      <c r="BB16" s="8"/>
      <c r="BC16" s="8"/>
      <c r="BD16" s="23">
        <f>BD8+BD10+BD14+BD12</f>
        <v>17.814675650221972</v>
      </c>
      <c r="BG16" s="5"/>
    </row>
    <row r="17" spans="2:59" x14ac:dyDescent="0.3">
      <c r="B17" s="5"/>
      <c r="C17" s="6"/>
      <c r="D17" s="3">
        <v>2029</v>
      </c>
      <c r="F17" s="9" t="s">
        <v>4</v>
      </c>
      <c r="G17" s="3">
        <v>1</v>
      </c>
      <c r="H17" s="22">
        <v>1</v>
      </c>
      <c r="I17" s="22">
        <v>1</v>
      </c>
      <c r="K17" s="5"/>
      <c r="N17" s="5"/>
      <c r="P17" s="21">
        <v>0.4</v>
      </c>
      <c r="Q17" s="3">
        <v>1804582</v>
      </c>
      <c r="R17" s="14">
        <f t="shared" si="12"/>
        <v>326451.53090000001</v>
      </c>
      <c r="V17" s="6"/>
      <c r="W17" s="5"/>
      <c r="Z17" s="5"/>
      <c r="AB17" s="25">
        <v>1</v>
      </c>
      <c r="AC17" s="4">
        <f t="shared" si="0"/>
        <v>12</v>
      </c>
      <c r="AD17" s="4">
        <f t="shared" si="1"/>
        <v>14</v>
      </c>
      <c r="AE17" s="4">
        <f t="shared" si="2"/>
        <v>1</v>
      </c>
      <c r="AF17" s="10">
        <f t="shared" si="3"/>
        <v>345192.42365000001</v>
      </c>
      <c r="AG17" s="10">
        <f t="shared" si="4"/>
        <v>345192.42365000001</v>
      </c>
      <c r="AH17" s="10">
        <f t="shared" si="5"/>
        <v>0</v>
      </c>
      <c r="AI17" s="1">
        <f t="shared" si="6"/>
        <v>0</v>
      </c>
      <c r="AK17" s="5"/>
      <c r="AN17" s="5"/>
      <c r="AP17" s="10">
        <f t="shared" si="7"/>
        <v>1.5416286721275085</v>
      </c>
      <c r="AQ17" s="10">
        <f t="shared" si="8"/>
        <v>1.5416286721275085</v>
      </c>
      <c r="AR17" s="10"/>
      <c r="AS17" s="10">
        <f t="shared" si="9"/>
        <v>345192.42365000001</v>
      </c>
      <c r="AT17" s="10">
        <f t="shared" si="11"/>
        <v>0</v>
      </c>
      <c r="AU17" s="10">
        <f t="shared" si="10"/>
        <v>0</v>
      </c>
      <c r="AV17" s="5"/>
      <c r="AY17" s="5"/>
      <c r="BA17" s="3" t="s">
        <v>47</v>
      </c>
      <c r="BD17" s="27">
        <f>(AU3+AS3+AR3+AQ3+AP3)</f>
        <v>9572409.8154457267</v>
      </c>
      <c r="BE17" s="14"/>
      <c r="BG17" s="5"/>
    </row>
    <row r="18" spans="2:59" x14ac:dyDescent="0.3">
      <c r="B18" s="5"/>
      <c r="C18" s="6"/>
      <c r="D18" s="3">
        <v>2030</v>
      </c>
      <c r="F18" s="9" t="s">
        <v>4</v>
      </c>
      <c r="G18" s="3">
        <v>2</v>
      </c>
      <c r="H18" s="22">
        <v>1</v>
      </c>
      <c r="I18" s="18">
        <v>1</v>
      </c>
      <c r="K18" s="5"/>
      <c r="N18" s="5"/>
      <c r="P18" s="21">
        <v>0.5</v>
      </c>
      <c r="Q18" s="3">
        <v>1781432</v>
      </c>
      <c r="R18" s="14">
        <f t="shared" si="12"/>
        <v>322285.68840000004</v>
      </c>
      <c r="V18" s="6"/>
      <c r="W18" s="5"/>
      <c r="Z18" s="5"/>
      <c r="AB18" s="25">
        <v>1</v>
      </c>
      <c r="AC18" s="4">
        <f t="shared" si="0"/>
        <v>13</v>
      </c>
      <c r="AD18" s="4">
        <f t="shared" si="1"/>
        <v>15</v>
      </c>
      <c r="AE18" s="4">
        <f t="shared" si="2"/>
        <v>1</v>
      </c>
      <c r="AF18" s="10">
        <f t="shared" si="3"/>
        <v>345192.42365000001</v>
      </c>
      <c r="AG18" s="10">
        <f t="shared" si="4"/>
        <v>345192.42365000001</v>
      </c>
      <c r="AH18" s="10">
        <f t="shared" si="5"/>
        <v>0</v>
      </c>
      <c r="AI18" s="1">
        <f t="shared" si="6"/>
        <v>0</v>
      </c>
      <c r="AK18" s="5"/>
      <c r="AN18" s="5"/>
      <c r="AP18" s="10">
        <f t="shared" si="7"/>
        <v>1.5900358124323126</v>
      </c>
      <c r="AQ18" s="10">
        <f t="shared" si="8"/>
        <v>1.5900358124323126</v>
      </c>
      <c r="AR18" s="10"/>
      <c r="AS18" s="10">
        <f t="shared" si="9"/>
        <v>345192.42365000001</v>
      </c>
      <c r="AT18" s="10">
        <f t="shared" si="11"/>
        <v>0</v>
      </c>
      <c r="AU18" s="10">
        <f t="shared" si="10"/>
        <v>0</v>
      </c>
      <c r="AV18" s="5"/>
      <c r="AY18" s="5"/>
      <c r="BG18" s="5"/>
    </row>
    <row r="19" spans="2:59" x14ac:dyDescent="0.3">
      <c r="B19" s="5"/>
      <c r="C19" s="6"/>
      <c r="D19" s="3">
        <v>2031</v>
      </c>
      <c r="F19" s="9" t="s">
        <v>4</v>
      </c>
      <c r="G19" s="3">
        <v>3</v>
      </c>
      <c r="H19" s="22">
        <v>1</v>
      </c>
      <c r="I19" s="22">
        <v>1</v>
      </c>
      <c r="K19" s="5"/>
      <c r="N19" s="5"/>
      <c r="P19" s="21">
        <v>0.6</v>
      </c>
      <c r="Q19" s="3">
        <v>1759286</v>
      </c>
      <c r="R19" s="14">
        <f t="shared" si="12"/>
        <v>318300.51569999993</v>
      </c>
      <c r="V19" s="6"/>
      <c r="W19" s="5"/>
      <c r="Z19" s="5"/>
      <c r="AB19" s="25">
        <v>1</v>
      </c>
      <c r="AC19" s="4">
        <f t="shared" si="0"/>
        <v>14</v>
      </c>
      <c r="AD19" s="4">
        <f t="shared" si="1"/>
        <v>16</v>
      </c>
      <c r="AE19" s="4">
        <f t="shared" si="2"/>
        <v>1</v>
      </c>
      <c r="AF19" s="10">
        <f t="shared" si="3"/>
        <v>345192.42365000001</v>
      </c>
      <c r="AG19" s="10">
        <f t="shared" si="4"/>
        <v>345192.42365000001</v>
      </c>
      <c r="AH19" s="10">
        <f t="shared" si="5"/>
        <v>0</v>
      </c>
      <c r="AI19" s="1">
        <f t="shared" si="6"/>
        <v>0</v>
      </c>
      <c r="AK19" s="5"/>
      <c r="AN19" s="5"/>
      <c r="AP19" s="10">
        <f t="shared" si="7"/>
        <v>1.6399629369426874</v>
      </c>
      <c r="AQ19" s="10">
        <f t="shared" si="8"/>
        <v>1.6399629369426874</v>
      </c>
      <c r="AR19" s="10"/>
      <c r="AS19" s="10">
        <f t="shared" si="9"/>
        <v>345192.42365000001</v>
      </c>
      <c r="AT19" s="10">
        <f t="shared" si="11"/>
        <v>0</v>
      </c>
      <c r="AU19" s="10">
        <f t="shared" si="10"/>
        <v>0</v>
      </c>
      <c r="AV19" s="5"/>
      <c r="AY19" s="5"/>
      <c r="BG19" s="5"/>
    </row>
    <row r="20" spans="2:59" x14ac:dyDescent="0.3">
      <c r="B20" s="5"/>
      <c r="C20" s="6"/>
      <c r="D20" s="3">
        <v>2032</v>
      </c>
      <c r="F20" s="9" t="s">
        <v>4</v>
      </c>
      <c r="G20" s="3">
        <v>4</v>
      </c>
      <c r="H20" s="22">
        <v>1</v>
      </c>
      <c r="I20" s="18">
        <v>1</v>
      </c>
      <c r="K20" s="5"/>
      <c r="N20" s="5"/>
      <c r="P20" s="21">
        <v>0.7</v>
      </c>
      <c r="Q20" s="3">
        <v>1738080</v>
      </c>
      <c r="R20" s="14">
        <f t="shared" si="12"/>
        <v>314484.49600000004</v>
      </c>
      <c r="V20" s="6"/>
      <c r="W20" s="5"/>
      <c r="Z20" s="5"/>
      <c r="AB20" s="25">
        <v>1</v>
      </c>
      <c r="AC20" s="4">
        <f t="shared" si="0"/>
        <v>15</v>
      </c>
      <c r="AD20" s="4">
        <f t="shared" si="1"/>
        <v>17</v>
      </c>
      <c r="AE20" s="4">
        <f t="shared" si="2"/>
        <v>1</v>
      </c>
      <c r="AF20" s="10">
        <f t="shared" si="3"/>
        <v>345192.42365000001</v>
      </c>
      <c r="AG20" s="10">
        <f t="shared" si="4"/>
        <v>345192.42365000001</v>
      </c>
      <c r="AH20" s="10">
        <f t="shared" si="5"/>
        <v>0</v>
      </c>
      <c r="AI20" s="1">
        <f t="shared" si="6"/>
        <v>0</v>
      </c>
      <c r="AK20" s="5"/>
      <c r="AN20" s="5"/>
      <c r="AP20" s="10">
        <f t="shared" si="7"/>
        <v>1.6914577731626879</v>
      </c>
      <c r="AQ20" s="10">
        <f t="shared" si="8"/>
        <v>1.6914577731626879</v>
      </c>
      <c r="AR20" s="10"/>
      <c r="AS20" s="10">
        <f t="shared" si="9"/>
        <v>345192.42365000001</v>
      </c>
      <c r="AT20" s="10">
        <f t="shared" si="11"/>
        <v>0</v>
      </c>
      <c r="AU20" s="10">
        <f t="shared" si="10"/>
        <v>0</v>
      </c>
      <c r="AV20" s="5"/>
      <c r="AY20" s="5"/>
      <c r="BG20" s="5"/>
    </row>
    <row r="21" spans="2:59" x14ac:dyDescent="0.3">
      <c r="B21" s="5"/>
      <c r="C21" s="6"/>
      <c r="D21" s="3">
        <v>2033</v>
      </c>
      <c r="F21" s="9" t="s">
        <v>4</v>
      </c>
      <c r="G21" s="3">
        <v>5</v>
      </c>
      <c r="H21" s="22">
        <v>1</v>
      </c>
      <c r="I21" s="22">
        <v>1</v>
      </c>
      <c r="K21" s="5"/>
      <c r="N21" s="5"/>
      <c r="P21" s="21">
        <v>0.8</v>
      </c>
      <c r="Q21" s="3">
        <v>1717756</v>
      </c>
      <c r="R21" s="14">
        <f t="shared" si="12"/>
        <v>310827.19219999999</v>
      </c>
      <c r="V21" s="6"/>
      <c r="W21" s="5"/>
      <c r="Z21" s="5"/>
      <c r="AB21" s="25">
        <v>1</v>
      </c>
      <c r="AC21" s="4">
        <f t="shared" si="0"/>
        <v>16</v>
      </c>
      <c r="AD21" s="4">
        <f t="shared" si="1"/>
        <v>18</v>
      </c>
      <c r="AE21" s="4">
        <f t="shared" si="2"/>
        <v>1</v>
      </c>
      <c r="AF21" s="10">
        <f t="shared" si="3"/>
        <v>345192.42365000001</v>
      </c>
      <c r="AG21" s="10">
        <f t="shared" si="4"/>
        <v>345192.42365000001</v>
      </c>
      <c r="AH21" s="10">
        <f t="shared" si="5"/>
        <v>0</v>
      </c>
      <c r="AI21" s="1">
        <f t="shared" si="6"/>
        <v>0</v>
      </c>
      <c r="AK21" s="5"/>
      <c r="AN21" s="5"/>
      <c r="AP21" s="10">
        <f t="shared" si="7"/>
        <v>1.7445695472399965</v>
      </c>
      <c r="AQ21" s="10">
        <f t="shared" si="8"/>
        <v>1.7445695472399965</v>
      </c>
      <c r="AR21" s="10"/>
      <c r="AS21" s="10">
        <f t="shared" si="9"/>
        <v>345192.42365000001</v>
      </c>
      <c r="AT21" s="10">
        <f t="shared" si="11"/>
        <v>0</v>
      </c>
      <c r="AU21" s="10">
        <f t="shared" si="10"/>
        <v>0</v>
      </c>
      <c r="AV21" s="5"/>
      <c r="AY21" s="5"/>
      <c r="BG21" s="5"/>
    </row>
    <row r="22" spans="2:59" x14ac:dyDescent="0.3">
      <c r="B22" s="5"/>
      <c r="C22" s="6"/>
      <c r="D22" s="3">
        <v>2034</v>
      </c>
      <c r="F22" s="9" t="s">
        <v>4</v>
      </c>
      <c r="G22" s="3">
        <v>6</v>
      </c>
      <c r="H22" s="22">
        <v>1</v>
      </c>
      <c r="I22" s="22">
        <v>1</v>
      </c>
      <c r="K22" s="5"/>
      <c r="N22" s="5"/>
      <c r="P22" s="21">
        <v>0.9</v>
      </c>
      <c r="Q22" s="3">
        <v>1698258</v>
      </c>
      <c r="R22" s="14">
        <f t="shared" si="12"/>
        <v>307318.52710000001</v>
      </c>
      <c r="V22" s="6"/>
      <c r="W22" s="5"/>
      <c r="Z22" s="5"/>
      <c r="AB22" s="25">
        <v>1</v>
      </c>
      <c r="AC22" s="4">
        <f t="shared" si="0"/>
        <v>17</v>
      </c>
      <c r="AD22" s="4">
        <f t="shared" si="1"/>
        <v>19</v>
      </c>
      <c r="AE22" s="4">
        <f t="shared" si="2"/>
        <v>1</v>
      </c>
      <c r="AF22" s="10">
        <f t="shared" si="3"/>
        <v>345192.42365000001</v>
      </c>
      <c r="AG22" s="10">
        <f t="shared" si="4"/>
        <v>345192.42365000001</v>
      </c>
      <c r="AH22" s="10">
        <f t="shared" si="5"/>
        <v>0</v>
      </c>
      <c r="AI22" s="1">
        <f t="shared" si="6"/>
        <v>0</v>
      </c>
      <c r="AK22" s="5"/>
      <c r="AN22" s="5"/>
      <c r="AP22" s="10">
        <f t="shared" si="7"/>
        <v>1.7993490310233327</v>
      </c>
      <c r="AQ22" s="10">
        <f t="shared" si="8"/>
        <v>1.7993490310233327</v>
      </c>
      <c r="AR22" s="10"/>
      <c r="AS22" s="10">
        <f t="shared" si="9"/>
        <v>345192.42365000001</v>
      </c>
      <c r="AT22" s="10">
        <f t="shared" si="11"/>
        <v>0</v>
      </c>
      <c r="AU22" s="10">
        <f t="shared" si="10"/>
        <v>0</v>
      </c>
      <c r="AV22" s="5"/>
      <c r="AY22" s="5"/>
      <c r="BG22" s="5"/>
    </row>
    <row r="23" spans="2:59" x14ac:dyDescent="0.3">
      <c r="B23" s="5"/>
      <c r="C23" s="6"/>
      <c r="D23" s="3">
        <v>2035</v>
      </c>
      <c r="F23" s="9" t="s">
        <v>4</v>
      </c>
      <c r="G23" s="3">
        <v>7</v>
      </c>
      <c r="H23" s="22">
        <v>1</v>
      </c>
      <c r="I23" s="22">
        <v>1</v>
      </c>
      <c r="K23" s="5"/>
      <c r="N23" s="5"/>
      <c r="P23" s="21">
        <v>1</v>
      </c>
      <c r="Q23" s="3">
        <v>1679539</v>
      </c>
      <c r="R23" s="14">
        <f t="shared" si="12"/>
        <v>303950.04304999998</v>
      </c>
      <c r="V23" s="6"/>
      <c r="W23" s="5"/>
      <c r="Z23" s="5"/>
      <c r="AB23" s="25">
        <v>1</v>
      </c>
      <c r="AC23" s="4">
        <f t="shared" si="0"/>
        <v>18</v>
      </c>
      <c r="AD23" s="4">
        <f t="shared" si="1"/>
        <v>20</v>
      </c>
      <c r="AE23" s="4">
        <f t="shared" si="2"/>
        <v>1</v>
      </c>
      <c r="AF23" s="10">
        <f t="shared" si="3"/>
        <v>345192.42365000001</v>
      </c>
      <c r="AG23" s="10">
        <f t="shared" si="4"/>
        <v>345192.42365000001</v>
      </c>
      <c r="AH23" s="10">
        <f t="shared" si="5"/>
        <v>0</v>
      </c>
      <c r="AI23" s="1">
        <f t="shared" si="6"/>
        <v>0</v>
      </c>
      <c r="AK23" s="5"/>
      <c r="AN23" s="5"/>
      <c r="AP23" s="10">
        <f t="shared" si="7"/>
        <v>1.8558485905974651</v>
      </c>
      <c r="AQ23" s="10">
        <f t="shared" si="8"/>
        <v>1.8558485905974651</v>
      </c>
      <c r="AR23" s="10"/>
      <c r="AS23" s="10">
        <f t="shared" si="9"/>
        <v>345192.42365000001</v>
      </c>
      <c r="AT23" s="10">
        <f t="shared" si="11"/>
        <v>0</v>
      </c>
      <c r="AU23" s="10">
        <f t="shared" si="10"/>
        <v>0</v>
      </c>
      <c r="AV23" s="5"/>
      <c r="AY23" s="5"/>
      <c r="BG23" s="5"/>
    </row>
    <row r="24" spans="2:59" x14ac:dyDescent="0.3">
      <c r="B24" s="5"/>
      <c r="C24" s="6"/>
      <c r="D24" s="3">
        <v>2036</v>
      </c>
      <c r="F24" s="9" t="s">
        <v>4</v>
      </c>
      <c r="G24" s="3">
        <v>8</v>
      </c>
      <c r="H24" s="22">
        <v>1</v>
      </c>
      <c r="I24" s="22">
        <v>1</v>
      </c>
      <c r="K24" s="5"/>
      <c r="N24" s="5"/>
      <c r="P24" s="21">
        <v>1.1000000000000001</v>
      </c>
      <c r="Q24" s="3">
        <v>1661552</v>
      </c>
      <c r="R24" s="14">
        <f t="shared" si="12"/>
        <v>300713.28240000003</v>
      </c>
      <c r="V24" s="6"/>
      <c r="W24" s="5"/>
      <c r="Z24" s="5"/>
      <c r="AB24" s="25">
        <v>1</v>
      </c>
      <c r="AC24" s="4">
        <f t="shared" si="0"/>
        <v>19</v>
      </c>
      <c r="AD24" s="4">
        <f t="shared" si="1"/>
        <v>21</v>
      </c>
      <c r="AE24" s="4">
        <f t="shared" si="2"/>
        <v>1</v>
      </c>
      <c r="AF24" s="10">
        <f t="shared" si="3"/>
        <v>345192.42365000001</v>
      </c>
      <c r="AG24" s="10">
        <f t="shared" si="4"/>
        <v>345192.42365000001</v>
      </c>
      <c r="AH24" s="10">
        <f t="shared" si="5"/>
        <v>0</v>
      </c>
      <c r="AI24" s="1">
        <f t="shared" si="6"/>
        <v>0</v>
      </c>
      <c r="AK24" s="5"/>
      <c r="AN24" s="5"/>
      <c r="AP24" s="10">
        <f t="shared" si="7"/>
        <v>1.9141222363422257</v>
      </c>
      <c r="AQ24" s="10">
        <f t="shared" si="8"/>
        <v>1.9141222363422257</v>
      </c>
      <c r="AR24" s="10"/>
      <c r="AS24" s="10">
        <f t="shared" si="9"/>
        <v>345192.42365000001</v>
      </c>
      <c r="AT24" s="10">
        <f t="shared" si="11"/>
        <v>0</v>
      </c>
      <c r="AU24" s="10">
        <f t="shared" si="10"/>
        <v>0</v>
      </c>
      <c r="AV24" s="5"/>
      <c r="AY24" s="5"/>
      <c r="BG24" s="5"/>
    </row>
    <row r="25" spans="2:59" x14ac:dyDescent="0.3">
      <c r="B25" s="5"/>
      <c r="C25" s="6"/>
      <c r="D25" s="3">
        <v>2037</v>
      </c>
      <c r="F25" s="9" t="s">
        <v>4</v>
      </c>
      <c r="G25" s="3">
        <v>9</v>
      </c>
      <c r="H25" s="22">
        <v>1</v>
      </c>
      <c r="I25" s="22">
        <v>1</v>
      </c>
      <c r="K25" s="5"/>
      <c r="N25" s="5"/>
      <c r="P25" s="21">
        <v>1.2</v>
      </c>
      <c r="Q25" s="3">
        <v>1644255</v>
      </c>
      <c r="R25" s="14">
        <f t="shared" si="12"/>
        <v>297600.68725000002</v>
      </c>
      <c r="V25" s="6"/>
      <c r="W25" s="5"/>
      <c r="Z25" s="5"/>
      <c r="AB25" s="25">
        <v>1</v>
      </c>
      <c r="AC25" s="4">
        <f t="shared" si="0"/>
        <v>20</v>
      </c>
      <c r="AD25" s="4">
        <f t="shared" si="1"/>
        <v>22</v>
      </c>
      <c r="AE25" s="4">
        <f t="shared" si="2"/>
        <v>1</v>
      </c>
      <c r="AF25" s="10">
        <f t="shared" si="3"/>
        <v>345192.42365000001</v>
      </c>
      <c r="AG25" s="10">
        <f t="shared" si="4"/>
        <v>345192.42365000001</v>
      </c>
      <c r="AH25" s="10">
        <f t="shared" si="5"/>
        <v>0</v>
      </c>
      <c r="AI25" s="1">
        <f t="shared" si="6"/>
        <v>0</v>
      </c>
      <c r="AK25" s="5"/>
      <c r="AN25" s="5"/>
      <c r="AP25" s="10">
        <f t="shared" si="7"/>
        <v>1.9742256745633717</v>
      </c>
      <c r="AQ25" s="10">
        <f t="shared" si="8"/>
        <v>1.9742256745633717</v>
      </c>
      <c r="AR25" s="10"/>
      <c r="AS25" s="10">
        <f t="shared" si="9"/>
        <v>345192.42365000001</v>
      </c>
      <c r="AT25" s="10">
        <f t="shared" si="11"/>
        <v>0</v>
      </c>
      <c r="AU25" s="10">
        <f t="shared" si="10"/>
        <v>0</v>
      </c>
      <c r="AV25" s="5"/>
      <c r="AY25" s="5"/>
      <c r="BG25" s="5"/>
    </row>
    <row r="26" spans="2:59" x14ac:dyDescent="0.3">
      <c r="B26" s="5"/>
      <c r="C26" s="6"/>
      <c r="D26" s="3">
        <v>2038</v>
      </c>
      <c r="F26" s="9" t="s">
        <v>4</v>
      </c>
      <c r="G26" s="3">
        <v>10</v>
      </c>
      <c r="H26" s="22">
        <v>1</v>
      </c>
      <c r="I26" s="22">
        <v>1</v>
      </c>
      <c r="K26" s="5"/>
      <c r="N26" s="5"/>
      <c r="P26" s="21">
        <v>1.3</v>
      </c>
      <c r="Q26" s="3">
        <v>1627609</v>
      </c>
      <c r="R26" s="14">
        <f t="shared" si="12"/>
        <v>294605.23955</v>
      </c>
      <c r="V26" s="6"/>
      <c r="W26" s="5"/>
      <c r="Z26" s="5"/>
      <c r="AB26" s="25">
        <v>1</v>
      </c>
      <c r="AC26" s="4">
        <f t="shared" si="0"/>
        <v>21</v>
      </c>
      <c r="AD26" s="4">
        <f t="shared" si="1"/>
        <v>23</v>
      </c>
      <c r="AE26" s="4">
        <f t="shared" si="2"/>
        <v>1</v>
      </c>
      <c r="AF26" s="10">
        <f t="shared" si="3"/>
        <v>345192.42365000001</v>
      </c>
      <c r="AG26" s="10">
        <f t="shared" si="4"/>
        <v>345192.42365000001</v>
      </c>
      <c r="AH26" s="10">
        <f t="shared" si="5"/>
        <v>0</v>
      </c>
      <c r="AI26" s="1">
        <f t="shared" si="6"/>
        <v>0</v>
      </c>
      <c r="AK26" s="5"/>
      <c r="AN26" s="5"/>
      <c r="AP26" s="10">
        <f t="shared" si="7"/>
        <v>2.0362163607446622</v>
      </c>
      <c r="AQ26" s="10">
        <f t="shared" si="8"/>
        <v>2.0362163607446622</v>
      </c>
      <c r="AR26" s="10"/>
      <c r="AS26" s="10">
        <f t="shared" si="9"/>
        <v>345192.42365000001</v>
      </c>
      <c r="AT26" s="10">
        <f t="shared" si="11"/>
        <v>0</v>
      </c>
      <c r="AU26" s="10">
        <f t="shared" si="10"/>
        <v>0</v>
      </c>
      <c r="AV26" s="5"/>
      <c r="AY26" s="5"/>
      <c r="BG26" s="5"/>
    </row>
    <row r="27" spans="2:59" x14ac:dyDescent="0.3">
      <c r="B27" s="5"/>
      <c r="C27" s="6"/>
      <c r="D27" s="3">
        <v>2039</v>
      </c>
      <c r="F27" s="9" t="s">
        <v>4</v>
      </c>
      <c r="G27" s="3">
        <v>11</v>
      </c>
      <c r="H27" s="22">
        <v>1</v>
      </c>
      <c r="I27" s="22">
        <v>1</v>
      </c>
      <c r="K27" s="5"/>
      <c r="N27" s="5"/>
      <c r="P27" s="21">
        <v>1.4</v>
      </c>
      <c r="Q27" s="3">
        <v>1611577</v>
      </c>
      <c r="R27" s="14">
        <f t="shared" si="12"/>
        <v>291720.28115</v>
      </c>
      <c r="V27" s="6"/>
      <c r="W27" s="5"/>
      <c r="Z27" s="5"/>
      <c r="AB27" s="25">
        <v>1</v>
      </c>
      <c r="AC27" s="4">
        <f t="shared" si="0"/>
        <v>22</v>
      </c>
      <c r="AD27" s="4">
        <f t="shared" si="1"/>
        <v>24</v>
      </c>
      <c r="AE27" s="4">
        <f t="shared" si="2"/>
        <v>1</v>
      </c>
      <c r="AF27" s="10">
        <f t="shared" si="3"/>
        <v>345192.42365000001</v>
      </c>
      <c r="AG27" s="10">
        <f t="shared" si="4"/>
        <v>345192.42365000001</v>
      </c>
      <c r="AH27" s="10">
        <f t="shared" si="5"/>
        <v>0</v>
      </c>
      <c r="AI27" s="1">
        <f t="shared" si="6"/>
        <v>0</v>
      </c>
      <c r="AK27" s="5"/>
      <c r="AN27" s="5"/>
      <c r="AP27" s="10">
        <f t="shared" si="7"/>
        <v>2.1001535544720444</v>
      </c>
      <c r="AQ27" s="10">
        <f t="shared" si="8"/>
        <v>2.1001535544720444</v>
      </c>
      <c r="AR27" s="10"/>
      <c r="AS27" s="10">
        <f t="shared" si="9"/>
        <v>345192.42365000001</v>
      </c>
      <c r="AT27" s="10">
        <f t="shared" si="11"/>
        <v>0</v>
      </c>
      <c r="AU27" s="10">
        <f t="shared" si="10"/>
        <v>0</v>
      </c>
      <c r="AV27" s="5"/>
      <c r="AY27" s="5"/>
      <c r="BG27" s="5"/>
    </row>
    <row r="28" spans="2:59" x14ac:dyDescent="0.3">
      <c r="B28" s="5"/>
      <c r="C28" s="6"/>
      <c r="D28" s="3">
        <v>2040</v>
      </c>
      <c r="F28" s="9" t="s">
        <v>4</v>
      </c>
      <c r="G28" s="3">
        <v>12</v>
      </c>
      <c r="H28" s="22">
        <v>1</v>
      </c>
      <c r="I28" s="22">
        <v>1</v>
      </c>
      <c r="K28" s="5"/>
      <c r="N28" s="5"/>
      <c r="P28" s="21">
        <v>1.5</v>
      </c>
      <c r="Q28" s="3">
        <v>1596128</v>
      </c>
      <c r="R28" s="14">
        <f t="shared" si="12"/>
        <v>288940.23359999998</v>
      </c>
      <c r="V28" s="6"/>
      <c r="W28" s="5"/>
      <c r="Z28" s="5"/>
      <c r="AB28" s="25">
        <v>1</v>
      </c>
      <c r="AC28" s="4">
        <f t="shared" si="0"/>
        <v>23</v>
      </c>
      <c r="AD28" s="4">
        <f t="shared" si="1"/>
        <v>25</v>
      </c>
      <c r="AE28" s="4">
        <f t="shared" si="2"/>
        <v>1</v>
      </c>
      <c r="AF28" s="10">
        <f t="shared" si="3"/>
        <v>345192.42365000001</v>
      </c>
      <c r="AG28" s="10">
        <f t="shared" si="4"/>
        <v>345192.42365000001</v>
      </c>
      <c r="AH28" s="10">
        <f t="shared" si="5"/>
        <v>0</v>
      </c>
      <c r="AI28" s="1">
        <f t="shared" si="6"/>
        <v>0</v>
      </c>
      <c r="AK28" s="5"/>
      <c r="AN28" s="5"/>
      <c r="AP28" s="10">
        <f t="shared" si="7"/>
        <v>2.1660983760824668</v>
      </c>
      <c r="AQ28" s="10">
        <f t="shared" si="8"/>
        <v>2.1660983760824668</v>
      </c>
      <c r="AR28" s="10"/>
      <c r="AS28" s="10">
        <f t="shared" si="9"/>
        <v>345192.42365000001</v>
      </c>
      <c r="AT28" s="10">
        <f t="shared" si="11"/>
        <v>0</v>
      </c>
      <c r="AU28" s="10">
        <f t="shared" si="10"/>
        <v>0</v>
      </c>
      <c r="AV28" s="5"/>
      <c r="AY28" s="5"/>
      <c r="BG28" s="5"/>
    </row>
    <row r="29" spans="2:59" x14ac:dyDescent="0.3">
      <c r="B29" s="5"/>
      <c r="C29" s="6"/>
      <c r="D29" s="3">
        <v>2041</v>
      </c>
      <c r="F29" s="9" t="s">
        <v>4</v>
      </c>
      <c r="G29" s="3">
        <v>13</v>
      </c>
      <c r="H29" s="22">
        <v>1</v>
      </c>
      <c r="I29" s="22">
        <v>1</v>
      </c>
      <c r="K29" s="5"/>
      <c r="N29" s="5"/>
      <c r="P29" s="12" t="s">
        <v>18</v>
      </c>
      <c r="Q29" s="8">
        <f>_xlfn.XLOOKUP(H12,P13:P28,Q13:Q28,0)</f>
        <v>1908727</v>
      </c>
      <c r="R29" s="23">
        <f>_xlfn.XLOOKUP(H12,P13:P28,R13:R28,0)</f>
        <v>345192.42365000001</v>
      </c>
      <c r="V29" s="6"/>
      <c r="W29" s="5"/>
      <c r="Z29" s="5"/>
      <c r="AB29" s="25">
        <v>1</v>
      </c>
      <c r="AC29" s="4">
        <f t="shared" si="0"/>
        <v>24</v>
      </c>
      <c r="AD29" s="4">
        <f t="shared" si="1"/>
        <v>26</v>
      </c>
      <c r="AE29" s="4">
        <f t="shared" si="2"/>
        <v>1</v>
      </c>
      <c r="AF29" s="10">
        <f t="shared" si="3"/>
        <v>345192.42365000001</v>
      </c>
      <c r="AG29" s="10">
        <f t="shared" si="4"/>
        <v>345192.42365000001</v>
      </c>
      <c r="AH29" s="10">
        <f t="shared" si="5"/>
        <v>0</v>
      </c>
      <c r="AI29" s="1">
        <f t="shared" si="6"/>
        <v>0</v>
      </c>
      <c r="AK29" s="5"/>
      <c r="AN29" s="5"/>
      <c r="AP29" s="10">
        <f t="shared" si="7"/>
        <v>2.234113865091456</v>
      </c>
      <c r="AQ29" s="10">
        <f t="shared" si="8"/>
        <v>2.234113865091456</v>
      </c>
      <c r="AR29" s="10"/>
      <c r="AS29" s="10">
        <f t="shared" si="9"/>
        <v>345192.42365000001</v>
      </c>
      <c r="AT29" s="10">
        <f t="shared" si="11"/>
        <v>0</v>
      </c>
      <c r="AU29" s="10">
        <f t="shared" si="10"/>
        <v>0</v>
      </c>
      <c r="AV29" s="5"/>
      <c r="AY29" s="5"/>
      <c r="BG29" s="5"/>
    </row>
    <row r="30" spans="2:59" x14ac:dyDescent="0.3">
      <c r="B30" s="5"/>
      <c r="C30" s="6"/>
      <c r="D30" s="3">
        <v>2042</v>
      </c>
      <c r="F30" s="9" t="s">
        <v>4</v>
      </c>
      <c r="G30" s="3">
        <v>14</v>
      </c>
      <c r="H30" s="22">
        <v>1</v>
      </c>
      <c r="I30" s="22">
        <v>1</v>
      </c>
      <c r="K30" s="5"/>
      <c r="N30" s="5"/>
      <c r="V30" s="6"/>
      <c r="W30" s="5"/>
      <c r="Z30" s="5"/>
      <c r="AB30" s="25">
        <v>1</v>
      </c>
      <c r="AC30" s="4">
        <f t="shared" si="0"/>
        <v>25</v>
      </c>
      <c r="AD30" s="4">
        <f t="shared" si="1"/>
        <v>27</v>
      </c>
      <c r="AE30" s="4">
        <f t="shared" si="2"/>
        <v>1</v>
      </c>
      <c r="AF30" s="10">
        <f t="shared" si="3"/>
        <v>345192.42365000001</v>
      </c>
      <c r="AG30" s="10">
        <f t="shared" si="4"/>
        <v>345192.42365000001</v>
      </c>
      <c r="AH30" s="10">
        <f t="shared" si="5"/>
        <v>0</v>
      </c>
      <c r="AI30" s="1">
        <f t="shared" si="6"/>
        <v>0</v>
      </c>
      <c r="AK30" s="5"/>
      <c r="AN30" s="5"/>
      <c r="AP30" s="10">
        <f t="shared" si="7"/>
        <v>2.3042650404553284</v>
      </c>
      <c r="AQ30" s="10">
        <f t="shared" si="8"/>
        <v>2.3042650404553284</v>
      </c>
      <c r="AR30" s="10"/>
      <c r="AS30" s="10">
        <f t="shared" si="9"/>
        <v>345192.42365000001</v>
      </c>
      <c r="AT30" s="10">
        <f t="shared" si="11"/>
        <v>0</v>
      </c>
      <c r="AU30" s="10">
        <f t="shared" si="10"/>
        <v>0</v>
      </c>
      <c r="AV30" s="5"/>
      <c r="AY30" s="5"/>
      <c r="BG30" s="5"/>
    </row>
    <row r="31" spans="2:59" x14ac:dyDescent="0.3">
      <c r="B31" s="5"/>
      <c r="C31" s="6"/>
      <c r="D31" s="3">
        <v>2043</v>
      </c>
      <c r="F31" s="9" t="s">
        <v>4</v>
      </c>
      <c r="G31" s="3">
        <v>15</v>
      </c>
      <c r="H31" s="22">
        <v>1</v>
      </c>
      <c r="I31" s="22">
        <v>1</v>
      </c>
      <c r="K31" s="5"/>
      <c r="N31" s="5"/>
      <c r="P31" s="14"/>
      <c r="V31" s="6"/>
      <c r="W31" s="5"/>
      <c r="Z31" s="5"/>
      <c r="AB31" s="25">
        <v>1</v>
      </c>
      <c r="AC31" s="4">
        <f t="shared" si="0"/>
        <v>26</v>
      </c>
      <c r="AD31" s="4">
        <f t="shared" si="1"/>
        <v>28</v>
      </c>
      <c r="AE31" s="4">
        <f t="shared" si="2"/>
        <v>1</v>
      </c>
      <c r="AF31" s="10">
        <f t="shared" si="3"/>
        <v>345192.42365000001</v>
      </c>
      <c r="AG31" s="10">
        <f t="shared" si="4"/>
        <v>345192.42365000001</v>
      </c>
      <c r="AH31" s="10">
        <f t="shared" si="5"/>
        <v>0</v>
      </c>
      <c r="AI31" s="1">
        <f t="shared" si="6"/>
        <v>0</v>
      </c>
      <c r="AK31" s="5"/>
      <c r="AN31" s="5"/>
      <c r="AP31" s="10">
        <f t="shared" si="7"/>
        <v>2.376618962725626</v>
      </c>
      <c r="AQ31" s="10">
        <f t="shared" si="8"/>
        <v>2.376618962725626</v>
      </c>
      <c r="AR31" s="10"/>
      <c r="AS31" s="10">
        <f t="shared" si="9"/>
        <v>345192.42365000001</v>
      </c>
      <c r="AT31" s="10">
        <f t="shared" si="11"/>
        <v>0</v>
      </c>
      <c r="AU31" s="10">
        <f t="shared" si="10"/>
        <v>0</v>
      </c>
      <c r="AV31" s="5"/>
      <c r="AY31" s="5"/>
      <c r="BG31" s="5"/>
    </row>
    <row r="32" spans="2:59" x14ac:dyDescent="0.3">
      <c r="B32" s="5"/>
      <c r="C32" s="6"/>
      <c r="D32" s="3">
        <v>2044</v>
      </c>
      <c r="F32" s="9" t="s">
        <v>4</v>
      </c>
      <c r="G32" s="3">
        <v>16</v>
      </c>
      <c r="H32" s="22">
        <v>1</v>
      </c>
      <c r="I32" s="22">
        <v>1</v>
      </c>
      <c r="K32" s="5"/>
      <c r="N32" s="5"/>
      <c r="P32" s="14"/>
      <c r="V32" s="6"/>
      <c r="W32" s="5"/>
      <c r="Z32" s="5"/>
      <c r="AB32" s="25">
        <v>1</v>
      </c>
      <c r="AC32" s="4">
        <f t="shared" si="0"/>
        <v>27</v>
      </c>
      <c r="AD32" s="4">
        <f t="shared" si="1"/>
        <v>29</v>
      </c>
      <c r="AE32" s="4">
        <f t="shared" si="2"/>
        <v>1</v>
      </c>
      <c r="AF32" s="10">
        <f t="shared" si="3"/>
        <v>345192.42365000001</v>
      </c>
      <c r="AG32" s="10">
        <f t="shared" si="4"/>
        <v>345192.42365000001</v>
      </c>
      <c r="AH32" s="10">
        <f t="shared" si="5"/>
        <v>0</v>
      </c>
      <c r="AI32" s="1">
        <f t="shared" si="6"/>
        <v>0</v>
      </c>
      <c r="AK32" s="5"/>
      <c r="AN32" s="5"/>
      <c r="AP32" s="10">
        <f t="shared" si="7"/>
        <v>2.4512447981552103</v>
      </c>
      <c r="AQ32" s="10">
        <f t="shared" si="8"/>
        <v>2.4512447981552103</v>
      </c>
      <c r="AR32" s="10"/>
      <c r="AS32" s="10">
        <f t="shared" si="9"/>
        <v>345192.42365000001</v>
      </c>
      <c r="AT32" s="10">
        <f t="shared" si="11"/>
        <v>0</v>
      </c>
      <c r="AU32" s="10">
        <f t="shared" si="10"/>
        <v>0</v>
      </c>
      <c r="AV32" s="5"/>
      <c r="AY32" s="5"/>
      <c r="BG32" s="5"/>
    </row>
    <row r="33" spans="2:59" x14ac:dyDescent="0.3">
      <c r="B33" s="5"/>
      <c r="C33" s="6"/>
      <c r="D33" s="3">
        <v>2045</v>
      </c>
      <c r="F33" s="9" t="s">
        <v>4</v>
      </c>
      <c r="G33" s="3">
        <v>17</v>
      </c>
      <c r="H33" s="22">
        <v>1</v>
      </c>
      <c r="I33" s="22">
        <v>1</v>
      </c>
      <c r="K33" s="5"/>
      <c r="N33" s="5"/>
      <c r="P33" s="14"/>
      <c r="V33" s="6"/>
      <c r="W33" s="5"/>
      <c r="Z33" s="5"/>
      <c r="AB33" s="25">
        <v>1</v>
      </c>
      <c r="AC33" s="4">
        <f t="shared" si="0"/>
        <v>28</v>
      </c>
      <c r="AD33" s="4">
        <f t="shared" si="1"/>
        <v>30</v>
      </c>
      <c r="AE33" s="4">
        <f t="shared" si="2"/>
        <v>1</v>
      </c>
      <c r="AF33" s="10">
        <f t="shared" si="3"/>
        <v>345192.42365000001</v>
      </c>
      <c r="AG33" s="10">
        <f t="shared" si="4"/>
        <v>345192.42365000001</v>
      </c>
      <c r="AH33" s="10">
        <f t="shared" si="5"/>
        <v>0</v>
      </c>
      <c r="AI33" s="1">
        <f t="shared" si="6"/>
        <v>0</v>
      </c>
      <c r="AK33" s="5"/>
      <c r="AN33" s="5"/>
      <c r="AP33" s="10">
        <f t="shared" si="7"/>
        <v>2.5282138848172839</v>
      </c>
      <c r="AQ33" s="10">
        <f t="shared" si="8"/>
        <v>2.5282138848172839</v>
      </c>
      <c r="AR33" s="10"/>
      <c r="AS33" s="10">
        <f t="shared" si="9"/>
        <v>345192.42365000001</v>
      </c>
      <c r="AT33" s="10">
        <f t="shared" si="11"/>
        <v>0</v>
      </c>
      <c r="AU33" s="10">
        <f t="shared" si="10"/>
        <v>0</v>
      </c>
      <c r="AV33" s="5"/>
      <c r="AY33" s="5"/>
      <c r="BG33" s="5"/>
    </row>
    <row r="34" spans="2:59" x14ac:dyDescent="0.3">
      <c r="B34" s="5"/>
      <c r="C34" s="6"/>
      <c r="D34" s="3">
        <v>2046</v>
      </c>
      <c r="F34" s="9" t="s">
        <v>4</v>
      </c>
      <c r="G34" s="3">
        <v>18</v>
      </c>
      <c r="H34" s="22">
        <v>1</v>
      </c>
      <c r="I34" s="22">
        <v>1</v>
      </c>
      <c r="K34" s="5"/>
      <c r="N34" s="5"/>
      <c r="P34" s="14"/>
      <c r="V34" s="6"/>
      <c r="W34" s="5"/>
      <c r="Z34" s="5"/>
      <c r="AB34" s="25">
        <v>1</v>
      </c>
      <c r="AC34" s="4">
        <f t="shared" si="0"/>
        <v>29</v>
      </c>
      <c r="AD34" s="4">
        <f t="shared" si="1"/>
        <v>31</v>
      </c>
      <c r="AE34" s="4">
        <f t="shared" si="2"/>
        <v>1</v>
      </c>
      <c r="AF34" s="10">
        <f t="shared" si="3"/>
        <v>345192.42365000001</v>
      </c>
      <c r="AG34" s="10">
        <f t="shared" si="4"/>
        <v>345192.42365000001</v>
      </c>
      <c r="AH34" s="10">
        <f t="shared" si="5"/>
        <v>0</v>
      </c>
      <c r="AI34" s="1">
        <f t="shared" si="6"/>
        <v>0</v>
      </c>
      <c r="AK34" s="5"/>
      <c r="AN34" s="5"/>
      <c r="AP34" s="10">
        <f t="shared" si="7"/>
        <v>2.6075998008005472</v>
      </c>
      <c r="AQ34" s="10">
        <f t="shared" si="8"/>
        <v>2.6075998008005472</v>
      </c>
      <c r="AR34" s="10"/>
      <c r="AS34" s="10">
        <f t="shared" si="9"/>
        <v>345192.42365000001</v>
      </c>
      <c r="AT34" s="10">
        <f t="shared" si="11"/>
        <v>0</v>
      </c>
      <c r="AU34" s="10">
        <f t="shared" si="10"/>
        <v>0</v>
      </c>
      <c r="AV34" s="5"/>
      <c r="AY34" s="5"/>
      <c r="BG34" s="5"/>
    </row>
    <row r="35" spans="2:59" x14ac:dyDescent="0.3">
      <c r="B35" s="5"/>
      <c r="C35" s="6"/>
      <c r="D35" s="3">
        <v>2047</v>
      </c>
      <c r="F35" s="9" t="s">
        <v>4</v>
      </c>
      <c r="G35" s="3">
        <v>19</v>
      </c>
      <c r="H35" s="22">
        <v>1</v>
      </c>
      <c r="I35" s="22">
        <v>1</v>
      </c>
      <c r="K35" s="5"/>
      <c r="N35" s="5"/>
      <c r="V35" s="6"/>
      <c r="W35" s="5"/>
      <c r="Z35" s="5"/>
      <c r="AB35" s="25">
        <v>1</v>
      </c>
      <c r="AC35" s="4">
        <f t="shared" si="0"/>
        <v>30</v>
      </c>
      <c r="AD35" s="4">
        <f t="shared" si="1"/>
        <v>32</v>
      </c>
      <c r="AE35" s="4">
        <f t="shared" si="2"/>
        <v>0</v>
      </c>
      <c r="AF35" s="10">
        <f t="shared" si="3"/>
        <v>0</v>
      </c>
      <c r="AG35" s="10">
        <f t="shared" si="4"/>
        <v>0</v>
      </c>
      <c r="AH35" s="10">
        <f t="shared" si="5"/>
        <v>0</v>
      </c>
      <c r="AI35" s="1">
        <f t="shared" si="6"/>
        <v>0</v>
      </c>
      <c r="AK35" s="5"/>
      <c r="AN35" s="5"/>
      <c r="AP35" s="10">
        <f t="shared" si="7"/>
        <v>0</v>
      </c>
      <c r="AQ35" s="10">
        <f t="shared" si="8"/>
        <v>0</v>
      </c>
      <c r="AR35" s="10"/>
      <c r="AS35" s="10">
        <f t="shared" si="9"/>
        <v>0</v>
      </c>
      <c r="AT35" s="10">
        <f t="shared" si="11"/>
        <v>0</v>
      </c>
      <c r="AU35" s="10">
        <f t="shared" si="10"/>
        <v>0</v>
      </c>
      <c r="AV35" s="5"/>
      <c r="AY35" s="5"/>
      <c r="BG35" s="5"/>
    </row>
    <row r="36" spans="2:59" x14ac:dyDescent="0.3">
      <c r="B36" s="5"/>
      <c r="C36" s="6"/>
      <c r="D36" s="3">
        <v>2048</v>
      </c>
      <c r="F36" s="9" t="s">
        <v>4</v>
      </c>
      <c r="G36" s="3">
        <v>20</v>
      </c>
      <c r="H36" s="22">
        <v>1</v>
      </c>
      <c r="I36" s="22">
        <v>1</v>
      </c>
      <c r="K36" s="5"/>
      <c r="N36" s="5"/>
      <c r="V36" s="6"/>
      <c r="W36" s="5"/>
      <c r="Z36" s="5"/>
      <c r="AK36" s="5"/>
      <c r="AN36" s="5"/>
      <c r="AP36" s="10"/>
      <c r="AQ36" s="10"/>
      <c r="AR36" s="10"/>
      <c r="AS36" s="10"/>
      <c r="AT36" s="10">
        <f t="shared" si="11"/>
        <v>0</v>
      </c>
      <c r="AU36" s="10">
        <f t="shared" si="10"/>
        <v>0</v>
      </c>
      <c r="AV36" s="5"/>
      <c r="AY36" s="5"/>
      <c r="BG36" s="5"/>
    </row>
    <row r="37" spans="2:59" x14ac:dyDescent="0.3">
      <c r="B37" s="5"/>
      <c r="C37" s="6"/>
      <c r="D37" s="3">
        <v>2049</v>
      </c>
      <c r="F37" s="9" t="s">
        <v>4</v>
      </c>
      <c r="G37" s="3">
        <v>21</v>
      </c>
      <c r="H37" s="22">
        <v>1</v>
      </c>
      <c r="I37" s="22">
        <v>1</v>
      </c>
      <c r="K37" s="5"/>
      <c r="N37" s="5"/>
      <c r="V37" s="6"/>
      <c r="W37" s="5"/>
      <c r="Z37" s="5"/>
      <c r="AK37" s="5"/>
      <c r="AN37" s="5"/>
      <c r="AP37" s="10"/>
      <c r="AQ37" s="10"/>
      <c r="AR37" s="10"/>
      <c r="AS37" s="10"/>
      <c r="AT37" s="10">
        <f t="shared" si="11"/>
        <v>0</v>
      </c>
      <c r="AU37" s="10">
        <f t="shared" si="10"/>
        <v>0</v>
      </c>
      <c r="AV37" s="5"/>
      <c r="AY37" s="5"/>
      <c r="BG37" s="5"/>
    </row>
    <row r="38" spans="2:59" x14ac:dyDescent="0.3">
      <c r="B38" s="5"/>
      <c r="C38" s="6"/>
      <c r="D38" s="3">
        <v>2050</v>
      </c>
      <c r="F38" s="9" t="s">
        <v>4</v>
      </c>
      <c r="G38" s="3">
        <v>22</v>
      </c>
      <c r="H38" s="22">
        <v>1</v>
      </c>
      <c r="I38" s="22">
        <v>1</v>
      </c>
      <c r="K38" s="5"/>
      <c r="N38" s="5"/>
      <c r="V38" s="6"/>
      <c r="W38" s="5"/>
      <c r="Z38" s="5"/>
      <c r="AK38" s="5"/>
      <c r="AN38" s="5"/>
      <c r="AP38" s="10"/>
      <c r="AQ38" s="10"/>
      <c r="AR38" s="10"/>
      <c r="AS38" s="10"/>
      <c r="AT38" s="10">
        <f t="shared" si="11"/>
        <v>0</v>
      </c>
      <c r="AU38" s="10">
        <f t="shared" si="10"/>
        <v>0</v>
      </c>
      <c r="AV38" s="5"/>
      <c r="AY38" s="5"/>
      <c r="BG38" s="5"/>
    </row>
    <row r="39" spans="2:59" x14ac:dyDescent="0.3">
      <c r="B39" s="5"/>
      <c r="C39" s="6"/>
      <c r="D39" s="3">
        <v>2051</v>
      </c>
      <c r="F39" s="9" t="s">
        <v>4</v>
      </c>
      <c r="G39" s="3">
        <v>23</v>
      </c>
      <c r="H39" s="22">
        <v>1</v>
      </c>
      <c r="I39" s="22">
        <v>1</v>
      </c>
      <c r="K39" s="5"/>
      <c r="N39" s="5"/>
      <c r="V39" s="6"/>
      <c r="W39" s="5"/>
      <c r="Z39" s="5"/>
      <c r="AK39" s="5"/>
      <c r="AN39" s="5"/>
      <c r="AP39" s="10"/>
      <c r="AQ39" s="10"/>
      <c r="AR39" s="10"/>
      <c r="AS39" s="10"/>
      <c r="AT39" s="10">
        <f t="shared" si="11"/>
        <v>0</v>
      </c>
      <c r="AU39" s="10">
        <f t="shared" si="10"/>
        <v>0</v>
      </c>
      <c r="AV39" s="5"/>
      <c r="AY39" s="5"/>
      <c r="BG39" s="5"/>
    </row>
    <row r="40" spans="2:59" x14ac:dyDescent="0.3">
      <c r="B40" s="5"/>
      <c r="C40" s="6"/>
      <c r="D40" s="3">
        <v>2052</v>
      </c>
      <c r="F40" s="9" t="s">
        <v>4</v>
      </c>
      <c r="G40" s="3">
        <v>24</v>
      </c>
      <c r="H40" s="22">
        <v>1</v>
      </c>
      <c r="I40" s="22">
        <v>1</v>
      </c>
      <c r="K40" s="5"/>
      <c r="N40" s="5"/>
      <c r="V40" s="6"/>
      <c r="W40" s="5"/>
      <c r="Z40" s="5"/>
      <c r="AK40" s="5"/>
      <c r="AN40" s="5"/>
      <c r="AP40" s="10"/>
      <c r="AQ40" s="10"/>
      <c r="AR40" s="10"/>
      <c r="AS40" s="10"/>
      <c r="AT40" s="10">
        <f t="shared" si="11"/>
        <v>0</v>
      </c>
      <c r="AU40" s="10">
        <f t="shared" si="10"/>
        <v>0</v>
      </c>
      <c r="AV40" s="5"/>
      <c r="AY40" s="5"/>
      <c r="BG40" s="5"/>
    </row>
    <row r="41" spans="2:59" x14ac:dyDescent="0.3">
      <c r="B41" s="5"/>
      <c r="C41" s="6"/>
      <c r="D41" s="3">
        <v>2053</v>
      </c>
      <c r="F41" s="9" t="s">
        <v>4</v>
      </c>
      <c r="G41" s="3">
        <v>25</v>
      </c>
      <c r="H41" s="22">
        <v>1</v>
      </c>
      <c r="I41" s="22">
        <v>1</v>
      </c>
      <c r="K41" s="5"/>
      <c r="N41" s="5"/>
      <c r="V41" s="6"/>
      <c r="W41" s="5"/>
      <c r="Z41" s="5"/>
      <c r="AK41" s="5"/>
      <c r="AN41" s="5"/>
      <c r="AP41" s="10"/>
      <c r="AQ41" s="10"/>
      <c r="AR41" s="10"/>
      <c r="AS41" s="10"/>
      <c r="AT41" s="10">
        <f t="shared" si="11"/>
        <v>0</v>
      </c>
      <c r="AU41" s="10">
        <f t="shared" si="10"/>
        <v>0</v>
      </c>
      <c r="AV41" s="5"/>
      <c r="AY41" s="5"/>
      <c r="BG41" s="5"/>
    </row>
    <row r="42" spans="2:59" x14ac:dyDescent="0.3">
      <c r="B42" s="5"/>
      <c r="C42" s="6"/>
      <c r="D42" s="3">
        <v>2054</v>
      </c>
      <c r="F42" s="9" t="s">
        <v>4</v>
      </c>
      <c r="G42" s="3">
        <v>26</v>
      </c>
      <c r="H42" s="22">
        <v>1</v>
      </c>
      <c r="I42" s="22">
        <v>1</v>
      </c>
      <c r="K42" s="5"/>
      <c r="N42" s="5"/>
      <c r="V42" s="6"/>
      <c r="W42" s="5"/>
      <c r="Z42" s="5"/>
      <c r="AK42" s="5"/>
      <c r="AN42" s="5"/>
      <c r="AP42" s="10"/>
      <c r="AQ42" s="10"/>
      <c r="AR42" s="10"/>
      <c r="AS42" s="10"/>
      <c r="AT42" s="10">
        <f t="shared" si="11"/>
        <v>0</v>
      </c>
      <c r="AU42" s="10">
        <f t="shared" si="10"/>
        <v>0</v>
      </c>
      <c r="AV42" s="5"/>
      <c r="AY42" s="5"/>
      <c r="BG42" s="5"/>
    </row>
    <row r="43" spans="2:59" x14ac:dyDescent="0.3">
      <c r="B43" s="5"/>
      <c r="C43" s="6"/>
      <c r="D43" s="3">
        <v>2055</v>
      </c>
      <c r="F43" s="9" t="s">
        <v>4</v>
      </c>
      <c r="G43" s="3">
        <v>27</v>
      </c>
      <c r="H43" s="22">
        <v>1</v>
      </c>
      <c r="I43" s="22">
        <v>1</v>
      </c>
      <c r="K43" s="5"/>
      <c r="N43" s="5"/>
      <c r="V43" s="6"/>
      <c r="W43" s="5"/>
      <c r="Z43" s="5"/>
      <c r="AK43" s="5"/>
      <c r="AN43" s="5"/>
      <c r="AP43" s="10"/>
      <c r="AQ43" s="10"/>
      <c r="AR43" s="10"/>
      <c r="AS43" s="10"/>
      <c r="AT43" s="10">
        <f t="shared" si="11"/>
        <v>0</v>
      </c>
      <c r="AU43" s="10">
        <f t="shared" si="10"/>
        <v>0</v>
      </c>
      <c r="AV43" s="5"/>
      <c r="AY43" s="5"/>
      <c r="BG43" s="5"/>
    </row>
    <row r="44" spans="2:59" x14ac:dyDescent="0.3">
      <c r="B44" s="5"/>
      <c r="C44" s="6"/>
      <c r="D44" s="3">
        <v>2056</v>
      </c>
      <c r="F44" s="9" t="s">
        <v>4</v>
      </c>
      <c r="G44" s="3">
        <v>28</v>
      </c>
      <c r="H44" s="22">
        <v>1</v>
      </c>
      <c r="I44" s="22">
        <v>1</v>
      </c>
      <c r="K44" s="5"/>
      <c r="N44" s="5"/>
      <c r="V44" s="6"/>
      <c r="W44" s="5"/>
      <c r="Z44" s="5"/>
      <c r="AK44" s="5"/>
      <c r="AN44" s="5"/>
      <c r="AP44" s="10"/>
      <c r="AQ44" s="10"/>
      <c r="AR44" s="10"/>
      <c r="AS44" s="10"/>
      <c r="AT44" s="10">
        <f t="shared" si="11"/>
        <v>0</v>
      </c>
      <c r="AU44" s="10">
        <f t="shared" si="10"/>
        <v>0</v>
      </c>
      <c r="AV44" s="5"/>
      <c r="AY44" s="5"/>
      <c r="BG44" s="5"/>
    </row>
    <row r="45" spans="2:59" x14ac:dyDescent="0.3">
      <c r="B45" s="5"/>
      <c r="C45" s="6"/>
      <c r="D45" s="3">
        <v>2057</v>
      </c>
      <c r="F45" s="9" t="s">
        <v>4</v>
      </c>
      <c r="G45" s="3">
        <v>29</v>
      </c>
      <c r="H45" s="22">
        <v>1</v>
      </c>
      <c r="I45" s="22">
        <v>1</v>
      </c>
      <c r="K45" s="5"/>
      <c r="N45" s="5"/>
      <c r="V45" s="6"/>
      <c r="W45" s="5"/>
      <c r="Z45" s="5"/>
      <c r="AK45" s="5"/>
      <c r="AN45" s="5"/>
      <c r="AP45" s="10"/>
      <c r="AQ45" s="10"/>
      <c r="AR45" s="10"/>
      <c r="AS45" s="10"/>
      <c r="AT45" s="10">
        <f t="shared" si="11"/>
        <v>0</v>
      </c>
      <c r="AU45" s="10">
        <f t="shared" si="10"/>
        <v>0</v>
      </c>
      <c r="AV45" s="5"/>
      <c r="AY45" s="5"/>
      <c r="BG45" s="5"/>
    </row>
    <row r="46" spans="2:59" x14ac:dyDescent="0.3">
      <c r="B46" s="5"/>
      <c r="C46" s="6"/>
      <c r="D46" s="3">
        <v>2058</v>
      </c>
      <c r="F46" s="9" t="s">
        <v>4</v>
      </c>
      <c r="G46" s="3">
        <v>30</v>
      </c>
      <c r="H46" s="22">
        <v>1</v>
      </c>
      <c r="I46" s="22">
        <v>1</v>
      </c>
      <c r="K46" s="5"/>
      <c r="N46" s="5"/>
      <c r="V46" s="6"/>
      <c r="W46" s="5"/>
      <c r="Z46" s="5"/>
      <c r="AK46" s="5"/>
      <c r="AN46" s="5"/>
      <c r="AP46" s="10"/>
      <c r="AQ46" s="10"/>
      <c r="AR46" s="10"/>
      <c r="AS46" s="10"/>
      <c r="AT46" s="10">
        <f t="shared" si="11"/>
        <v>0</v>
      </c>
      <c r="AU46" s="10">
        <f t="shared" si="10"/>
        <v>0</v>
      </c>
      <c r="AV46" s="5"/>
      <c r="AY46" s="5"/>
      <c r="BG46" s="5"/>
    </row>
  </sheetData>
  <dataValidations count="2">
    <dataValidation type="list" allowBlank="1" showInputMessage="1" showErrorMessage="1" sqref="H12" xr:uid="{18192796-3587-4CE1-B219-1498A7B26B56}">
      <formula1>$P$13:$P$28</formula1>
    </dataValidation>
    <dataValidation type="list" allowBlank="1" showInputMessage="1" showErrorMessage="1" sqref="H13" xr:uid="{204A61FF-C151-403B-BBCE-FAD8AC8EF726}">
      <formula1>"0,1,2,3,4,5,6,7,8,9,10,11,12,13,14,15,16,17,18,19,20,21,22,23,24,25,26,27,28,29,30,31"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18738026DBC4AA8AE1CA81EC1AD52" ma:contentTypeVersion="12" ma:contentTypeDescription="Een nieuw document maken." ma:contentTypeScope="" ma:versionID="080257bc88333da66148e8fc5373572f">
  <xsd:schema xmlns:xsd="http://www.w3.org/2001/XMLSchema" xmlns:xs="http://www.w3.org/2001/XMLSchema" xmlns:p="http://schemas.microsoft.com/office/2006/metadata/properties" xmlns:ns2="c7206ef3-84ef-4f27-b059-d2fbf360fd44" xmlns:ns3="c4ddb550-9cea-423e-894d-0d661c599631" targetNamespace="http://schemas.microsoft.com/office/2006/metadata/properties" ma:root="true" ma:fieldsID="0fc62fa5cea84ef389277cc70e169b65" ns2:_="" ns3:_="">
    <xsd:import namespace="c7206ef3-84ef-4f27-b059-d2fbf360fd44"/>
    <xsd:import namespace="c4ddb550-9cea-423e-894d-0d661c599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06ef3-84ef-4f27-b059-d2fbf360f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6cfdf880-edf6-40d7-8e61-f7ced5edc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db550-9cea-423e-894d-0d661c59963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d909fd9-82e0-44fd-94ae-733c4f1ae576}" ma:internalName="TaxCatchAll" ma:showField="CatchAllData" ma:web="c4ddb550-9cea-423e-894d-0d661c5996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206ef3-84ef-4f27-b059-d2fbf360fd44">
      <Terms xmlns="http://schemas.microsoft.com/office/infopath/2007/PartnerControls"/>
    </lcf76f155ced4ddcb4097134ff3c332f>
    <TaxCatchAll xmlns="c4ddb550-9cea-423e-894d-0d661c599631" xsi:nil="true"/>
  </documentManagement>
</p:properties>
</file>

<file path=customXml/itemProps1.xml><?xml version="1.0" encoding="utf-8"?>
<ds:datastoreItem xmlns:ds="http://schemas.openxmlformats.org/officeDocument/2006/customXml" ds:itemID="{5B764F46-F60B-4794-AF14-0344FED3599C}"/>
</file>

<file path=customXml/itemProps2.xml><?xml version="1.0" encoding="utf-8"?>
<ds:datastoreItem xmlns:ds="http://schemas.openxmlformats.org/officeDocument/2006/customXml" ds:itemID="{956EE5A5-E8EC-4A03-817C-ED080E4CE268}"/>
</file>

<file path=customXml/itemProps3.xml><?xml version="1.0" encoding="utf-8"?>
<ds:datastoreItem xmlns:ds="http://schemas.openxmlformats.org/officeDocument/2006/customXml" ds:itemID="{6A91B780-6E48-43AB-8D30-22AE19233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Wind, Anne</dc:creator>
  <cp:lastModifiedBy>Agtereek, Koos</cp:lastModifiedBy>
  <cp:lastPrinted>2026-04-02T08:28:11Z</cp:lastPrinted>
  <dcterms:created xsi:type="dcterms:W3CDTF">2026-04-02T06:34:03Z</dcterms:created>
  <dcterms:modified xsi:type="dcterms:W3CDTF">2026-04-09T15:34:41Z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0x0101006CC18738026DBC4AA8AE1CA81EC1AD52</vt:lpwstr>
  </property>
</Properties>
</file>