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K:\Commerciële Zaken\02. EA's op jaar\2025\EA Vertaaldiensten OM en de Rechtspraak\5a. Beschrijvend document (heraanbesteding)\Definitieve gepubliceerde documenten\"/>
    </mc:Choice>
  </mc:AlternateContent>
  <xr:revisionPtr revIDLastSave="0" documentId="13_ncr:1_{B2FC77C5-A81D-4428-9430-A99667DC45C7}" xr6:coauthVersionLast="47" xr6:coauthVersionMax="47" xr10:uidLastSave="{00000000-0000-0000-0000-000000000000}"/>
  <bookViews>
    <workbookView xWindow="-38520" yWindow="-3735" windowWidth="38640" windowHeight="21120" firstSheet="1" activeTab="1" xr2:uid="{00000000-000D-0000-FFFF-FFFF00000000}"/>
  </bookViews>
  <sheets>
    <sheet name="Bijlage 6 P2 Nidos RvdK SGM VWN" sheetId="14" state="hidden" r:id="rId1"/>
    <sheet name="Blad1" sheetId="15" r:id="rId2"/>
    <sheet name="Data" sheetId="8" state="hidden" r:id="rId3"/>
  </sheets>
  <definedNames>
    <definedName name="A">#REF!</definedName>
    <definedName name="_xlnm.Print_Area" localSheetId="1">Blad1!$A$1:$K$55</definedName>
    <definedName name="_xlnm.Print_Area" localSheetId="2">Data!$A:$P</definedName>
    <definedName name="B">#REF!</definedName>
    <definedName name="Exponent">#REF!</definedName>
    <definedName name="Pmax">#REF!</definedName>
    <definedName name="Pref">#REF!</definedName>
    <definedName name="Qmax">#REF!</definedName>
    <definedName name="Qmin">#REF!</definedName>
    <definedName name="Qref">#REF!</definedName>
    <definedName name="Qwensen">#REF!</definedName>
    <definedName name="SOLVERWAARD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5" l="1"/>
  <c r="D44" i="15" l="1"/>
  <c r="D45" i="15"/>
  <c r="D46" i="15"/>
  <c r="D47" i="15"/>
  <c r="D48" i="15"/>
  <c r="T16" i="15" l="1"/>
  <c r="P16" i="15"/>
  <c r="M16" i="15"/>
  <c r="N16" i="15"/>
  <c r="T17" i="15"/>
  <c r="P17" i="15"/>
  <c r="M17" i="15"/>
  <c r="N17" i="15"/>
  <c r="P19" i="15"/>
  <c r="T19" i="15"/>
  <c r="M19" i="15"/>
  <c r="N19" i="15"/>
  <c r="N20" i="15"/>
  <c r="T20" i="15"/>
  <c r="P20" i="15"/>
  <c r="M20" i="15"/>
  <c r="N21" i="15"/>
  <c r="T21" i="15"/>
  <c r="P21" i="15"/>
  <c r="M21" i="15"/>
  <c r="N22" i="15"/>
  <c r="T22" i="15"/>
  <c r="P22" i="15"/>
  <c r="M22" i="15"/>
  <c r="N23" i="15"/>
  <c r="T23" i="15"/>
  <c r="P23" i="15"/>
  <c r="M23" i="15"/>
  <c r="T18" i="15"/>
  <c r="P18" i="15"/>
  <c r="M18" i="15"/>
  <c r="N18" i="15"/>
  <c r="T15" i="15"/>
  <c r="P15" i="15"/>
  <c r="N15" i="15"/>
  <c r="M15" i="15"/>
  <c r="H30" i="15"/>
  <c r="H21" i="15"/>
  <c r="R21" i="15" l="1"/>
  <c r="Q21" i="15"/>
  <c r="Q17" i="15"/>
  <c r="R17" i="15"/>
  <c r="R20" i="15"/>
  <c r="Q20" i="15"/>
  <c r="R22" i="15"/>
  <c r="Q22" i="15"/>
  <c r="Q19" i="15"/>
  <c r="R19" i="15"/>
  <c r="Q18" i="15"/>
  <c r="R18" i="15"/>
  <c r="R23" i="15"/>
  <c r="Q23" i="15"/>
  <c r="Q16" i="15"/>
  <c r="R16" i="15"/>
  <c r="R15" i="15"/>
  <c r="Q15" i="15"/>
  <c r="H18" i="15"/>
  <c r="H19" i="15"/>
  <c r="H20" i="15"/>
  <c r="H16" i="15"/>
  <c r="H17" i="15"/>
  <c r="H22" i="15"/>
  <c r="H23" i="15"/>
  <c r="H15" i="15"/>
  <c r="J24" i="15"/>
  <c r="H29" i="15"/>
  <c r="K44" i="14"/>
  <c r="K43" i="14"/>
  <c r="K31" i="14"/>
  <c r="K42" i="14"/>
  <c r="K41" i="14"/>
  <c r="K40" i="14"/>
  <c r="K46" i="14" s="1"/>
  <c r="K39" i="14"/>
  <c r="K30" i="14"/>
  <c r="K29" i="14"/>
  <c r="K28" i="14"/>
  <c r="K27" i="14"/>
  <c r="K26" i="14"/>
  <c r="K25" i="14"/>
  <c r="K24" i="14"/>
  <c r="K23" i="14"/>
  <c r="K22" i="14"/>
  <c r="K21" i="14"/>
  <c r="K20" i="14"/>
  <c r="K19" i="14"/>
  <c r="K18" i="14"/>
  <c r="K17" i="14"/>
  <c r="K16" i="14"/>
  <c r="K15" i="14"/>
  <c r="K14" i="14"/>
  <c r="K13" i="14"/>
  <c r="K12" i="14"/>
  <c r="K38" i="14"/>
  <c r="K11" i="14"/>
  <c r="K33" i="14" s="1"/>
  <c r="E33" i="14"/>
  <c r="E54" i="14"/>
  <c r="C6" i="8"/>
  <c r="E6" i="8" s="1"/>
  <c r="D6" i="8"/>
  <c r="H34" i="15" l="1"/>
  <c r="H25" i="15"/>
  <c r="H24" i="15"/>
  <c r="G51" i="14"/>
  <c r="K51" i="14" s="1"/>
  <c r="G52" i="14"/>
  <c r="K52" i="14" s="1"/>
  <c r="J36" i="15" l="1"/>
  <c r="D51" i="15" s="1"/>
  <c r="E51" i="15" s="1"/>
  <c r="K54" i="14"/>
  <c r="L57" i="14" s="1"/>
</calcChain>
</file>

<file path=xl/sharedStrings.xml><?xml version="1.0" encoding="utf-8"?>
<sst xmlns="http://schemas.openxmlformats.org/spreadsheetml/2006/main" count="288" uniqueCount="149">
  <si>
    <t>Bijlage 6 Prijsopgavetabel ministerie van Volksgezondheid, Welzijn en Sport</t>
  </si>
  <si>
    <t xml:space="preserve">Vertaaldiensten: Documenten in veelsoortige talen Perceel 2: Nidos, Raad voor de Kinderbescherming, Schadefonds Geweldsmisdrijven en VluchtelingenWerk Nederland | 2278504 | </t>
  </si>
  <si>
    <t>Tabel 1</t>
  </si>
  <si>
    <t>Woordtarieven gebaseerd op § 5.1 Uitgangspunten van het Programma van Eisen (ex btw)</t>
  </si>
  <si>
    <t>Taalgroepen</t>
  </si>
  <si>
    <t>Tariefseenheid tot 250 woorden</t>
  </si>
  <si>
    <t xml:space="preserve">Fictieve jaarlijkse raming aantal woorden in vreemde taal </t>
  </si>
  <si>
    <t>Vermenigvuldig</t>
  </si>
  <si>
    <t xml:space="preserve"> Tarief geldig gedurende looptijd van de Overeenkomst 
</t>
  </si>
  <si>
    <t>=</t>
  </si>
  <si>
    <t>Fictieve opdrachtwaarde eerste jaar</t>
  </si>
  <si>
    <t>Arabisch (standaard)</t>
  </si>
  <si>
    <r>
      <t>per woord</t>
    </r>
    <r>
      <rPr>
        <b/>
        <sz val="8"/>
        <color indexed="23"/>
        <rFont val="Calibri"/>
        <family val="2"/>
      </rPr>
      <t xml:space="preserve"> (ex btw)</t>
    </r>
  </si>
  <si>
    <t>x</t>
  </si>
  <si>
    <t>Trigrinya</t>
  </si>
  <si>
    <t>Engels</t>
  </si>
  <si>
    <t>Perzisch</t>
  </si>
  <si>
    <t>Hebreeuws</t>
  </si>
  <si>
    <t>Duits</t>
  </si>
  <si>
    <t>Dari</t>
  </si>
  <si>
    <t>Turks</t>
  </si>
  <si>
    <t>Spaans</t>
  </si>
  <si>
    <t>Pools</t>
  </si>
  <si>
    <t>Frans</t>
  </si>
  <si>
    <t>Pashto</t>
  </si>
  <si>
    <t>Somalisch</t>
  </si>
  <si>
    <t>Bulgaars</t>
  </si>
  <si>
    <t>Grieks</t>
  </si>
  <si>
    <t>Portugees</t>
  </si>
  <si>
    <t>Amhaars</t>
  </si>
  <si>
    <t>Russisch</t>
  </si>
  <si>
    <t>Italiaans</t>
  </si>
  <si>
    <t>Chinees (Mandarijn)</t>
  </si>
  <si>
    <t>Overige talen</t>
  </si>
  <si>
    <t>Fictief totaal aantal woorden per jaar--&gt;</t>
  </si>
  <si>
    <t>Totaal fictieve opdrachtwaarde tabel 1 --&gt;</t>
  </si>
  <si>
    <t>Tabel 2</t>
  </si>
  <si>
    <t>Tarieven voor overige diensten (ex btw)</t>
  </si>
  <si>
    <t>Type dienst</t>
  </si>
  <si>
    <t>Tariefseenheid</t>
  </si>
  <si>
    <t>Fictieve jaarlijkse raming</t>
  </si>
  <si>
    <t xml:space="preserve"> Tarief geldig gedurende looptijd van de Overeenkomst </t>
  </si>
  <si>
    <t>Review</t>
  </si>
  <si>
    <r>
      <t xml:space="preserve">per woord </t>
    </r>
    <r>
      <rPr>
        <b/>
        <sz val="8"/>
        <color indexed="23"/>
        <rFont val="Calibri"/>
        <family val="2"/>
      </rPr>
      <t>(ex btw)</t>
    </r>
  </si>
  <si>
    <t>Proeflezen</t>
  </si>
  <si>
    <r>
      <t xml:space="preserve">per pagina </t>
    </r>
    <r>
      <rPr>
        <b/>
        <sz val="8"/>
        <color indexed="23"/>
        <rFont val="Calibri"/>
        <family val="2"/>
      </rPr>
      <t>(ex btw)</t>
    </r>
  </si>
  <si>
    <t>Projectmanagement</t>
  </si>
  <si>
    <r>
      <t>per half uur</t>
    </r>
    <r>
      <rPr>
        <b/>
        <sz val="8"/>
        <color indexed="23"/>
        <rFont val="Calibri"/>
        <family val="2"/>
      </rPr>
      <t xml:space="preserve"> (ex btw)</t>
    </r>
  </si>
  <si>
    <t>Redigeren</t>
  </si>
  <si>
    <t>Transcreëren</t>
  </si>
  <si>
    <r>
      <t xml:space="preserve">per half uur </t>
    </r>
    <r>
      <rPr>
        <b/>
        <sz val="8"/>
        <color indexed="23"/>
        <rFont val="Calibri"/>
        <family val="2"/>
      </rPr>
      <t>(ex btw)</t>
    </r>
  </si>
  <si>
    <t>Voor- en nabewerking</t>
  </si>
  <si>
    <t>Beëdigen/Waarmerken vertaling</t>
  </si>
  <si>
    <r>
      <t xml:space="preserve">per aanvraag </t>
    </r>
    <r>
      <rPr>
        <b/>
        <sz val="8"/>
        <color indexed="23"/>
        <rFont val="Calibri"/>
        <family val="2"/>
      </rPr>
      <t>(ex btw)</t>
    </r>
  </si>
  <si>
    <t>Een tarief tussen € 10,- en € 15,-</t>
  </si>
  <si>
    <t>Totaal fictieve opdrachtwaarde tabel 2 --&gt;</t>
  </si>
  <si>
    <t>Tabel 3</t>
  </si>
  <si>
    <t>Spoedtarief gebaseerd op § 5.1 Uitgangspunten van het Programma van Eisen (ex btw)</t>
  </si>
  <si>
    <t>Spoedperiode</t>
  </si>
  <si>
    <t>Fictieve jaarlijkse raming percentage aantal woorden in vreemde taal van totaal van tabel 1*</t>
  </si>
  <si>
    <t>Totale fictieve opdrachtwaarde tabel 1</t>
  </si>
  <si>
    <t>Toeslag spoedtarief gedurende looptijd van de Overeenkomst</t>
  </si>
  <si>
    <t>Fictieve opdrachtwaarde eerste jaar op basis van gewogen gemiddelde</t>
  </si>
  <si>
    <t>Weekdag, avond en nacht en zaterdag</t>
  </si>
  <si>
    <t>Zon- en feestdagen</t>
  </si>
  <si>
    <t>Totaal fictieve opdrachtwaarde tabel 3 --&gt;</t>
  </si>
  <si>
    <t>Raming totale fictieve opdrachtwaarde eerste jaar van de Overeenkomst en prijs die voor het gunningcriterium prijs wordt gehanteerd:</t>
  </si>
  <si>
    <t>* De in deze tabellen onder fictieve jaarlijkse raming opgenomen aantallen zijn indicatief. Inschrijver kan geen rechten ontlenen aan deze indicaties.</t>
  </si>
  <si>
    <t>Vul in de gele cellen de gevraagde gegevens in.</t>
  </si>
  <si>
    <t>Prijs per woord</t>
  </si>
  <si>
    <t>Vermenigvuldiging</t>
  </si>
  <si>
    <t xml:space="preserve">Prijs per woord (exclusief btw) geldig gedurende de looptijd van de Overeenkomst </t>
  </si>
  <si>
    <t xml:space="preserve">Fictieve opdrachtwaarde eerste jaar </t>
  </si>
  <si>
    <t>Totaal fictieve opdrachtwaarde tabel 1--&gt;</t>
  </si>
  <si>
    <t xml:space="preserve">Prijzen voor de aanvullende diensten </t>
  </si>
  <si>
    <t>Fictieve jaarlijkse raming aantal uren</t>
  </si>
  <si>
    <t xml:space="preserve">Maximum uurtarief (exclusief btw) geldig gedurende looptijd van de Overeenkomst </t>
  </si>
  <si>
    <t>Omschrijving</t>
  </si>
  <si>
    <t>Prijs</t>
  </si>
  <si>
    <t>Score</t>
  </si>
  <si>
    <t>Lijnfunctie</t>
  </si>
  <si>
    <t>Maximum prijs / laagste score</t>
  </si>
  <si>
    <t>Omslagpunt 1</t>
  </si>
  <si>
    <t>Omslagpunt 2</t>
  </si>
  <si>
    <t>Omslagpunt 3</t>
  </si>
  <si>
    <t>Omslagpunt 4</t>
  </si>
  <si>
    <t>Omslagpunt 5</t>
  </si>
  <si>
    <t>Minimum prijs / hoogste score</t>
  </si>
  <si>
    <t xml:space="preserve">Score Gunningscriterium Prijs </t>
  </si>
  <si>
    <t xml:space="preserve">      Hulpdata EMVI-Superformule</t>
  </si>
  <si>
    <t>Hulpvelden</t>
  </si>
  <si>
    <t>Uw inschrijving</t>
  </si>
  <si>
    <t>LET OP  !!!</t>
  </si>
  <si>
    <r>
      <t xml:space="preserve">Voordat de TAB-bladen </t>
    </r>
    <r>
      <rPr>
        <i/>
        <sz val="12"/>
        <color theme="0"/>
        <rFont val="Verdana"/>
        <family val="2"/>
      </rPr>
      <t>"TBV PRIJSMODEL (1)"</t>
    </r>
    <r>
      <rPr>
        <sz val="12"/>
        <color theme="0"/>
        <rFont val="Verdana"/>
        <family val="2"/>
      </rPr>
      <t xml:space="preserve"> EN </t>
    </r>
    <r>
      <rPr>
        <i/>
        <sz val="12"/>
        <color theme="0"/>
        <rFont val="Verdana"/>
        <family val="2"/>
      </rPr>
      <t>"TBV PRIJSMODEL (2)"</t>
    </r>
    <r>
      <rPr>
        <sz val="12"/>
        <color theme="0"/>
        <rFont val="Verdana"/>
        <family val="2"/>
      </rPr>
      <t xml:space="preserve"> gekopieerd worden kan naar het Prijsmodel, moeten eerst onderstaande waarden ( oranje velden ) worden geselecteerd en worden gekopieerd en geplakt worden als WAARDEN (ctrl-C, plakken speciaal "waarden")</t>
    </r>
  </si>
  <si>
    <t>EVMI-punten</t>
  </si>
  <si>
    <t xml:space="preserve">P </t>
  </si>
  <si>
    <t>Q</t>
  </si>
  <si>
    <t>EMVI</t>
  </si>
  <si>
    <t>Ref</t>
  </si>
  <si>
    <t>Ref (boven)</t>
  </si>
  <si>
    <t>Ref (onder)</t>
  </si>
  <si>
    <t>EMVI-lijnen</t>
  </si>
  <si>
    <t>hulp=Q bij P=0</t>
  </si>
  <si>
    <t>Q berekend bij P=0 en EMVI=1</t>
  </si>
  <si>
    <t>P berekend uit Q en EMVI=1</t>
  </si>
  <si>
    <t>Q berekend bij P=0 en EMVI=0,9</t>
  </si>
  <si>
    <t>P berekend uit Q en EMVI=0,9</t>
  </si>
  <si>
    <t>Q berekend bij P=0 en EMVI=0,8</t>
  </si>
  <si>
    <t>P berekend uit Q en EMVI=0,8</t>
  </si>
  <si>
    <t xml:space="preserve"> </t>
  </si>
  <si>
    <t>Q berekend bij P=0 en EMVI=0,7</t>
  </si>
  <si>
    <t>P berekend uit Q en EMVI=0,7</t>
  </si>
  <si>
    <t>Q berekend bij P=0 en EMVI=0,6</t>
  </si>
  <si>
    <t>P berekend uit Q en EMVI=0,6</t>
  </si>
  <si>
    <t>Q berekend bij P=0 en EMVI=0,5</t>
  </si>
  <si>
    <t>P berekend uit Q en EMVI=0,5</t>
  </si>
  <si>
    <t>Exponent</t>
  </si>
  <si>
    <t>Pref</t>
  </si>
  <si>
    <t>Qref</t>
  </si>
  <si>
    <t>Qmax</t>
  </si>
  <si>
    <t>Qmin</t>
  </si>
  <si>
    <t>Punten wensen</t>
  </si>
  <si>
    <t>P</t>
  </si>
  <si>
    <t>Ref lijn</t>
  </si>
  <si>
    <t>Q_KnockOut</t>
  </si>
  <si>
    <t xml:space="preserve">Bijlage E Prijsopgavetabel </t>
  </si>
  <si>
    <t xml:space="preserve">Door ondertekening van Bijlage A Inschrijfformulier verklaart Inschrijver deze bijlage naar waarheid te hebben ingevuld. </t>
  </si>
  <si>
    <t xml:space="preserve">Engels </t>
  </si>
  <si>
    <t xml:space="preserve">Frans </t>
  </si>
  <si>
    <t>Arabisch standaard</t>
  </si>
  <si>
    <t xml:space="preserve">Duits </t>
  </si>
  <si>
    <t xml:space="preserve">Roemeens </t>
  </si>
  <si>
    <t xml:space="preserve">Waarmerken </t>
  </si>
  <si>
    <t>tussen 12,50 en 16,00</t>
  </si>
  <si>
    <t>Aanvullende diensten (exclusief Waarmerk)</t>
  </si>
  <si>
    <t>Perceel 2: Midden- en Zuidoost Nederland, landelijke Openbaar Ministerie/de Rechtspraak-onderdelen, niet-strafrecht opdrachten</t>
  </si>
  <si>
    <t>Spoed (50% toeslag)</t>
  </si>
  <si>
    <t>Beperkte spoed (25% toeslag)</t>
  </si>
  <si>
    <t>Met specialisatie</t>
  </si>
  <si>
    <t>Spoed met specialisatie (50% toeslag)</t>
  </si>
  <si>
    <t>Beperkte spoed met specialisatie (25% toeslag)</t>
  </si>
  <si>
    <t>Indien er 3 of meer Rbtv-vertalers zijn, maar de vertaling is niet uitgevoerd door een Rbtv-vertaler</t>
  </si>
  <si>
    <t>Europese aanbesteding Vertaaldienstverlening ten behoeve van het Openbaar Ministerie en de Rechtspraak</t>
  </si>
  <si>
    <t>Maximaal €75,00</t>
  </si>
  <si>
    <t>Overige Europese talen (inclusief Bulgaars)</t>
  </si>
  <si>
    <t>Indien Inschrijver een uurtarief voor aanvullende diensten offreert dat hoger is dan €75,00 exclusief btw, komt de Inschrijving niet voor gunning in aanmerking en zal de Inschrijving terzijde worden gelegd. Het is niet toegestaan om een totale fictieve opdrachtwaarde aan te bieden lager dan het minimum (€ 2.901.938,80-) of hoger dan het maximum (€ 4.062.714,32) Een inschrijving die hier niet aan voldoet komt niet voor gunning  in aanmerking en zal terzijde worden gelegd.</t>
  </si>
  <si>
    <t>Versie: 1.0</t>
  </si>
  <si>
    <t>Datum: 7 april 2026</t>
  </si>
  <si>
    <t>Kenmerk: 64100040-1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</si>
</sst>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7" formatCode="&quot;€&quot;\ #,##0.00;&quot;€&quot;\ \-#,##0.00"/>
    <numFmt numFmtId="44" formatCode="_ &quot;€&quot;\ * #,##0.00_ ;_ &quot;€&quot;\ * \-#,##0.00_ ;_ &quot;€&quot;\ * &quot;-&quot;??_ ;_ @_ "/>
    <numFmt numFmtId="43" formatCode="_ * #,##0.00_ ;_ * \-#,##0.00_ ;_ * &quot;-&quot;??_ ;_ @_ "/>
    <numFmt numFmtId="164" formatCode="0.000"/>
    <numFmt numFmtId="165" formatCode="&quot;€&quot;\ #,##0.00"/>
    <numFmt numFmtId="166" formatCode="&quot;€&quot;\ #,##0.000;&quot;€&quot;\ \-#,##0.000"/>
    <numFmt numFmtId="167" formatCode="0.0"/>
    <numFmt numFmtId="168" formatCode="_-* #,##0.00_-;_-* #,##0.00\-;_-* &quot;-&quot;??_-;_-@_-"/>
    <numFmt numFmtId="169" formatCode="_-* #,##0_-;_-* #,##0\-;_-* &quot;-&quot;??_-;_-@_-"/>
    <numFmt numFmtId="170" formatCode="_-&quot;€&quot;\ * #,##0.00_-;_-&quot;€&quot;\ * #,##0.00\-;_-&quot;€&quot;\ * &quot;-&quot;??_-;_-@_-"/>
    <numFmt numFmtId="171" formatCode="&quot;€&quot;\ #,##0.00_-"/>
    <numFmt numFmtId="172" formatCode="&quot;€&quot;\ #,##0.000"/>
    <numFmt numFmtId="173" formatCode="0.0%"/>
    <numFmt numFmtId="174" formatCode="0_ ;[Red]\-0\ "/>
    <numFmt numFmtId="175" formatCode="&quot;€&quot;\ #,##0"/>
  </numFmts>
  <fonts count="8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1"/>
      <color theme="0"/>
      <name val="Verdana"/>
      <family val="2"/>
    </font>
    <font>
      <sz val="24"/>
      <color theme="0"/>
      <name val="Verdana"/>
      <family val="2"/>
    </font>
    <font>
      <i/>
      <sz val="11"/>
      <color theme="0"/>
      <name val="Verdana"/>
      <family val="2"/>
    </font>
    <font>
      <sz val="12"/>
      <color theme="0"/>
      <name val="Verdana"/>
      <family val="2"/>
    </font>
    <font>
      <sz val="10"/>
      <name val="Arial"/>
      <family val="2"/>
    </font>
    <font>
      <b/>
      <sz val="14"/>
      <color indexed="9"/>
      <name val="Calibri"/>
      <family val="2"/>
    </font>
    <font>
      <b/>
      <sz val="11"/>
      <color indexed="9"/>
      <name val="Calibri"/>
      <family val="2"/>
    </font>
    <font>
      <b/>
      <u val="singleAccounting"/>
      <sz val="11"/>
      <color indexed="9"/>
      <name val="Calibri"/>
      <family val="2"/>
    </font>
    <font>
      <sz val="10"/>
      <name val="Arial"/>
      <family val="2"/>
    </font>
    <font>
      <sz val="11"/>
      <color indexed="8"/>
      <name val="Calibri"/>
      <family val="2"/>
    </font>
    <font>
      <b/>
      <sz val="11"/>
      <color indexed="8"/>
      <name val="Calibri"/>
      <family val="2"/>
    </font>
    <font>
      <sz val="11"/>
      <color indexed="23"/>
      <name val="Calibri"/>
      <family val="2"/>
    </font>
    <font>
      <sz val="11"/>
      <name val="Calibri"/>
      <family val="2"/>
    </font>
    <font>
      <b/>
      <sz val="11"/>
      <color indexed="23"/>
      <name val="Calibri"/>
      <family val="2"/>
    </font>
    <font>
      <b/>
      <sz val="11"/>
      <name val="Calibri"/>
      <family val="2"/>
    </font>
    <font>
      <sz val="11"/>
      <color indexed="55"/>
      <name val="Calibri"/>
      <family val="2"/>
    </font>
    <font>
      <sz val="9"/>
      <color indexed="8"/>
      <name val="Calibri"/>
      <family val="2"/>
    </font>
    <font>
      <b/>
      <sz val="15"/>
      <color indexed="9"/>
      <name val="Calibri"/>
      <family val="2"/>
    </font>
    <font>
      <i/>
      <sz val="11"/>
      <color indexed="8"/>
      <name val="Calibri"/>
      <family val="2"/>
    </font>
    <font>
      <sz val="10"/>
      <color indexed="8"/>
      <name val="Calibri"/>
      <family val="2"/>
    </font>
    <font>
      <sz val="11"/>
      <color theme="0"/>
      <name val="Verdana"/>
      <family val="2"/>
    </font>
    <font>
      <b/>
      <sz val="12"/>
      <color theme="0"/>
      <name val="Verdana"/>
      <family val="2"/>
    </font>
    <font>
      <i/>
      <sz val="12"/>
      <color theme="0"/>
      <name val="Verdana"/>
      <family val="2"/>
    </font>
    <font>
      <sz val="11"/>
      <color theme="0"/>
      <name val="Calibri"/>
      <family val="2"/>
      <scheme val="minor"/>
    </font>
    <font>
      <sz val="11"/>
      <color indexed="9"/>
      <name val="Calibri"/>
      <family val="2"/>
    </font>
    <font>
      <b/>
      <sz val="8"/>
      <color indexed="23"/>
      <name val="Calibri"/>
      <family val="2"/>
    </font>
    <font>
      <b/>
      <sz val="20"/>
      <color indexed="9"/>
      <name val="Calibri"/>
      <family val="2"/>
    </font>
    <font>
      <sz val="9"/>
      <name val="Calibri"/>
      <family val="2"/>
    </font>
    <font>
      <i/>
      <sz val="10"/>
      <color indexed="8"/>
      <name val="Calibri"/>
      <family val="2"/>
    </font>
    <font>
      <sz val="11"/>
      <color theme="0" tint="-0.499984740745262"/>
      <name val="Calibri"/>
      <family val="2"/>
    </font>
    <font>
      <b/>
      <sz val="14"/>
      <color indexed="8"/>
      <name val="Calibri"/>
      <family val="2"/>
    </font>
    <font>
      <b/>
      <sz val="11"/>
      <color rgb="FFFF0000"/>
      <name val="Calibri"/>
      <family val="2"/>
    </font>
    <font>
      <sz val="11"/>
      <color theme="0" tint="-0.34998626667073579"/>
      <name val="Calibri"/>
      <family val="2"/>
    </font>
    <font>
      <b/>
      <sz val="11"/>
      <color theme="0" tint="-0.34998626667073579"/>
      <name val="Calibri"/>
      <family val="2"/>
    </font>
    <font>
      <sz val="11"/>
      <color rgb="FFFF0000"/>
      <name val="Calibri"/>
      <family val="2"/>
    </font>
    <font>
      <b/>
      <sz val="12"/>
      <color indexed="9"/>
      <name val="Calibri"/>
      <family val="2"/>
    </font>
    <font>
      <sz val="12"/>
      <name val="Calibri"/>
      <family val="2"/>
    </font>
    <font>
      <sz val="10"/>
      <color rgb="FF006100"/>
      <name val="Arial"/>
      <family val="2"/>
    </font>
    <font>
      <sz val="10"/>
      <color rgb="FF9C0006"/>
      <name val="Arial"/>
      <family val="2"/>
    </font>
    <font>
      <sz val="10"/>
      <color rgb="FF3F3F76"/>
      <name val="Arial"/>
      <family val="2"/>
    </font>
    <font>
      <sz val="10"/>
      <color theme="0"/>
      <name val="Arial"/>
      <family val="2"/>
    </font>
    <font>
      <sz val="11"/>
      <color indexed="8"/>
      <name val="Verdana"/>
      <family val="2"/>
    </font>
    <font>
      <b/>
      <sz val="11"/>
      <color indexed="9"/>
      <name val="Verdana"/>
      <family val="2"/>
    </font>
    <font>
      <b/>
      <sz val="11"/>
      <name val="Verdana"/>
      <family val="2"/>
    </font>
    <font>
      <sz val="9"/>
      <name val="Verdana"/>
      <family val="2"/>
    </font>
    <font>
      <sz val="11"/>
      <name val="Verdana"/>
      <family val="2"/>
    </font>
    <font>
      <sz val="10"/>
      <color theme="1"/>
      <name val="Verdana"/>
      <family val="2"/>
    </font>
    <font>
      <sz val="10"/>
      <color indexed="8"/>
      <name val="Verdana"/>
      <family val="2"/>
    </font>
    <font>
      <b/>
      <sz val="10"/>
      <name val="Verdana"/>
      <family val="2"/>
    </font>
    <font>
      <sz val="9"/>
      <color theme="1"/>
      <name val="Verdana"/>
      <family val="2"/>
    </font>
    <font>
      <sz val="9"/>
      <color indexed="8"/>
      <name val="Verdana"/>
      <family val="2"/>
    </font>
    <font>
      <i/>
      <sz val="9"/>
      <color theme="1"/>
      <name val="Verdana"/>
      <family val="2"/>
    </font>
    <font>
      <b/>
      <sz val="9"/>
      <color theme="1"/>
      <name val="Verdana"/>
      <family val="2"/>
    </font>
    <font>
      <b/>
      <sz val="9"/>
      <color indexed="9"/>
      <name val="Verdana"/>
      <family val="2"/>
    </font>
    <font>
      <b/>
      <u val="singleAccounting"/>
      <sz val="9"/>
      <color indexed="9"/>
      <name val="Verdana"/>
      <family val="2"/>
    </font>
    <font>
      <b/>
      <sz val="9"/>
      <color indexed="8"/>
      <name val="Verdana"/>
      <family val="2"/>
    </font>
    <font>
      <b/>
      <sz val="9"/>
      <name val="Verdana"/>
      <family val="2"/>
    </font>
    <font>
      <sz val="9"/>
      <color indexed="55"/>
      <name val="Verdana"/>
      <family val="2"/>
    </font>
    <font>
      <sz val="9"/>
      <color theme="0"/>
      <name val="Verdana"/>
      <family val="2"/>
    </font>
    <font>
      <sz val="9"/>
      <color indexed="23"/>
      <name val="Verdana"/>
      <family val="2"/>
    </font>
    <font>
      <b/>
      <sz val="9"/>
      <color theme="0" tint="-0.34998626667073579"/>
      <name val="Verdana"/>
      <family val="2"/>
    </font>
    <font>
      <sz val="9"/>
      <color theme="0" tint="-0.499984740745262"/>
      <name val="Verdana"/>
      <family val="2"/>
    </font>
    <font>
      <sz val="11"/>
      <color indexed="22"/>
      <name val="Verdana"/>
      <family val="2"/>
    </font>
    <font>
      <sz val="11"/>
      <color indexed="9"/>
      <name val="Verdana"/>
      <family val="2"/>
    </font>
    <font>
      <sz val="9"/>
      <color indexed="22"/>
      <name val="Verdana"/>
      <family val="2"/>
    </font>
    <font>
      <sz val="9"/>
      <color rgb="FF9C0006"/>
      <name val="Verdana"/>
      <family val="2"/>
    </font>
    <font>
      <b/>
      <sz val="9"/>
      <color rgb="FF3F3F76"/>
      <name val="Verdana"/>
      <family val="2"/>
    </font>
    <font>
      <sz val="9"/>
      <color rgb="FF006100"/>
      <name val="Verdana"/>
      <family val="2"/>
    </font>
    <font>
      <i/>
      <sz val="11"/>
      <color theme="1"/>
      <name val="Calibri"/>
      <family val="2"/>
      <scheme val="minor"/>
    </font>
    <font>
      <b/>
      <sz val="9"/>
      <color rgb="FFFF0000"/>
      <name val="Verdana"/>
      <family val="2"/>
    </font>
    <font>
      <b/>
      <sz val="11"/>
      <color theme="1"/>
      <name val="Calibri"/>
      <family val="2"/>
      <scheme val="minor"/>
    </font>
    <font>
      <b/>
      <sz val="9"/>
      <color theme="0"/>
      <name val="Verdana"/>
      <family val="2"/>
    </font>
    <font>
      <i/>
      <sz val="9"/>
      <name val="Verdana"/>
      <family val="2"/>
    </font>
    <font>
      <b/>
      <sz val="9"/>
      <color rgb="FF0070C0"/>
      <name val="Verdana"/>
      <family val="2"/>
    </font>
    <font>
      <sz val="9"/>
      <color rgb="FF0070C0"/>
      <name val="Verdana"/>
      <family val="2"/>
    </font>
    <font>
      <sz val="11"/>
      <color rgb="FFFF0000"/>
      <name val="Calibri"/>
      <family val="2"/>
      <scheme val="minor"/>
    </font>
    <font>
      <sz val="11"/>
      <name val="Calibri"/>
      <family val="2"/>
      <scheme val="minor"/>
    </font>
  </fonts>
  <fills count="22">
    <fill>
      <patternFill patternType="none"/>
    </fill>
    <fill>
      <patternFill patternType="gray125"/>
    </fill>
    <fill>
      <patternFill patternType="solid">
        <fgColor indexed="63"/>
        <bgColor indexed="64"/>
      </patternFill>
    </fill>
    <fill>
      <patternFill patternType="solid">
        <fgColor indexed="23"/>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42"/>
        <bgColor indexed="64"/>
      </patternFill>
    </fill>
    <fill>
      <patternFill patternType="solid">
        <fgColor indexed="17"/>
        <bgColor indexed="64"/>
      </patternFill>
    </fill>
    <fill>
      <patternFill patternType="solid">
        <fgColor theme="0"/>
        <bgColor indexed="64"/>
      </patternFill>
    </fill>
    <fill>
      <patternFill patternType="solid">
        <fgColor indexed="8"/>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0" tint="-0.49998474074526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style="thin">
        <color indexed="2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theme="4"/>
      </left>
      <right/>
      <top style="thin">
        <color theme="4"/>
      </top>
      <bottom style="thin">
        <color theme="4"/>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diagonal/>
    </border>
    <border>
      <left style="thin">
        <color rgb="FF7F7F7F"/>
      </left>
      <right style="medium">
        <color theme="3" tint="0.39997558519241921"/>
      </right>
      <top style="medium">
        <color theme="3" tint="0.39997558519241921"/>
      </top>
      <bottom style="thin">
        <color rgb="FF7F7F7F"/>
      </bottom>
      <diagonal/>
    </border>
    <border>
      <left/>
      <right style="thin">
        <color theme="4"/>
      </right>
      <top/>
      <bottom/>
      <diagonal/>
    </border>
    <border>
      <left style="thin">
        <color theme="4"/>
      </left>
      <right/>
      <top style="thin">
        <color rgb="FFB2B2B2"/>
      </top>
      <bottom style="thin">
        <color rgb="FFB2B2B2"/>
      </bottom>
      <diagonal/>
    </border>
    <border>
      <left style="medium">
        <color theme="3" tint="0.39997558519241921"/>
      </left>
      <right style="thin">
        <color rgb="FF7F7F7F"/>
      </right>
      <top style="thin">
        <color rgb="FF7F7F7F"/>
      </top>
      <bottom style="thin">
        <color rgb="FF7F7F7F"/>
      </bottom>
      <diagonal/>
    </border>
    <border>
      <left style="thin">
        <color rgb="FF7F7F7F"/>
      </left>
      <right style="medium">
        <color theme="3" tint="0.39997558519241921"/>
      </right>
      <top style="thin">
        <color rgb="FF7F7F7F"/>
      </top>
      <bottom style="thin">
        <color rgb="FF7F7F7F"/>
      </bottom>
      <diagonal/>
    </border>
    <border>
      <left style="thin">
        <color theme="4"/>
      </left>
      <right/>
      <top/>
      <bottom style="thin">
        <color theme="4"/>
      </bottom>
      <diagonal/>
    </border>
    <border>
      <left style="medium">
        <color theme="3" tint="0.39997558519241921"/>
      </left>
      <right style="thin">
        <color rgb="FF7F7F7F"/>
      </right>
      <top style="thin">
        <color rgb="FF7F7F7F"/>
      </top>
      <bottom style="medium">
        <color theme="3" tint="0.39997558519241921"/>
      </bottom>
      <diagonal/>
    </border>
    <border>
      <left style="thin">
        <color rgb="FF7F7F7F"/>
      </left>
      <right style="medium">
        <color theme="3" tint="0.39997558519241921"/>
      </right>
      <top style="thin">
        <color rgb="FF7F7F7F"/>
      </top>
      <bottom style="medium">
        <color theme="3" tint="0.39997558519241921"/>
      </bottom>
      <diagonal/>
    </border>
    <border>
      <left style="thin">
        <color theme="4"/>
      </left>
      <right/>
      <top/>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right style="thin">
        <color theme="4"/>
      </right>
      <top style="thin">
        <color theme="4"/>
      </top>
      <bottom style="thin">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0">
    <xf numFmtId="0" fontId="0"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168" fontId="10" fillId="0" borderId="0" applyFont="0" applyFill="0" applyBorder="0" applyAlignment="0" applyProtection="0"/>
    <xf numFmtId="0" fontId="14" fillId="0" borderId="0"/>
    <xf numFmtId="170" fontId="10" fillId="0" borderId="0" applyFont="0" applyFill="0" applyBorder="0" applyAlignment="0" applyProtection="0"/>
    <xf numFmtId="9" fontId="10" fillId="0" borderId="0" applyFont="0" applyFill="0" applyBorder="0" applyAlignment="0" applyProtection="0"/>
    <xf numFmtId="0" fontId="10"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43" fillId="12" borderId="0" applyNumberFormat="0" applyBorder="0" applyAlignment="0" applyProtection="0"/>
    <xf numFmtId="0" fontId="44" fillId="13" borderId="0" applyNumberFormat="0" applyBorder="0" applyAlignment="0" applyProtection="0"/>
    <xf numFmtId="0" fontId="45" fillId="14" borderId="15" applyNumberFormat="0" applyAlignment="0" applyProtection="0"/>
    <xf numFmtId="0" fontId="5" fillId="15" borderId="16" applyNumberFormat="0" applyFont="0" applyAlignment="0" applyProtection="0"/>
    <xf numFmtId="0" fontId="46" fillId="16" borderId="0" applyNumberFormat="0" applyBorder="0" applyAlignment="0" applyProtection="0"/>
    <xf numFmtId="0" fontId="1" fillId="17" borderId="0" applyNumberFormat="0" applyBorder="0" applyAlignment="0" applyProtection="0"/>
  </cellStyleXfs>
  <cellXfs count="287">
    <xf numFmtId="0" fontId="0" fillId="0" borderId="0" xfId="0"/>
    <xf numFmtId="0" fontId="15" fillId="0" borderId="0" xfId="5" applyFont="1"/>
    <xf numFmtId="0" fontId="12" fillId="3" borderId="2" xfId="5" applyFont="1" applyFill="1" applyBorder="1" applyAlignment="1">
      <alignment horizontal="center" vertical="top" wrapText="1"/>
    </xf>
    <xf numFmtId="0" fontId="12" fillId="3" borderId="4" xfId="5" applyFont="1" applyFill="1" applyBorder="1" applyAlignment="1">
      <alignment horizontal="center" vertical="top" wrapText="1"/>
    </xf>
    <xf numFmtId="0" fontId="15" fillId="0" borderId="0" xfId="5" applyFont="1" applyAlignment="1">
      <alignment vertical="top" wrapText="1"/>
    </xf>
    <xf numFmtId="0" fontId="16" fillId="0" borderId="1" xfId="5" applyFont="1" applyBorder="1" applyAlignment="1">
      <alignment horizontal="center"/>
    </xf>
    <xf numFmtId="0" fontId="16" fillId="0" borderId="1" xfId="5" applyFont="1" applyBorder="1" applyAlignment="1">
      <alignment horizontal="left"/>
    </xf>
    <xf numFmtId="0" fontId="19" fillId="0" borderId="1" xfId="5" applyFont="1" applyBorder="1" applyAlignment="1">
      <alignment horizontal="left" wrapText="1"/>
    </xf>
    <xf numFmtId="10" fontId="15" fillId="0" borderId="0" xfId="5" applyNumberFormat="1" applyFont="1"/>
    <xf numFmtId="10" fontId="22" fillId="0" borderId="0" xfId="5" applyNumberFormat="1" applyFont="1"/>
    <xf numFmtId="9" fontId="21" fillId="0" borderId="0" xfId="5" applyNumberFormat="1" applyFont="1" applyAlignment="1">
      <alignment horizontal="center"/>
    </xf>
    <xf numFmtId="169" fontId="11" fillId="8" borderId="0" xfId="4" applyNumberFormat="1" applyFont="1" applyFill="1" applyAlignment="1">
      <alignment horizontal="left" vertical="top"/>
    </xf>
    <xf numFmtId="169" fontId="23" fillId="8" borderId="0" xfId="4" applyNumberFormat="1" applyFont="1" applyFill="1" applyAlignment="1">
      <alignment horizontal="center" vertical="top" wrapText="1"/>
    </xf>
    <xf numFmtId="169" fontId="12" fillId="8" borderId="0" xfId="4" applyNumberFormat="1" applyFont="1" applyFill="1" applyAlignment="1">
      <alignment horizontal="center" vertical="top" wrapText="1"/>
    </xf>
    <xf numFmtId="169" fontId="12" fillId="4" borderId="0" xfId="4" applyNumberFormat="1" applyFont="1" applyFill="1" applyAlignment="1">
      <alignment horizontal="left" vertical="top"/>
    </xf>
    <xf numFmtId="169" fontId="12" fillId="4" borderId="0" xfId="4" applyNumberFormat="1" applyFont="1" applyFill="1" applyAlignment="1">
      <alignment horizontal="center" vertical="top" wrapText="1"/>
    </xf>
    <xf numFmtId="0" fontId="15" fillId="4" borderId="0" xfId="5" applyFont="1" applyFill="1"/>
    <xf numFmtId="10" fontId="24" fillId="0" borderId="0" xfId="5" applyNumberFormat="1" applyFont="1"/>
    <xf numFmtId="0" fontId="25" fillId="0" borderId="0" xfId="5" applyFont="1"/>
    <xf numFmtId="10" fontId="25" fillId="0" borderId="0" xfId="5" applyNumberFormat="1" applyFont="1"/>
    <xf numFmtId="0" fontId="25" fillId="0" borderId="0" xfId="5" quotePrefix="1" applyFont="1"/>
    <xf numFmtId="0" fontId="6" fillId="0" borderId="0" xfId="0" applyFont="1" applyAlignment="1" applyProtection="1">
      <alignment horizontal="left" vertical="center"/>
      <protection locked="0"/>
    </xf>
    <xf numFmtId="0" fontId="26" fillId="0" borderId="0" xfId="0" applyFont="1" applyProtection="1">
      <protection locked="0"/>
    </xf>
    <xf numFmtId="0" fontId="26" fillId="0" borderId="0" xfId="0" applyFont="1" applyAlignment="1" applyProtection="1">
      <alignment wrapText="1"/>
      <protection locked="0"/>
    </xf>
    <xf numFmtId="0" fontId="26" fillId="0" borderId="0" xfId="0" applyFont="1" applyAlignment="1" applyProtection="1">
      <alignment horizontal="center" vertical="center"/>
      <protection locked="0"/>
    </xf>
    <xf numFmtId="44" fontId="26" fillId="0" borderId="0" xfId="2" applyFont="1" applyAlignment="1" applyProtection="1">
      <alignment horizontal="right" vertical="center" wrapText="1"/>
      <protection locked="0"/>
    </xf>
    <xf numFmtId="167" fontId="26" fillId="0" borderId="0" xfId="0" applyNumberFormat="1" applyFont="1" applyAlignment="1" applyProtection="1">
      <alignment horizontal="right" vertical="center" wrapText="1"/>
      <protection locked="0"/>
    </xf>
    <xf numFmtId="164" fontId="8" fillId="0" borderId="0" xfId="0" applyNumberFormat="1" applyFont="1" applyAlignment="1" applyProtection="1">
      <alignment horizontal="right" vertical="center"/>
      <protection locked="0"/>
    </xf>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9" fillId="0" borderId="0" xfId="0" applyFont="1" applyAlignment="1" applyProtection="1">
      <alignment vertical="center"/>
      <protection locked="0"/>
    </xf>
    <xf numFmtId="0" fontId="6"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7" fontId="8" fillId="0" borderId="0" xfId="2" applyNumberFormat="1" applyFont="1" applyAlignment="1" applyProtection="1">
      <alignment horizontal="right" vertical="center"/>
      <protection locked="0"/>
    </xf>
    <xf numFmtId="167" fontId="8" fillId="0" borderId="0" xfId="0" applyNumberFormat="1" applyFont="1" applyAlignment="1" applyProtection="1">
      <alignment horizontal="right" vertical="center"/>
      <protection locked="0"/>
    </xf>
    <xf numFmtId="0" fontId="6" fillId="0" borderId="0" xfId="0" applyFont="1" applyAlignment="1" applyProtection="1">
      <alignment vertical="center"/>
      <protection locked="0"/>
    </xf>
    <xf numFmtId="0" fontId="26" fillId="0" borderId="0" xfId="0" applyFont="1" applyAlignment="1" applyProtection="1">
      <alignment vertical="center" wrapText="1"/>
      <protection locked="0"/>
    </xf>
    <xf numFmtId="43" fontId="26" fillId="0" borderId="0" xfId="1" applyFont="1" applyAlignment="1" applyProtection="1">
      <alignment vertical="center"/>
      <protection locked="0"/>
    </xf>
    <xf numFmtId="166" fontId="26" fillId="0" borderId="0" xfId="1" applyNumberFormat="1" applyFont="1" applyAlignment="1" applyProtection="1">
      <alignment vertical="center"/>
      <protection locked="0"/>
    </xf>
    <xf numFmtId="0" fontId="26" fillId="0" borderId="0" xfId="0" applyFont="1" applyAlignment="1" applyProtection="1">
      <alignment horizontal="center"/>
      <protection locked="0"/>
    </xf>
    <xf numFmtId="2" fontId="26" fillId="0" borderId="0" xfId="0" applyNumberFormat="1" applyFont="1" applyProtection="1">
      <protection locked="0"/>
    </xf>
    <xf numFmtId="43" fontId="26" fillId="0" borderId="0" xfId="1" applyFont="1" applyAlignment="1" applyProtection="1">
      <alignment horizontal="right"/>
      <protection locked="0"/>
    </xf>
    <xf numFmtId="0" fontId="29" fillId="0" borderId="0" xfId="0" applyFont="1"/>
    <xf numFmtId="165" fontId="26" fillId="0" borderId="0" xfId="0" applyNumberFormat="1" applyFont="1" applyAlignment="1" applyProtection="1">
      <alignment horizontal="center" vertical="center"/>
      <protection locked="0"/>
    </xf>
    <xf numFmtId="7" fontId="26" fillId="0" borderId="0" xfId="0" applyNumberFormat="1" applyFont="1" applyAlignment="1" applyProtection="1">
      <alignment horizontal="center" vertical="center"/>
      <protection locked="0"/>
    </xf>
    <xf numFmtId="1" fontId="26" fillId="0" borderId="0" xfId="0" applyNumberFormat="1" applyFont="1" applyAlignment="1" applyProtection="1">
      <alignment horizontal="center" vertical="center"/>
      <protection locked="0"/>
    </xf>
    <xf numFmtId="169" fontId="30" fillId="6" borderId="1" xfId="5" applyNumberFormat="1" applyFont="1" applyFill="1" applyBorder="1" applyAlignment="1">
      <alignment horizontal="left" indent="3"/>
    </xf>
    <xf numFmtId="165" fontId="18" fillId="0" borderId="0" xfId="6" applyNumberFormat="1" applyFont="1"/>
    <xf numFmtId="169" fontId="11" fillId="2" borderId="0" xfId="4" applyNumberFormat="1" applyFont="1" applyFill="1" applyAlignment="1">
      <alignment horizontal="left" vertical="top"/>
    </xf>
    <xf numFmtId="169" fontId="12" fillId="2" borderId="0" xfId="4" applyNumberFormat="1" applyFont="1" applyFill="1" applyAlignment="1">
      <alignment horizontal="center" vertical="top" wrapText="1"/>
    </xf>
    <xf numFmtId="165" fontId="21" fillId="4" borderId="6" xfId="6" applyNumberFormat="1" applyFont="1" applyFill="1" applyBorder="1"/>
    <xf numFmtId="0" fontId="15" fillId="0" borderId="0" xfId="8" applyFont="1"/>
    <xf numFmtId="0" fontId="16" fillId="0" borderId="1" xfId="8" applyFont="1" applyBorder="1" applyAlignment="1">
      <alignment horizontal="center"/>
    </xf>
    <xf numFmtId="10" fontId="22" fillId="0" borderId="0" xfId="8" applyNumberFormat="1" applyFont="1"/>
    <xf numFmtId="169" fontId="13" fillId="2" borderId="0" xfId="4" applyNumberFormat="1" applyFont="1" applyFill="1" applyAlignment="1">
      <alignment horizontal="center" vertical="top" wrapText="1"/>
    </xf>
    <xf numFmtId="169" fontId="13" fillId="8" borderId="0" xfId="4" applyNumberFormat="1" applyFont="1" applyFill="1" applyAlignment="1">
      <alignment horizontal="center" vertical="top" wrapText="1"/>
    </xf>
    <xf numFmtId="169" fontId="13" fillId="4" borderId="0" xfId="4" applyNumberFormat="1" applyFont="1" applyFill="1" applyAlignment="1">
      <alignment horizontal="center" vertical="top" wrapText="1"/>
    </xf>
    <xf numFmtId="9" fontId="21" fillId="0" borderId="3" xfId="8" applyNumberFormat="1" applyFont="1" applyBorder="1" applyAlignment="1">
      <alignment horizontal="center"/>
    </xf>
    <xf numFmtId="0" fontId="15" fillId="9" borderId="0" xfId="8" applyFont="1" applyFill="1"/>
    <xf numFmtId="169" fontId="30" fillId="0" borderId="0" xfId="5" applyNumberFormat="1" applyFont="1" applyAlignment="1">
      <alignment horizontal="left" indent="3"/>
    </xf>
    <xf numFmtId="9" fontId="21" fillId="0" borderId="0" xfId="5" applyNumberFormat="1" applyFont="1"/>
    <xf numFmtId="9" fontId="33" fillId="0" borderId="0" xfId="5" applyNumberFormat="1" applyFont="1"/>
    <xf numFmtId="0" fontId="35" fillId="0" borderId="1" xfId="8" applyFont="1" applyBorder="1" applyAlignment="1">
      <alignment horizontal="center"/>
    </xf>
    <xf numFmtId="2" fontId="17" fillId="0" borderId="1" xfId="4" applyNumberFormat="1" applyFont="1" applyBorder="1"/>
    <xf numFmtId="171" fontId="18" fillId="0" borderId="0" xfId="6" applyNumberFormat="1" applyFont="1"/>
    <xf numFmtId="0" fontId="12" fillId="3" borderId="2" xfId="8" applyFont="1" applyFill="1" applyBorder="1" applyAlignment="1">
      <alignment horizontal="center" vertical="top" wrapText="1"/>
    </xf>
    <xf numFmtId="0" fontId="12" fillId="3" borderId="4" xfId="8" applyFont="1" applyFill="1" applyBorder="1" applyAlignment="1">
      <alignment horizontal="center" vertical="top" wrapText="1"/>
    </xf>
    <xf numFmtId="169" fontId="12" fillId="3" borderId="5" xfId="4" applyNumberFormat="1" applyFont="1" applyFill="1" applyBorder="1" applyAlignment="1">
      <alignment horizontal="center" vertical="top" wrapText="1"/>
    </xf>
    <xf numFmtId="170" fontId="12" fillId="3" borderId="1" xfId="6" applyFont="1" applyFill="1" applyBorder="1" applyAlignment="1">
      <alignment horizontal="center" vertical="top" wrapText="1"/>
    </xf>
    <xf numFmtId="169" fontId="13" fillId="0" borderId="0" xfId="4" applyNumberFormat="1" applyFont="1" applyAlignment="1">
      <alignment horizontal="center" vertical="top" wrapText="1"/>
    </xf>
    <xf numFmtId="170" fontId="12" fillId="0" borderId="0" xfId="6" applyFont="1" applyAlignment="1">
      <alignment horizontal="center" vertical="top" wrapText="1"/>
    </xf>
    <xf numFmtId="165" fontId="21" fillId="0" borderId="0" xfId="6" applyNumberFormat="1" applyFont="1"/>
    <xf numFmtId="169" fontId="30" fillId="0" borderId="0" xfId="8" applyNumberFormat="1" applyFont="1" applyAlignment="1">
      <alignment horizontal="left" indent="3"/>
    </xf>
    <xf numFmtId="165" fontId="20" fillId="0" borderId="1" xfId="4" applyNumberFormat="1" applyFont="1" applyBorder="1"/>
    <xf numFmtId="9" fontId="21" fillId="0" borderId="0" xfId="8" applyNumberFormat="1" applyFont="1"/>
    <xf numFmtId="165" fontId="32" fillId="8" borderId="9" xfId="6" applyNumberFormat="1" applyFont="1" applyFill="1" applyBorder="1"/>
    <xf numFmtId="10" fontId="24" fillId="0" borderId="0" xfId="8" applyNumberFormat="1" applyFont="1"/>
    <xf numFmtId="0" fontId="25" fillId="0" borderId="0" xfId="8" quotePrefix="1" applyFont="1" applyAlignment="1">
      <alignment horizontal="center"/>
    </xf>
    <xf numFmtId="165" fontId="32" fillId="0" borderId="0" xfId="6" applyNumberFormat="1" applyFont="1"/>
    <xf numFmtId="10" fontId="34" fillId="0" borderId="0" xfId="8" applyNumberFormat="1" applyFont="1"/>
    <xf numFmtId="170" fontId="12" fillId="3" borderId="1" xfId="6" quotePrefix="1" applyFont="1" applyFill="1" applyBorder="1" applyAlignment="1">
      <alignment horizontal="center" vertical="center" wrapText="1"/>
    </xf>
    <xf numFmtId="169" fontId="12" fillId="3" borderId="1" xfId="4" quotePrefix="1" applyNumberFormat="1" applyFont="1" applyFill="1" applyBorder="1" applyAlignment="1">
      <alignment horizontal="center" vertical="center" wrapText="1"/>
    </xf>
    <xf numFmtId="0" fontId="16" fillId="9" borderId="0" xfId="8" applyFont="1" applyFill="1"/>
    <xf numFmtId="0" fontId="16" fillId="0" borderId="1" xfId="8" applyFont="1" applyBorder="1" applyAlignment="1">
      <alignment horizontal="left"/>
    </xf>
    <xf numFmtId="169" fontId="17" fillId="0" borderId="1" xfId="4" applyNumberFormat="1" applyFont="1" applyBorder="1"/>
    <xf numFmtId="0" fontId="36" fillId="0" borderId="0" xfId="5" applyFont="1"/>
    <xf numFmtId="165" fontId="21" fillId="4" borderId="1" xfId="6" applyNumberFormat="1" applyFont="1" applyFill="1" applyBorder="1"/>
    <xf numFmtId="0" fontId="19" fillId="0" borderId="1" xfId="8" applyFont="1" applyBorder="1" applyAlignment="1">
      <alignment horizontal="left" wrapText="1"/>
    </xf>
    <xf numFmtId="165" fontId="37" fillId="0" borderId="0" xfId="6" applyNumberFormat="1" applyFont="1"/>
    <xf numFmtId="165" fontId="20" fillId="5" borderId="1" xfId="6" applyNumberFormat="1" applyFont="1" applyFill="1" applyBorder="1"/>
    <xf numFmtId="165" fontId="20" fillId="0" borderId="10" xfId="6" applyNumberFormat="1" applyFont="1" applyBorder="1" applyAlignment="1">
      <alignment horizontal="center"/>
    </xf>
    <xf numFmtId="0" fontId="14" fillId="0" borderId="0" xfId="5"/>
    <xf numFmtId="165" fontId="20" fillId="0" borderId="1" xfId="6" applyNumberFormat="1" applyFont="1" applyBorder="1" applyAlignment="1">
      <alignment horizontal="center"/>
    </xf>
    <xf numFmtId="9" fontId="20" fillId="0" borderId="1" xfId="9" applyFont="1" applyBorder="1"/>
    <xf numFmtId="9" fontId="20" fillId="0" borderId="10" xfId="9" applyFont="1" applyBorder="1" applyAlignment="1">
      <alignment horizontal="center"/>
    </xf>
    <xf numFmtId="9" fontId="20" fillId="0" borderId="1" xfId="9" applyFont="1" applyBorder="1" applyAlignment="1">
      <alignment horizontal="center"/>
    </xf>
    <xf numFmtId="0" fontId="39" fillId="5" borderId="0" xfId="8" applyFont="1" applyFill="1" applyProtection="1">
      <protection locked="0"/>
    </xf>
    <xf numFmtId="0" fontId="38" fillId="5" borderId="0" xfId="8" applyFont="1" applyFill="1" applyProtection="1">
      <protection locked="0"/>
    </xf>
    <xf numFmtId="0" fontId="15" fillId="4" borderId="0" xfId="8" applyFont="1" applyFill="1"/>
    <xf numFmtId="0" fontId="25" fillId="0" borderId="0" xfId="8" applyFont="1"/>
    <xf numFmtId="0" fontId="2" fillId="0" borderId="0" xfId="26"/>
    <xf numFmtId="0" fontId="15" fillId="0" borderId="0" xfId="8" applyFont="1" applyAlignment="1">
      <alignment vertical="top" wrapText="1"/>
    </xf>
    <xf numFmtId="0" fontId="15" fillId="9" borderId="0" xfId="8" applyFont="1" applyFill="1" applyAlignment="1">
      <alignment vertical="top" wrapText="1"/>
    </xf>
    <xf numFmtId="0" fontId="25" fillId="9" borderId="0" xfId="8" applyFont="1" applyFill="1"/>
    <xf numFmtId="165" fontId="15" fillId="9" borderId="0" xfId="8" applyNumberFormat="1" applyFont="1" applyFill="1"/>
    <xf numFmtId="0" fontId="10" fillId="9" borderId="0" xfId="8" applyFill="1"/>
    <xf numFmtId="0" fontId="12" fillId="10" borderId="2" xfId="8" applyFont="1" applyFill="1" applyBorder="1" applyAlignment="1">
      <alignment horizontal="center"/>
    </xf>
    <xf numFmtId="0" fontId="12" fillId="10" borderId="8" xfId="8" applyFont="1" applyFill="1" applyBorder="1" applyAlignment="1">
      <alignment horizontal="center"/>
    </xf>
    <xf numFmtId="0" fontId="15" fillId="9" borderId="0" xfId="8" applyFont="1" applyFill="1" applyAlignment="1">
      <alignment horizontal="right" vertical="top" wrapText="1"/>
    </xf>
    <xf numFmtId="0" fontId="18" fillId="5" borderId="0" xfId="8" applyFont="1" applyFill="1" applyProtection="1">
      <protection locked="0"/>
    </xf>
    <xf numFmtId="0" fontId="15" fillId="9" borderId="0" xfId="8" applyFont="1" applyFill="1" applyAlignment="1">
      <alignment horizontal="right"/>
    </xf>
    <xf numFmtId="0" fontId="18" fillId="9" borderId="0" xfId="8" applyFont="1" applyFill="1" applyProtection="1">
      <protection locked="0"/>
    </xf>
    <xf numFmtId="0" fontId="20" fillId="9" borderId="0" xfId="8" applyFont="1" applyFill="1" applyProtection="1">
      <protection locked="0"/>
    </xf>
    <xf numFmtId="0" fontId="15" fillId="0" borderId="0" xfId="8" applyFont="1" applyAlignment="1">
      <alignment horizontal="right"/>
    </xf>
    <xf numFmtId="0" fontId="18" fillId="0" borderId="0" xfId="8" applyFont="1" applyProtection="1">
      <protection locked="0"/>
    </xf>
    <xf numFmtId="169" fontId="40" fillId="0" borderId="1" xfId="4" applyNumberFormat="1" applyFont="1" applyBorder="1"/>
    <xf numFmtId="0" fontId="40" fillId="9" borderId="0" xfId="8" applyFont="1" applyFill="1"/>
    <xf numFmtId="0" fontId="41" fillId="3" borderId="4" xfId="5" applyFont="1" applyFill="1" applyBorder="1" applyAlignment="1">
      <alignment horizontal="center" vertical="top" wrapText="1"/>
    </xf>
    <xf numFmtId="165" fontId="62" fillId="5" borderId="1" xfId="6" applyNumberFormat="1" applyFont="1" applyFill="1" applyBorder="1" applyProtection="1">
      <protection locked="0"/>
    </xf>
    <xf numFmtId="0" fontId="0" fillId="9" borderId="32" xfId="0" applyFill="1" applyBorder="1" applyProtection="1"/>
    <xf numFmtId="0" fontId="0" fillId="9" borderId="33" xfId="0" applyFill="1" applyBorder="1" applyProtection="1"/>
    <xf numFmtId="0" fontId="56" fillId="9" borderId="33" xfId="8" applyFont="1" applyFill="1" applyBorder="1" applyProtection="1"/>
    <xf numFmtId="0" fontId="55" fillId="9" borderId="33" xfId="0" applyFont="1" applyFill="1" applyBorder="1" applyProtection="1"/>
    <xf numFmtId="0" fontId="0" fillId="9" borderId="34" xfId="0" applyFill="1" applyBorder="1" applyProtection="1"/>
    <xf numFmtId="0" fontId="0" fillId="0" borderId="0" xfId="0" applyProtection="1"/>
    <xf numFmtId="0" fontId="0" fillId="9" borderId="35" xfId="0" applyFill="1" applyBorder="1" applyProtection="1"/>
    <xf numFmtId="0" fontId="49" fillId="9" borderId="0" xfId="0" applyFont="1" applyFill="1" applyBorder="1" applyProtection="1"/>
    <xf numFmtId="0" fontId="50" fillId="9" borderId="0" xfId="0" applyFont="1" applyFill="1" applyBorder="1" applyProtection="1"/>
    <xf numFmtId="0" fontId="50" fillId="9" borderId="0" xfId="8" applyFont="1" applyFill="1" applyBorder="1" applyProtection="1"/>
    <xf numFmtId="0" fontId="82" fillId="9" borderId="0" xfId="0" applyFont="1" applyFill="1" applyBorder="1" applyProtection="1"/>
    <xf numFmtId="0" fontId="0" fillId="9" borderId="0" xfId="0" applyFill="1" applyBorder="1" applyProtection="1"/>
    <xf numFmtId="0" fontId="0" fillId="9" borderId="36" xfId="0" applyFill="1" applyBorder="1" applyProtection="1"/>
    <xf numFmtId="14" fontId="62" fillId="9" borderId="0" xfId="0" applyNumberFormat="1" applyFont="1" applyFill="1" applyBorder="1" applyAlignment="1" applyProtection="1">
      <alignment horizontal="left" vertical="center"/>
    </xf>
    <xf numFmtId="0" fontId="49" fillId="0" borderId="0" xfId="0" applyFont="1" applyBorder="1" applyProtection="1"/>
    <xf numFmtId="0" fontId="50" fillId="0" borderId="0" xfId="0" applyFont="1" applyBorder="1" applyProtection="1"/>
    <xf numFmtId="0" fontId="51" fillId="0" borderId="0" xfId="0" applyFont="1" applyBorder="1" applyProtection="1"/>
    <xf numFmtId="0" fontId="78" fillId="0" borderId="0" xfId="0" applyFont="1" applyBorder="1" applyProtection="1"/>
    <xf numFmtId="0" fontId="62" fillId="9" borderId="0" xfId="0" applyFont="1" applyFill="1" applyBorder="1" applyProtection="1"/>
    <xf numFmtId="0" fontId="74" fillId="9" borderId="0" xfId="0" applyFont="1" applyFill="1" applyBorder="1" applyProtection="1"/>
    <xf numFmtId="0" fontId="58" fillId="9" borderId="0" xfId="0" applyFont="1" applyFill="1" applyBorder="1" applyProtection="1"/>
    <xf numFmtId="0" fontId="55" fillId="9" borderId="0" xfId="0" applyFont="1" applyFill="1" applyBorder="1" applyProtection="1"/>
    <xf numFmtId="0" fontId="57" fillId="9" borderId="0" xfId="0" applyFont="1" applyFill="1" applyBorder="1" applyProtection="1"/>
    <xf numFmtId="169" fontId="48" fillId="11" borderId="40" xfId="4" applyNumberFormat="1" applyFont="1" applyFill="1" applyBorder="1" applyAlignment="1" applyProtection="1">
      <alignment horizontal="left" vertical="top"/>
    </xf>
    <xf numFmtId="169" fontId="59" fillId="11" borderId="41" xfId="4" applyNumberFormat="1" applyFont="1" applyFill="1" applyBorder="1" applyAlignment="1" applyProtection="1">
      <alignment horizontal="center" vertical="top" wrapText="1"/>
    </xf>
    <xf numFmtId="169" fontId="60" fillId="11" borderId="41" xfId="4" applyNumberFormat="1" applyFont="1" applyFill="1" applyBorder="1" applyAlignment="1" applyProtection="1">
      <alignment horizontal="center" vertical="top" wrapText="1"/>
    </xf>
    <xf numFmtId="169" fontId="60" fillId="11" borderId="10" xfId="4" applyNumberFormat="1" applyFont="1" applyFill="1" applyBorder="1" applyAlignment="1" applyProtection="1">
      <alignment horizontal="center" vertical="top" wrapText="1"/>
    </xf>
    <xf numFmtId="169" fontId="60" fillId="9" borderId="0" xfId="4" applyNumberFormat="1" applyFont="1" applyFill="1" applyBorder="1" applyAlignment="1" applyProtection="1">
      <alignment horizontal="center" vertical="top" wrapText="1"/>
    </xf>
    <xf numFmtId="0" fontId="81" fillId="11" borderId="0" xfId="0" applyFont="1" applyFill="1" applyBorder="1" applyProtection="1"/>
    <xf numFmtId="0" fontId="59" fillId="3" borderId="2" xfId="5" applyFont="1" applyFill="1" applyBorder="1" applyAlignment="1" applyProtection="1">
      <alignment horizontal="center" vertical="top" wrapText="1"/>
    </xf>
    <xf numFmtId="0" fontId="59" fillId="3" borderId="4" xfId="5" applyFont="1" applyFill="1" applyBorder="1" applyAlignment="1" applyProtection="1">
      <alignment horizontal="center" vertical="top" wrapText="1"/>
    </xf>
    <xf numFmtId="169" fontId="59" fillId="3" borderId="5" xfId="4" applyNumberFormat="1" applyFont="1" applyFill="1" applyBorder="1" applyAlignment="1" applyProtection="1">
      <alignment horizontal="center" vertical="top" wrapText="1"/>
    </xf>
    <xf numFmtId="169" fontId="59" fillId="3" borderId="8" xfId="4" applyNumberFormat="1" applyFont="1" applyFill="1" applyBorder="1" applyAlignment="1" applyProtection="1">
      <alignment horizontal="center" vertical="top" wrapText="1"/>
    </xf>
    <xf numFmtId="170" fontId="77" fillId="3" borderId="1" xfId="6" applyFont="1" applyFill="1" applyBorder="1" applyAlignment="1" applyProtection="1">
      <alignment horizontal="center" vertical="top" wrapText="1"/>
    </xf>
    <xf numFmtId="170" fontId="59" fillId="3" borderId="1" xfId="6" quotePrefix="1" applyFont="1" applyFill="1" applyBorder="1" applyAlignment="1" applyProtection="1">
      <alignment horizontal="center" vertical="center" wrapText="1"/>
    </xf>
    <xf numFmtId="170" fontId="59" fillId="3" borderId="1" xfId="6" applyFont="1" applyFill="1" applyBorder="1" applyAlignment="1" applyProtection="1">
      <alignment horizontal="center" vertical="top" wrapText="1"/>
    </xf>
    <xf numFmtId="170" fontId="59" fillId="9" borderId="0" xfId="6" applyFont="1" applyFill="1" applyBorder="1" applyAlignment="1" applyProtection="1">
      <alignment horizontal="center" vertical="top" wrapText="1"/>
    </xf>
    <xf numFmtId="170" fontId="59" fillId="21" borderId="1" xfId="6" applyFont="1" applyFill="1" applyBorder="1" applyAlignment="1" applyProtection="1">
      <alignment horizontal="center" vertical="top" wrapText="1"/>
    </xf>
    <xf numFmtId="0" fontId="0" fillId="9" borderId="0" xfId="0" applyFill="1" applyBorder="1" applyAlignment="1" applyProtection="1">
      <alignment vertical="top"/>
    </xf>
    <xf numFmtId="170" fontId="59" fillId="21" borderId="1" xfId="6" quotePrefix="1" applyFont="1" applyFill="1" applyBorder="1" applyAlignment="1" applyProtection="1">
      <alignment horizontal="center" vertical="top" wrapText="1"/>
    </xf>
    <xf numFmtId="0" fontId="61" fillId="0" borderId="1" xfId="5" applyFont="1" applyBorder="1" applyAlignment="1" applyProtection="1">
      <alignment horizontal="center"/>
    </xf>
    <xf numFmtId="0" fontId="62" fillId="0" borderId="1" xfId="5" applyFont="1" applyBorder="1" applyAlignment="1" applyProtection="1">
      <alignment horizontal="center" vertical="center" wrapText="1"/>
    </xf>
    <xf numFmtId="169" fontId="50" fillId="0" borderId="1" xfId="4" applyNumberFormat="1" applyFont="1" applyBorder="1" applyProtection="1"/>
    <xf numFmtId="169" fontId="67" fillId="0" borderId="1" xfId="4" applyNumberFormat="1" applyFont="1" applyBorder="1" applyAlignment="1" applyProtection="1">
      <alignment horizontal="center"/>
    </xf>
    <xf numFmtId="165" fontId="62" fillId="0" borderId="1" xfId="6" applyNumberFormat="1" applyFont="1" applyBorder="1" applyAlignment="1" applyProtection="1">
      <alignment horizontal="center"/>
    </xf>
    <xf numFmtId="175" fontId="63" fillId="4" borderId="1" xfId="6" applyNumberFormat="1" applyFont="1" applyFill="1" applyBorder="1" applyProtection="1"/>
    <xf numFmtId="165" fontId="63" fillId="9" borderId="0" xfId="6" applyNumberFormat="1" applyFont="1" applyFill="1" applyBorder="1" applyProtection="1"/>
    <xf numFmtId="165" fontId="62" fillId="9" borderId="1" xfId="6" applyNumberFormat="1" applyFont="1" applyFill="1" applyBorder="1" applyAlignment="1" applyProtection="1">
      <alignment horizontal="center"/>
    </xf>
    <xf numFmtId="165" fontId="0" fillId="9" borderId="0" xfId="0" applyNumberFormat="1" applyFill="1" applyBorder="1" applyProtection="1"/>
    <xf numFmtId="0" fontId="0" fillId="0" borderId="0" xfId="0" applyBorder="1" applyProtection="1"/>
    <xf numFmtId="165" fontId="64" fillId="9" borderId="0" xfId="0" applyNumberFormat="1" applyFont="1" applyFill="1" applyBorder="1" applyProtection="1"/>
    <xf numFmtId="165" fontId="29" fillId="9" borderId="0" xfId="0" applyNumberFormat="1" applyFont="1" applyFill="1" applyBorder="1" applyProtection="1"/>
    <xf numFmtId="175" fontId="55" fillId="18" borderId="0" xfId="0" applyNumberFormat="1" applyFont="1" applyFill="1" applyBorder="1" applyProtection="1"/>
    <xf numFmtId="165" fontId="55" fillId="9" borderId="0" xfId="0" applyNumberFormat="1" applyFont="1" applyFill="1" applyBorder="1" applyProtection="1"/>
    <xf numFmtId="0" fontId="57" fillId="0" borderId="0" xfId="0" applyFont="1" applyBorder="1" applyProtection="1"/>
    <xf numFmtId="169" fontId="48" fillId="11" borderId="0" xfId="4" applyNumberFormat="1" applyFont="1" applyFill="1" applyBorder="1" applyAlignment="1" applyProtection="1">
      <alignment horizontal="left" vertical="top"/>
    </xf>
    <xf numFmtId="169" fontId="59" fillId="11" borderId="0" xfId="4" applyNumberFormat="1" applyFont="1" applyFill="1" applyBorder="1" applyAlignment="1" applyProtection="1">
      <alignment horizontal="center" vertical="top" wrapText="1"/>
    </xf>
    <xf numFmtId="169" fontId="60" fillId="11" borderId="0" xfId="4" applyNumberFormat="1" applyFont="1" applyFill="1" applyBorder="1" applyAlignment="1" applyProtection="1">
      <alignment horizontal="center" vertical="top" wrapText="1"/>
    </xf>
    <xf numFmtId="0" fontId="59" fillId="3" borderId="2" xfId="8" applyFont="1" applyFill="1" applyBorder="1" applyAlignment="1" applyProtection="1">
      <alignment horizontal="center" vertical="top" wrapText="1"/>
    </xf>
    <xf numFmtId="0" fontId="59" fillId="3" borderId="4" xfId="8" applyFont="1" applyFill="1" applyBorder="1" applyAlignment="1" applyProtection="1">
      <alignment horizontal="center" vertical="top" wrapText="1"/>
    </xf>
    <xf numFmtId="0" fontId="62" fillId="0" borderId="1" xfId="5" applyFont="1" applyBorder="1" applyAlignment="1" applyProtection="1">
      <alignment horizontal="left"/>
    </xf>
    <xf numFmtId="169" fontId="65" fillId="0" borderId="1" xfId="4" applyNumberFormat="1" applyFont="1" applyBorder="1" applyAlignment="1" applyProtection="1">
      <alignment horizontal="center"/>
    </xf>
    <xf numFmtId="0" fontId="0" fillId="0" borderId="0" xfId="0" applyBorder="1" applyAlignment="1" applyProtection="1">
      <alignment horizontal="center"/>
    </xf>
    <xf numFmtId="172" fontId="62" fillId="0" borderId="1" xfId="6" applyNumberFormat="1" applyFont="1" applyBorder="1" applyAlignment="1" applyProtection="1">
      <alignment horizontal="center"/>
    </xf>
    <xf numFmtId="165" fontId="63" fillId="4" borderId="1" xfId="6" applyNumberFormat="1" applyFont="1" applyFill="1" applyBorder="1" applyProtection="1"/>
    <xf numFmtId="0" fontId="79" fillId="0" borderId="1" xfId="5" applyFont="1" applyBorder="1" applyAlignment="1" applyProtection="1">
      <alignment horizontal="left"/>
    </xf>
    <xf numFmtId="169" fontId="80" fillId="0" borderId="1" xfId="4" applyNumberFormat="1" applyFont="1" applyBorder="1" applyProtection="1"/>
    <xf numFmtId="0" fontId="76" fillId="0" borderId="1" xfId="0" applyFont="1" applyBorder="1" applyAlignment="1" applyProtection="1">
      <alignment wrapText="1"/>
    </xf>
    <xf numFmtId="44" fontId="55" fillId="9" borderId="0" xfId="0" applyNumberFormat="1" applyFont="1" applyFill="1" applyBorder="1" applyProtection="1"/>
    <xf numFmtId="44" fontId="64" fillId="19" borderId="0" xfId="0" applyNumberFormat="1" applyFont="1" applyFill="1" applyBorder="1" applyProtection="1"/>
    <xf numFmtId="169" fontId="50" fillId="9" borderId="0" xfId="4" applyNumberFormat="1" applyFont="1" applyFill="1" applyBorder="1" applyAlignment="1" applyProtection="1">
      <alignment horizontal="left" vertical="top"/>
    </xf>
    <xf numFmtId="169" fontId="59" fillId="9" borderId="0" xfId="4" applyNumberFormat="1" applyFont="1" applyFill="1" applyBorder="1" applyAlignment="1" applyProtection="1">
      <alignment horizontal="center" vertical="top" wrapText="1"/>
    </xf>
    <xf numFmtId="0" fontId="53" fillId="9" borderId="35" xfId="8" applyFont="1" applyFill="1" applyBorder="1" applyProtection="1"/>
    <xf numFmtId="0" fontId="52" fillId="4" borderId="0" xfId="0" applyFont="1" applyFill="1" applyBorder="1" applyProtection="1"/>
    <xf numFmtId="0" fontId="68" fillId="4" borderId="0" xfId="0" applyFont="1" applyFill="1" applyBorder="1" applyProtection="1"/>
    <xf numFmtId="0" fontId="69" fillId="4" borderId="0" xfId="0" applyFont="1" applyFill="1" applyBorder="1" applyProtection="1"/>
    <xf numFmtId="0" fontId="54" fillId="4" borderId="0" xfId="0" applyFont="1" applyFill="1" applyBorder="1" applyProtection="1"/>
    <xf numFmtId="0" fontId="52" fillId="9" borderId="35" xfId="0" applyFont="1" applyFill="1" applyBorder="1" applyProtection="1"/>
    <xf numFmtId="0" fontId="49" fillId="4" borderId="0" xfId="0" applyFont="1" applyFill="1" applyBorder="1" applyProtection="1"/>
    <xf numFmtId="0" fontId="70" fillId="4" borderId="0" xfId="0" applyFont="1" applyFill="1" applyBorder="1" applyAlignment="1" applyProtection="1">
      <alignment horizontal="center"/>
    </xf>
    <xf numFmtId="0" fontId="64" fillId="16" borderId="17" xfId="38" applyFont="1" applyBorder="1" applyAlignment="1" applyProtection="1">
      <alignment horizontal="center" vertical="top"/>
    </xf>
    <xf numFmtId="0" fontId="64" fillId="16" borderId="18" xfId="38" applyFont="1" applyBorder="1" applyAlignment="1" applyProtection="1">
      <alignment horizontal="center"/>
    </xf>
    <xf numFmtId="0" fontId="64" fillId="16" borderId="19" xfId="38" applyFont="1" applyBorder="1" applyAlignment="1" applyProtection="1">
      <alignment horizontal="center"/>
    </xf>
    <xf numFmtId="165" fontId="62" fillId="9" borderId="0" xfId="6" applyNumberFormat="1" applyFont="1" applyFill="1" applyBorder="1" applyProtection="1"/>
    <xf numFmtId="0" fontId="71" fillId="13" borderId="20" xfId="35" applyFont="1" applyBorder="1" applyAlignment="1" applyProtection="1">
      <alignment horizontal="left"/>
    </xf>
    <xf numFmtId="170" fontId="72" fillId="20" borderId="27" xfId="36" applyNumberFormat="1" applyFont="1" applyFill="1" applyBorder="1" applyProtection="1"/>
    <xf numFmtId="2" fontId="72" fillId="20" borderId="21" xfId="36" applyNumberFormat="1" applyFont="1" applyFill="1" applyBorder="1" applyProtection="1"/>
    <xf numFmtId="0" fontId="66" fillId="9" borderId="0" xfId="8" applyFont="1" applyFill="1" applyBorder="1" applyProtection="1"/>
    <xf numFmtId="0" fontId="50" fillId="9" borderId="23" xfId="37" applyFont="1" applyFill="1" applyBorder="1" applyAlignment="1" applyProtection="1">
      <alignment horizontal="left"/>
    </xf>
    <xf numFmtId="170" fontId="72" fillId="20" borderId="24" xfId="36" applyNumberFormat="1" applyFont="1" applyFill="1" applyBorder="1" applyProtection="1"/>
    <xf numFmtId="2" fontId="72" fillId="20" borderId="25" xfId="36" applyNumberFormat="1" applyFont="1" applyFill="1" applyBorder="1" applyProtection="1"/>
    <xf numFmtId="0" fontId="47" fillId="9" borderId="35" xfId="8" applyFont="1" applyFill="1" applyBorder="1" applyProtection="1"/>
    <xf numFmtId="2" fontId="72" fillId="20" borderId="28" xfId="36" applyNumberFormat="1" applyFont="1" applyFill="1" applyBorder="1" applyProtection="1"/>
    <xf numFmtId="173" fontId="69" fillId="4" borderId="0" xfId="0" applyNumberFormat="1" applyFont="1" applyFill="1" applyBorder="1" applyProtection="1"/>
    <xf numFmtId="168" fontId="69" fillId="4" borderId="0" xfId="0" applyNumberFormat="1" applyFont="1" applyFill="1" applyBorder="1" applyProtection="1"/>
    <xf numFmtId="174" fontId="73" fillId="12" borderId="26" xfId="34" applyNumberFormat="1" applyFont="1" applyBorder="1" applyAlignment="1" applyProtection="1">
      <alignment horizontal="left"/>
    </xf>
    <xf numFmtId="0" fontId="64" fillId="16" borderId="22" xfId="38" applyFont="1" applyBorder="1" applyAlignment="1" applyProtection="1">
      <alignment vertical="center" textRotation="90"/>
    </xf>
    <xf numFmtId="0" fontId="55" fillId="4" borderId="29" xfId="0" applyFont="1" applyFill="1" applyBorder="1" applyProtection="1"/>
    <xf numFmtId="0" fontId="55" fillId="4" borderId="0" xfId="0" applyFont="1" applyFill="1" applyBorder="1" applyProtection="1"/>
    <xf numFmtId="0" fontId="55" fillId="4" borderId="22" xfId="0" applyFont="1" applyFill="1" applyBorder="1" applyProtection="1"/>
    <xf numFmtId="0" fontId="51" fillId="4" borderId="35" xfId="0" applyFont="1" applyFill="1" applyBorder="1" applyAlignment="1" applyProtection="1">
      <alignment horizontal="left"/>
    </xf>
    <xf numFmtId="167" fontId="55" fillId="17" borderId="17" xfId="39" applyNumberFormat="1" applyFont="1" applyBorder="1" applyProtection="1"/>
    <xf numFmtId="170" fontId="72" fillId="20" borderId="30" xfId="37" applyNumberFormat="1" applyFont="1" applyFill="1" applyBorder="1" applyProtection="1"/>
    <xf numFmtId="2" fontId="55" fillId="17" borderId="31" xfId="39" applyNumberFormat="1" applyFont="1" applyBorder="1" applyProtection="1"/>
    <xf numFmtId="0" fontId="51" fillId="4" borderId="0" xfId="0" applyFont="1" applyFill="1" applyBorder="1" applyAlignment="1" applyProtection="1">
      <alignment horizontal="left"/>
    </xf>
    <xf numFmtId="1" fontId="49" fillId="4" borderId="0" xfId="0" applyNumberFormat="1" applyFont="1" applyFill="1" applyBorder="1" applyProtection="1"/>
    <xf numFmtId="0" fontId="52" fillId="4" borderId="35" xfId="0" applyFont="1" applyFill="1" applyBorder="1" applyProtection="1"/>
    <xf numFmtId="0" fontId="75" fillId="4" borderId="0" xfId="0" applyFont="1" applyFill="1" applyBorder="1" applyProtection="1"/>
    <xf numFmtId="0" fontId="52" fillId="4" borderId="37" xfId="0" applyFont="1" applyFill="1" applyBorder="1" applyProtection="1"/>
    <xf numFmtId="0" fontId="50" fillId="4" borderId="38" xfId="0" applyFont="1" applyFill="1" applyBorder="1" applyAlignment="1" applyProtection="1">
      <alignment horizontal="left"/>
    </xf>
    <xf numFmtId="0" fontId="55" fillId="4" borderId="38" xfId="0" applyFont="1" applyFill="1" applyBorder="1" applyProtection="1"/>
    <xf numFmtId="1" fontId="62" fillId="4" borderId="38" xfId="0" applyNumberFormat="1" applyFont="1" applyFill="1" applyBorder="1" applyProtection="1"/>
    <xf numFmtId="0" fontId="62" fillId="4" borderId="38" xfId="0" applyFont="1" applyFill="1" applyBorder="1" applyProtection="1"/>
    <xf numFmtId="0" fontId="0" fillId="9" borderId="38" xfId="0" applyFill="1" applyBorder="1" applyProtection="1"/>
    <xf numFmtId="0" fontId="0" fillId="9" borderId="39" xfId="0" applyFill="1" applyBorder="1" applyProtection="1"/>
    <xf numFmtId="0" fontId="51" fillId="0" borderId="0" xfId="0" applyFont="1" applyAlignment="1" applyProtection="1">
      <alignment horizontal="left"/>
    </xf>
    <xf numFmtId="0" fontId="52" fillId="0" borderId="0" xfId="0" applyFont="1" applyProtection="1"/>
    <xf numFmtId="1" fontId="51" fillId="0" borderId="0" xfId="0" applyNumberFormat="1" applyFont="1" applyProtection="1"/>
    <xf numFmtId="0" fontId="51" fillId="0" borderId="0" xfId="0" applyFont="1" applyProtection="1"/>
    <xf numFmtId="44" fontId="52" fillId="0" borderId="0" xfId="0" applyNumberFormat="1" applyFont="1" applyProtection="1"/>
    <xf numFmtId="0" fontId="69" fillId="0" borderId="0" xfId="0" applyFont="1" applyProtection="1"/>
    <xf numFmtId="167" fontId="51" fillId="0" borderId="0" xfId="0" applyNumberFormat="1" applyFont="1" applyProtection="1"/>
    <xf numFmtId="1" fontId="52" fillId="0" borderId="0" xfId="0" applyNumberFormat="1" applyFont="1" applyProtection="1"/>
    <xf numFmtId="0" fontId="50" fillId="0" borderId="0" xfId="8" applyFont="1" applyProtection="1"/>
    <xf numFmtId="170" fontId="59" fillId="0" borderId="0" xfId="6" applyFont="1" applyAlignment="1" applyProtection="1">
      <alignment horizontal="center" vertical="top" wrapText="1"/>
    </xf>
    <xf numFmtId="169" fontId="59" fillId="0" borderId="0" xfId="4" quotePrefix="1" applyNumberFormat="1" applyFont="1" applyAlignment="1" applyProtection="1">
      <alignment horizontal="center" vertical="center" wrapText="1"/>
    </xf>
    <xf numFmtId="0" fontId="55" fillId="0" borderId="0" xfId="0" applyFont="1" applyProtection="1"/>
    <xf numFmtId="170" fontId="12" fillId="0" borderId="0" xfId="6" applyFont="1" applyAlignment="1" applyProtection="1">
      <alignment horizontal="center" vertical="top" wrapText="1"/>
    </xf>
    <xf numFmtId="169" fontId="12" fillId="0" borderId="0" xfId="4" quotePrefix="1" applyNumberFormat="1" applyFont="1" applyAlignment="1" applyProtection="1">
      <alignment horizontal="center" vertical="center" wrapText="1"/>
    </xf>
    <xf numFmtId="9" fontId="20" fillId="0" borderId="0" xfId="9" applyFont="1" applyAlignment="1" applyProtection="1">
      <alignment horizontal="center"/>
    </xf>
    <xf numFmtId="165" fontId="21" fillId="0" borderId="0" xfId="6" applyNumberFormat="1" applyFont="1" applyProtection="1"/>
    <xf numFmtId="0" fontId="0" fillId="0" borderId="3" xfId="0" applyBorder="1" applyProtection="1"/>
    <xf numFmtId="165" fontId="62" fillId="5" borderId="1" xfId="2" applyNumberFormat="1" applyFont="1" applyFill="1" applyBorder="1" applyProtection="1">
      <protection locked="0"/>
    </xf>
    <xf numFmtId="169" fontId="17" fillId="0" borderId="2" xfId="4" applyNumberFormat="1" applyFont="1" applyBorder="1" applyAlignment="1">
      <alignment horizontal="center"/>
    </xf>
    <xf numFmtId="169" fontId="17" fillId="0" borderId="7" xfId="4" applyNumberFormat="1" applyFont="1" applyBorder="1" applyAlignment="1">
      <alignment horizontal="center"/>
    </xf>
    <xf numFmtId="169" fontId="17" fillId="0" borderId="8" xfId="4" applyNumberFormat="1" applyFont="1" applyBorder="1" applyAlignment="1">
      <alignment horizontal="center"/>
    </xf>
    <xf numFmtId="169" fontId="12" fillId="3" borderId="2" xfId="4" applyNumberFormat="1" applyFont="1" applyFill="1" applyBorder="1" applyAlignment="1">
      <alignment horizontal="center" vertical="center" wrapText="1"/>
    </xf>
    <xf numFmtId="169" fontId="12" fillId="3" borderId="7" xfId="4" applyNumberFormat="1" applyFont="1" applyFill="1" applyBorder="1" applyAlignment="1">
      <alignment horizontal="center" vertical="center" wrapText="1"/>
    </xf>
    <xf numFmtId="169" fontId="12" fillId="3" borderId="8" xfId="4" applyNumberFormat="1" applyFont="1" applyFill="1" applyBorder="1" applyAlignment="1">
      <alignment horizontal="center" vertical="center" wrapText="1"/>
    </xf>
    <xf numFmtId="0" fontId="15" fillId="0" borderId="12" xfId="8" applyFont="1" applyBorder="1" applyAlignment="1">
      <alignment horizontal="center"/>
    </xf>
    <xf numFmtId="0" fontId="15" fillId="0" borderId="13" xfId="8" applyFont="1" applyBorder="1" applyAlignment="1">
      <alignment horizontal="center"/>
    </xf>
    <xf numFmtId="0" fontId="15" fillId="0" borderId="11" xfId="8" applyFont="1" applyBorder="1" applyAlignment="1">
      <alignment horizontal="center"/>
    </xf>
    <xf numFmtId="165" fontId="18" fillId="7" borderId="2" xfId="6" applyNumberFormat="1" applyFont="1" applyFill="1" applyBorder="1" applyAlignment="1">
      <alignment horizontal="right"/>
    </xf>
    <xf numFmtId="165" fontId="18" fillId="7" borderId="8" xfId="6" applyNumberFormat="1" applyFont="1" applyFill="1" applyBorder="1" applyAlignment="1">
      <alignment horizontal="right"/>
    </xf>
    <xf numFmtId="170" fontId="12" fillId="3" borderId="2" xfId="6" applyFont="1" applyFill="1" applyBorder="1" applyAlignment="1">
      <alignment horizontal="center" vertical="top" wrapText="1"/>
    </xf>
    <xf numFmtId="170" fontId="12" fillId="3" borderId="7" xfId="6" applyFont="1" applyFill="1" applyBorder="1" applyAlignment="1">
      <alignment horizontal="center" vertical="top" wrapText="1"/>
    </xf>
    <xf numFmtId="170" fontId="12" fillId="3" borderId="8" xfId="6" applyFont="1" applyFill="1" applyBorder="1" applyAlignment="1">
      <alignment horizontal="center" vertical="top" wrapText="1"/>
    </xf>
    <xf numFmtId="165" fontId="42" fillId="7" borderId="2" xfId="6" applyNumberFormat="1" applyFont="1" applyFill="1" applyBorder="1" applyAlignment="1">
      <alignment horizontal="right"/>
    </xf>
    <xf numFmtId="165" fontId="42" fillId="7" borderId="8" xfId="6" applyNumberFormat="1" applyFont="1" applyFill="1" applyBorder="1" applyAlignment="1">
      <alignment horizontal="right"/>
    </xf>
    <xf numFmtId="0" fontId="64" fillId="19" borderId="0" xfId="0" applyFont="1" applyFill="1" applyBorder="1" applyAlignment="1" applyProtection="1">
      <alignment horizontal="left" wrapText="1"/>
    </xf>
    <xf numFmtId="0" fontId="66" fillId="9" borderId="0" xfId="8" applyFont="1" applyFill="1" applyBorder="1" applyAlignment="1" applyProtection="1">
      <alignment horizontal="center"/>
    </xf>
    <xf numFmtId="0" fontId="49" fillId="9" borderId="0" xfId="0" applyFont="1" applyFill="1" applyBorder="1" applyAlignment="1" applyProtection="1">
      <alignment horizontal="left" wrapText="1"/>
    </xf>
    <xf numFmtId="0" fontId="78" fillId="0" borderId="40" xfId="0" applyFont="1" applyBorder="1" applyAlignment="1" applyProtection="1">
      <alignment horizontal="left" vertical="center" wrapText="1"/>
    </xf>
    <xf numFmtId="0" fontId="78" fillId="0" borderId="41" xfId="0" applyFont="1" applyBorder="1" applyAlignment="1" applyProtection="1">
      <alignment horizontal="left" vertical="center" wrapText="1"/>
    </xf>
    <xf numFmtId="0" fontId="78" fillId="0" borderId="10" xfId="0" applyFont="1" applyBorder="1" applyAlignment="1" applyProtection="1">
      <alignment horizontal="left" vertical="center" wrapText="1"/>
    </xf>
    <xf numFmtId="0" fontId="78" fillId="0" borderId="42" xfId="0" applyFont="1" applyBorder="1" applyAlignment="1" applyProtection="1">
      <alignment horizontal="left" vertical="center" wrapText="1"/>
    </xf>
    <xf numFmtId="0" fontId="78" fillId="0" borderId="0" xfId="0" applyFont="1" applyBorder="1" applyAlignment="1" applyProtection="1">
      <alignment horizontal="left" vertical="center" wrapText="1"/>
    </xf>
    <xf numFmtId="0" fontId="78" fillId="0" borderId="3" xfId="0" applyFont="1" applyBorder="1" applyAlignment="1" applyProtection="1">
      <alignment horizontal="left" vertical="center" wrapText="1"/>
    </xf>
    <xf numFmtId="0" fontId="78" fillId="0" borderId="43" xfId="0" applyFont="1" applyBorder="1" applyAlignment="1" applyProtection="1">
      <alignment horizontal="left" vertical="center" wrapText="1"/>
    </xf>
    <xf numFmtId="0" fontId="78" fillId="0" borderId="14" xfId="0" applyFont="1" applyBorder="1" applyAlignment="1" applyProtection="1">
      <alignment horizontal="left" vertical="center" wrapText="1"/>
    </xf>
    <xf numFmtId="0" fontId="78" fillId="0" borderId="44" xfId="0" applyFont="1" applyBorder="1" applyAlignment="1" applyProtection="1">
      <alignment horizontal="left" vertical="center" wrapText="1"/>
    </xf>
    <xf numFmtId="0" fontId="50" fillId="4" borderId="0" xfId="0" applyFont="1" applyFill="1" applyBorder="1" applyAlignment="1" applyProtection="1">
      <alignment horizontal="left"/>
    </xf>
    <xf numFmtId="0" fontId="57" fillId="9" borderId="0" xfId="0" applyFont="1" applyFill="1" applyBorder="1" applyProtection="1"/>
    <xf numFmtId="0" fontId="50" fillId="9" borderId="0" xfId="8" applyFont="1" applyFill="1" applyBorder="1" applyAlignment="1" applyProtection="1">
      <alignment horizontal="center"/>
    </xf>
    <xf numFmtId="0" fontId="64" fillId="16" borderId="19" xfId="38" applyFont="1" applyBorder="1" applyAlignment="1" applyProtection="1">
      <alignment horizontal="center" vertical="center" textRotation="90"/>
    </xf>
    <xf numFmtId="0" fontId="64" fillId="16" borderId="22" xfId="38" applyFont="1" applyBorder="1" applyAlignment="1" applyProtection="1">
      <alignment horizontal="center" vertical="center" textRotation="90"/>
    </xf>
    <xf numFmtId="0" fontId="7" fillId="0" borderId="0" xfId="0" applyFont="1" applyAlignment="1" applyProtection="1">
      <alignment horizontal="left" vertical="center"/>
      <protection locked="0"/>
    </xf>
    <xf numFmtId="0" fontId="9" fillId="0" borderId="0" xfId="0" applyFont="1" applyAlignment="1" applyProtection="1">
      <alignment horizontal="left" vertical="top" wrapText="1"/>
      <protection locked="0"/>
    </xf>
  </cellXfs>
  <cellStyles count="40">
    <cellStyle name="20% - Accent3" xfId="39" builtinId="38"/>
    <cellStyle name="Accent1" xfId="38" builtinId="29"/>
    <cellStyle name="Goed" xfId="34" builtinId="26"/>
    <cellStyle name="Invoer" xfId="36" builtinId="20"/>
    <cellStyle name="Komma" xfId="1" builtinId="3"/>
    <cellStyle name="Komma 2" xfId="4" xr:uid="{00000000-0005-0000-0000-000005000000}"/>
    <cellStyle name="Komma 3" xfId="13" xr:uid="{00000000-0005-0000-0000-000006000000}"/>
    <cellStyle name="Notitie" xfId="37" builtinId="10"/>
    <cellStyle name="Ongeldig" xfId="35" builtinId="27"/>
    <cellStyle name="Procent" xfId="9" builtinId="5"/>
    <cellStyle name="Procent 2" xfId="7" xr:uid="{00000000-0005-0000-0000-00000A000000}"/>
    <cellStyle name="Procent 3" xfId="11" xr:uid="{00000000-0005-0000-0000-00000B000000}"/>
    <cellStyle name="Procent 3 2" xfId="19" xr:uid="{00000000-0005-0000-0000-00000C000000}"/>
    <cellStyle name="Procent 3 2 2" xfId="33" xr:uid="{00000000-0005-0000-0000-00000D000000}"/>
    <cellStyle name="Procent 3 2 3" xfId="23" xr:uid="{00000000-0005-0000-0000-00000E000000}"/>
    <cellStyle name="Procent 3 3" xfId="29" xr:uid="{00000000-0005-0000-0000-00000F000000}"/>
    <cellStyle name="Procent 3 4" xfId="21" xr:uid="{00000000-0005-0000-0000-000010000000}"/>
    <cellStyle name="Procent 4" xfId="15" xr:uid="{00000000-0005-0000-0000-000011000000}"/>
    <cellStyle name="Procent 5" xfId="17" xr:uid="{00000000-0005-0000-0000-000012000000}"/>
    <cellStyle name="Procent 5 2" xfId="31" xr:uid="{00000000-0005-0000-0000-000013000000}"/>
    <cellStyle name="Procent 5 3" xfId="25" xr:uid="{00000000-0005-0000-0000-000014000000}"/>
    <cellStyle name="Procent 6" xfId="27" xr:uid="{00000000-0005-0000-0000-000015000000}"/>
    <cellStyle name="Standaard" xfId="0" builtinId="0"/>
    <cellStyle name="Standaard 2" xfId="5" xr:uid="{00000000-0005-0000-0000-000017000000}"/>
    <cellStyle name="Standaard 2 2" xfId="8" xr:uid="{00000000-0005-0000-0000-000018000000}"/>
    <cellStyle name="Standaard 3" xfId="3" xr:uid="{00000000-0005-0000-0000-000019000000}"/>
    <cellStyle name="Standaard 4" xfId="10" xr:uid="{00000000-0005-0000-0000-00001A000000}"/>
    <cellStyle name="Standaard 4 2" xfId="18" xr:uid="{00000000-0005-0000-0000-00001B000000}"/>
    <cellStyle name="Standaard 4 2 2" xfId="32" xr:uid="{00000000-0005-0000-0000-00001C000000}"/>
    <cellStyle name="Standaard 4 2 3" xfId="22" xr:uid="{00000000-0005-0000-0000-00001D000000}"/>
    <cellStyle name="Standaard 4 3" xfId="28" xr:uid="{00000000-0005-0000-0000-00001E000000}"/>
    <cellStyle name="Standaard 4 4" xfId="20" xr:uid="{00000000-0005-0000-0000-00001F000000}"/>
    <cellStyle name="Standaard 5" xfId="12" xr:uid="{00000000-0005-0000-0000-000020000000}"/>
    <cellStyle name="Standaard 6" xfId="16" xr:uid="{00000000-0005-0000-0000-000021000000}"/>
    <cellStyle name="Standaard 6 2" xfId="30" xr:uid="{00000000-0005-0000-0000-000022000000}"/>
    <cellStyle name="Standaard 6 3" xfId="24" xr:uid="{00000000-0005-0000-0000-000023000000}"/>
    <cellStyle name="Standaard 7" xfId="26" xr:uid="{00000000-0005-0000-0000-000024000000}"/>
    <cellStyle name="Valuta" xfId="2" builtinId="4"/>
    <cellStyle name="Valuta 2" xfId="6" xr:uid="{00000000-0005-0000-0000-000026000000}"/>
    <cellStyle name="Valuta 3" xfId="14" xr:uid="{00000000-0005-0000-0000-000027000000}"/>
  </cellStyles>
  <dxfs count="6">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9" defaultPivotStyle="PivotStyleLight16"/>
  <colors>
    <mruColors>
      <color rgb="FF33CC33"/>
      <color rgb="FF1CAC04"/>
      <color rgb="FF0066FF"/>
      <color rgb="FF8FCAE7"/>
      <color rgb="FFF4F169"/>
      <color rgb="FF8EB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86036145544557"/>
          <c:y val="0.10071088037189732"/>
          <c:w val="0.75828495253554651"/>
          <c:h val="0.70182047244094681"/>
        </c:manualLayout>
      </c:layout>
      <c:scatterChart>
        <c:scatterStyle val="lineMarker"/>
        <c:varyColors val="0"/>
        <c:ser>
          <c:idx val="0"/>
          <c:order val="0"/>
          <c:tx>
            <c:v>Prijs score </c:v>
          </c:tx>
          <c:spPr>
            <a:ln w="19050" cap="rnd">
              <a:solidFill>
                <a:schemeClr val="accent1"/>
              </a:solidFill>
              <a:round/>
            </a:ln>
            <a:effectLst/>
          </c:spPr>
          <c:marker>
            <c:symbol val="none"/>
          </c:marker>
          <c:xVal>
            <c:numRef>
              <c:f>Blad1!$D$43:$D$49</c:f>
              <c:numCache>
                <c:formatCode>_-"€"\ * #,##0.00_-;_-"€"\ * #,##0.00\-;_-"€"\ * "-"??_-;_-@_-</c:formatCode>
                <c:ptCount val="7"/>
                <c:pt idx="0">
                  <c:v>4062714.3199999994</c:v>
                </c:pt>
                <c:pt idx="1">
                  <c:v>3772520.44</c:v>
                </c:pt>
                <c:pt idx="2">
                  <c:v>3482326.5599999996</c:v>
                </c:pt>
                <c:pt idx="3">
                  <c:v>3337229.6199999996</c:v>
                </c:pt>
                <c:pt idx="4">
                  <c:v>3192132.68</c:v>
                </c:pt>
                <c:pt idx="5">
                  <c:v>3047035.7399999998</c:v>
                </c:pt>
                <c:pt idx="6">
                  <c:v>2901938.8</c:v>
                </c:pt>
              </c:numCache>
            </c:numRef>
          </c:xVal>
          <c:yVal>
            <c:numRef>
              <c:f>Blad1!$E$43:$E$49</c:f>
              <c:numCache>
                <c:formatCode>0.00</c:formatCode>
                <c:ptCount val="7"/>
                <c:pt idx="0">
                  <c:v>0</c:v>
                </c:pt>
                <c:pt idx="1">
                  <c:v>20</c:v>
                </c:pt>
                <c:pt idx="2">
                  <c:v>115</c:v>
                </c:pt>
                <c:pt idx="3">
                  <c:v>170</c:v>
                </c:pt>
                <c:pt idx="4">
                  <c:v>245</c:v>
                </c:pt>
                <c:pt idx="5">
                  <c:v>280</c:v>
                </c:pt>
                <c:pt idx="6">
                  <c:v>300</c:v>
                </c:pt>
              </c:numCache>
            </c:numRef>
          </c:yVal>
          <c:smooth val="0"/>
          <c:extLst>
            <c:ext xmlns:c16="http://schemas.microsoft.com/office/drawing/2014/chart" uri="{C3380CC4-5D6E-409C-BE32-E72D297353CC}">
              <c16:uniqueId val="{00000003-FBA0-4792-93AB-5D9A0359EB2F}"/>
            </c:ext>
          </c:extLst>
        </c:ser>
        <c:ser>
          <c:idx val="1"/>
          <c:order val="1"/>
          <c:tx>
            <c:v>Score </c:v>
          </c:tx>
          <c:spPr>
            <a:ln w="19050"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Blad1!$D$51</c:f>
              <c:numCache>
                <c:formatCode>_-"€"\ * #,##0.00_-;_-"€"\ * #,##0.00\-;_-"€"\ * "-"??_-;_-@_-</c:formatCode>
                <c:ptCount val="1"/>
                <c:pt idx="0">
                  <c:v>0</c:v>
                </c:pt>
              </c:numCache>
            </c:numRef>
          </c:xVal>
          <c:yVal>
            <c:numRef>
              <c:f>Blad1!$E$51</c:f>
              <c:numCache>
                <c:formatCode>0.00</c:formatCode>
                <c:ptCount val="1"/>
                <c:pt idx="0">
                  <c:v>0</c:v>
                </c:pt>
              </c:numCache>
            </c:numRef>
          </c:yVal>
          <c:smooth val="0"/>
          <c:extLst>
            <c:ext xmlns:c16="http://schemas.microsoft.com/office/drawing/2014/chart" uri="{C3380CC4-5D6E-409C-BE32-E72D297353CC}">
              <c16:uniqueId val="{00000005-FBA0-4792-93AB-5D9A0359EB2F}"/>
            </c:ext>
          </c:extLst>
        </c:ser>
        <c:dLbls>
          <c:showLegendKey val="0"/>
          <c:showVal val="0"/>
          <c:showCatName val="0"/>
          <c:showSerName val="0"/>
          <c:showPercent val="0"/>
          <c:showBubbleSize val="0"/>
        </c:dLbls>
        <c:axId val="124668160"/>
        <c:axId val="124678528"/>
      </c:scatterChart>
      <c:valAx>
        <c:axId val="124668160"/>
        <c:scaling>
          <c:orientation val="minMax"/>
          <c:max val="4030001"/>
          <c:min val="2901938.8"/>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Prijs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quot;€&quot;\ #,##0" sourceLinked="0"/>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4678528"/>
        <c:crossesAt val="-10"/>
        <c:crossBetween val="midCat"/>
      </c:valAx>
      <c:valAx>
        <c:axId val="124678528"/>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Punten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4668160"/>
        <c:crossesAt val="-20000000"/>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955" l="0.70000000000000062" r="0.70000000000000062" t="0.750000000000009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241933</xdr:colOff>
      <xdr:row>40</xdr:row>
      <xdr:rowOff>123190</xdr:rowOff>
    </xdr:from>
    <xdr:to>
      <xdr:col>10</xdr:col>
      <xdr:colOff>0</xdr:colOff>
      <xdr:row>52</xdr:row>
      <xdr:rowOff>114300</xdr:rowOff>
    </xdr:to>
    <xdr:graphicFrame macro="">
      <xdr:nvGraphicFramePr>
        <xdr:cNvPr id="7" name="Grafiek 1">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73"/>
  <sheetViews>
    <sheetView showGridLines="0" topLeftCell="C40" zoomScaleNormal="100" workbookViewId="0">
      <selection activeCell="C59" sqref="C59"/>
    </sheetView>
  </sheetViews>
  <sheetFormatPr defaultColWidth="9.140625" defaultRowHeight="15" x14ac:dyDescent="0.25"/>
  <cols>
    <col min="1" max="1" width="2.85546875" style="1" customWidth="1"/>
    <col min="2" max="2" width="5.28515625" style="1" customWidth="1"/>
    <col min="3" max="3" width="34.5703125" style="1" customWidth="1"/>
    <col min="4" max="4" width="29.7109375" style="1" customWidth="1"/>
    <col min="5" max="5" width="23.85546875" style="1" bestFit="1" customWidth="1"/>
    <col min="6" max="6" width="3.7109375" style="1" customWidth="1"/>
    <col min="7" max="7" width="15.7109375" style="1" customWidth="1"/>
    <col min="8" max="8" width="3.7109375" style="8" customWidth="1"/>
    <col min="9" max="9" width="25" style="1" customWidth="1"/>
    <col min="10" max="10" width="6.7109375" style="1" customWidth="1"/>
    <col min="11" max="11" width="23.42578125" style="1" customWidth="1"/>
    <col min="12" max="12" width="42" style="1" customWidth="1"/>
    <col min="13" max="13" width="3.7109375" style="1" customWidth="1"/>
    <col min="14" max="14" width="15.140625" style="1" bestFit="1" customWidth="1"/>
    <col min="15" max="15" width="39" style="1" bestFit="1" customWidth="1"/>
    <col min="16" max="16384" width="9.140625" style="1"/>
  </cols>
  <sheetData>
    <row r="2" spans="2:16" ht="18.75" x14ac:dyDescent="0.3">
      <c r="B2" s="85" t="s">
        <v>0</v>
      </c>
      <c r="M2" s="58"/>
      <c r="N2" s="58"/>
      <c r="O2" s="58"/>
      <c r="P2" s="105"/>
    </row>
    <row r="3" spans="2:16" ht="18.75" x14ac:dyDescent="0.3">
      <c r="B3" s="85" t="s">
        <v>1</v>
      </c>
      <c r="M3" s="58"/>
      <c r="N3" s="58"/>
      <c r="O3" s="58"/>
      <c r="P3" s="105"/>
    </row>
    <row r="4" spans="2:16" x14ac:dyDescent="0.25">
      <c r="M4" s="58"/>
      <c r="N4" s="58"/>
      <c r="O4" s="58"/>
      <c r="P4" s="105"/>
    </row>
    <row r="5" spans="2:16" x14ac:dyDescent="0.25">
      <c r="B5" s="82"/>
      <c r="C5" s="58"/>
      <c r="D5" s="58"/>
      <c r="E5" s="58"/>
      <c r="F5" s="58"/>
      <c r="G5" s="58"/>
      <c r="H5" s="58"/>
      <c r="I5" s="58"/>
      <c r="J5" s="58"/>
      <c r="K5" s="58"/>
      <c r="L5" s="51"/>
      <c r="M5" s="58"/>
      <c r="N5" s="58"/>
      <c r="O5" s="58"/>
      <c r="P5" s="105"/>
    </row>
    <row r="6" spans="2:16" x14ac:dyDescent="0.25">
      <c r="B6" s="58"/>
      <c r="C6" s="116"/>
      <c r="D6" s="58"/>
      <c r="E6" s="58"/>
      <c r="F6" s="58"/>
      <c r="G6" s="58"/>
      <c r="H6" s="58"/>
      <c r="I6" s="58"/>
      <c r="J6" s="58"/>
      <c r="K6" s="58"/>
      <c r="L6" s="51"/>
      <c r="M6" s="58"/>
      <c r="N6" s="58"/>
      <c r="O6" s="58"/>
      <c r="P6" s="105"/>
    </row>
    <row r="7" spans="2:16" x14ac:dyDescent="0.25">
      <c r="M7" s="58"/>
      <c r="N7" s="58"/>
      <c r="O7" s="58"/>
      <c r="P7" s="105"/>
    </row>
    <row r="8" spans="2:16" x14ac:dyDescent="0.25">
      <c r="B8" s="1" t="s">
        <v>2</v>
      </c>
      <c r="M8" s="100"/>
      <c r="N8" s="106"/>
      <c r="O8" s="107"/>
      <c r="P8" s="100"/>
    </row>
    <row r="9" spans="2:16" ht="18.75" x14ac:dyDescent="0.25">
      <c r="B9" s="48" t="s">
        <v>3</v>
      </c>
      <c r="C9" s="49"/>
      <c r="D9" s="49"/>
      <c r="E9" s="54"/>
      <c r="F9" s="54"/>
      <c r="G9" s="54"/>
      <c r="H9" s="54"/>
      <c r="I9" s="54"/>
      <c r="J9" s="54"/>
      <c r="K9" s="54"/>
      <c r="L9" s="69"/>
      <c r="M9" s="102"/>
      <c r="N9" s="102"/>
      <c r="O9" s="101"/>
      <c r="P9" s="102"/>
    </row>
    <row r="10" spans="2:16" s="4" customFormat="1" ht="45" customHeight="1" x14ac:dyDescent="0.25">
      <c r="B10" s="2"/>
      <c r="C10" s="3" t="s">
        <v>4</v>
      </c>
      <c r="D10" s="117" t="s">
        <v>5</v>
      </c>
      <c r="E10" s="67" t="s">
        <v>6</v>
      </c>
      <c r="F10" s="255" t="s">
        <v>7</v>
      </c>
      <c r="G10" s="256"/>
      <c r="H10" s="257"/>
      <c r="I10" s="68" t="s">
        <v>8</v>
      </c>
      <c r="J10" s="80" t="s">
        <v>9</v>
      </c>
      <c r="K10" s="68" t="s">
        <v>10</v>
      </c>
      <c r="L10" s="70"/>
      <c r="M10" s="100"/>
      <c r="N10" s="108"/>
      <c r="O10" s="97"/>
      <c r="P10" s="100"/>
    </row>
    <row r="11" spans="2:16" x14ac:dyDescent="0.25">
      <c r="B11" s="5">
        <v>1</v>
      </c>
      <c r="C11" s="6" t="s">
        <v>11</v>
      </c>
      <c r="D11" s="87" t="s">
        <v>12</v>
      </c>
      <c r="E11" s="115">
        <v>3250000</v>
      </c>
      <c r="F11" s="252" t="s">
        <v>13</v>
      </c>
      <c r="G11" s="253"/>
      <c r="H11" s="254"/>
      <c r="I11" s="89">
        <v>0</v>
      </c>
      <c r="J11" s="90" t="s">
        <v>9</v>
      </c>
      <c r="K11" s="50">
        <f t="shared" ref="K11:K30" si="0">(E11*I11)</f>
        <v>0</v>
      </c>
      <c r="L11" s="71"/>
      <c r="M11" s="100"/>
      <c r="N11" s="108"/>
      <c r="O11" s="109"/>
      <c r="P11" s="100"/>
    </row>
    <row r="12" spans="2:16" x14ac:dyDescent="0.25">
      <c r="B12" s="5">
        <v>2</v>
      </c>
      <c r="C12" s="6" t="s">
        <v>14</v>
      </c>
      <c r="D12" s="87" t="s">
        <v>12</v>
      </c>
      <c r="E12" s="115">
        <v>400000</v>
      </c>
      <c r="F12" s="252" t="s">
        <v>13</v>
      </c>
      <c r="G12" s="253"/>
      <c r="H12" s="254"/>
      <c r="I12" s="89">
        <v>0</v>
      </c>
      <c r="J12" s="90" t="s">
        <v>9</v>
      </c>
      <c r="K12" s="50">
        <f t="shared" si="0"/>
        <v>0</v>
      </c>
      <c r="L12" s="71"/>
      <c r="M12" s="100"/>
      <c r="N12" s="108"/>
      <c r="O12" s="109"/>
      <c r="P12" s="100"/>
    </row>
    <row r="13" spans="2:16" x14ac:dyDescent="0.25">
      <c r="B13" s="5">
        <v>3</v>
      </c>
      <c r="C13" s="6" t="s">
        <v>15</v>
      </c>
      <c r="D13" s="87" t="s">
        <v>12</v>
      </c>
      <c r="E13" s="115">
        <v>90000</v>
      </c>
      <c r="F13" s="252" t="s">
        <v>13</v>
      </c>
      <c r="G13" s="253"/>
      <c r="H13" s="254"/>
      <c r="I13" s="89">
        <v>0</v>
      </c>
      <c r="J13" s="90" t="s">
        <v>9</v>
      </c>
      <c r="K13" s="50">
        <f t="shared" si="0"/>
        <v>0</v>
      </c>
      <c r="L13" s="71"/>
      <c r="M13" s="100"/>
      <c r="N13" s="58"/>
      <c r="O13" s="100"/>
      <c r="P13" s="100"/>
    </row>
    <row r="14" spans="2:16" x14ac:dyDescent="0.25">
      <c r="B14" s="5">
        <v>4</v>
      </c>
      <c r="C14" s="6" t="s">
        <v>16</v>
      </c>
      <c r="D14" s="87" t="s">
        <v>12</v>
      </c>
      <c r="E14" s="115">
        <v>55000</v>
      </c>
      <c r="F14" s="252" t="s">
        <v>13</v>
      </c>
      <c r="G14" s="253"/>
      <c r="H14" s="254"/>
      <c r="I14" s="89">
        <v>0</v>
      </c>
      <c r="J14" s="90" t="s">
        <v>9</v>
      </c>
      <c r="K14" s="50">
        <f t="shared" si="0"/>
        <v>0</v>
      </c>
      <c r="L14" s="71"/>
      <c r="M14" s="58"/>
      <c r="N14" s="58"/>
      <c r="O14" s="58"/>
      <c r="P14" s="58"/>
    </row>
    <row r="15" spans="2:16" x14ac:dyDescent="0.25">
      <c r="B15" s="5">
        <v>5</v>
      </c>
      <c r="C15" s="6" t="s">
        <v>17</v>
      </c>
      <c r="D15" s="87" t="s">
        <v>12</v>
      </c>
      <c r="E15" s="115">
        <v>45000</v>
      </c>
      <c r="F15" s="252" t="s">
        <v>13</v>
      </c>
      <c r="G15" s="253"/>
      <c r="H15" s="254"/>
      <c r="I15" s="89">
        <v>0</v>
      </c>
      <c r="J15" s="90" t="s">
        <v>9</v>
      </c>
      <c r="K15" s="50">
        <f t="shared" si="0"/>
        <v>0</v>
      </c>
      <c r="L15" s="71"/>
      <c r="M15" s="100"/>
      <c r="N15" s="110"/>
      <c r="O15" s="96"/>
      <c r="P15" s="100"/>
    </row>
    <row r="16" spans="2:16" x14ac:dyDescent="0.25">
      <c r="B16" s="5">
        <v>6</v>
      </c>
      <c r="C16" s="6" t="s">
        <v>18</v>
      </c>
      <c r="D16" s="87" t="s">
        <v>12</v>
      </c>
      <c r="E16" s="115">
        <v>45000</v>
      </c>
      <c r="F16" s="252" t="s">
        <v>13</v>
      </c>
      <c r="G16" s="253"/>
      <c r="H16" s="254"/>
      <c r="I16" s="89">
        <v>0</v>
      </c>
      <c r="J16" s="90" t="s">
        <v>9</v>
      </c>
      <c r="K16" s="50">
        <f t="shared" si="0"/>
        <v>0</v>
      </c>
      <c r="L16" s="71"/>
      <c r="M16" s="58"/>
      <c r="N16" s="58"/>
      <c r="O16" s="105"/>
      <c r="P16" s="105"/>
    </row>
    <row r="17" spans="2:16" x14ac:dyDescent="0.25">
      <c r="B17" s="5">
        <v>7</v>
      </c>
      <c r="C17" s="6" t="s">
        <v>19</v>
      </c>
      <c r="D17" s="87" t="s">
        <v>12</v>
      </c>
      <c r="E17" s="115">
        <v>45000</v>
      </c>
      <c r="F17" s="252" t="s">
        <v>13</v>
      </c>
      <c r="G17" s="253"/>
      <c r="H17" s="254"/>
      <c r="I17" s="89">
        <v>0</v>
      </c>
      <c r="J17" s="90" t="s">
        <v>9</v>
      </c>
      <c r="K17" s="50">
        <f t="shared" si="0"/>
        <v>0</v>
      </c>
      <c r="L17" s="71"/>
      <c r="M17" s="58"/>
      <c r="N17" s="110"/>
      <c r="O17" s="258"/>
      <c r="P17" s="105"/>
    </row>
    <row r="18" spans="2:16" x14ac:dyDescent="0.25">
      <c r="B18" s="5">
        <v>8</v>
      </c>
      <c r="C18" s="6" t="s">
        <v>20</v>
      </c>
      <c r="D18" s="87" t="s">
        <v>12</v>
      </c>
      <c r="E18" s="115">
        <v>45000</v>
      </c>
      <c r="F18" s="252" t="s">
        <v>13</v>
      </c>
      <c r="G18" s="253"/>
      <c r="H18" s="254"/>
      <c r="I18" s="89">
        <v>0</v>
      </c>
      <c r="J18" s="90" t="s">
        <v>9</v>
      </c>
      <c r="K18" s="50">
        <f t="shared" si="0"/>
        <v>0</v>
      </c>
      <c r="L18" s="71"/>
      <c r="M18" s="100"/>
      <c r="N18" s="58"/>
      <c r="O18" s="259"/>
      <c r="P18" s="100"/>
    </row>
    <row r="19" spans="2:16" x14ac:dyDescent="0.25">
      <c r="B19" s="5">
        <v>9</v>
      </c>
      <c r="C19" s="6" t="s">
        <v>21</v>
      </c>
      <c r="D19" s="87" t="s">
        <v>12</v>
      </c>
      <c r="E19" s="115">
        <v>35000</v>
      </c>
      <c r="F19" s="252" t="s">
        <v>13</v>
      </c>
      <c r="G19" s="253"/>
      <c r="H19" s="254"/>
      <c r="I19" s="89">
        <v>0</v>
      </c>
      <c r="J19" s="90" t="s">
        <v>9</v>
      </c>
      <c r="K19" s="50">
        <f t="shared" si="0"/>
        <v>0</v>
      </c>
      <c r="L19" s="71"/>
      <c r="M19" s="100"/>
      <c r="N19" s="58"/>
      <c r="O19" s="259"/>
      <c r="P19" s="100"/>
    </row>
    <row r="20" spans="2:16" x14ac:dyDescent="0.25">
      <c r="B20" s="5">
        <v>10</v>
      </c>
      <c r="C20" s="6" t="s">
        <v>22</v>
      </c>
      <c r="D20" s="87" t="s">
        <v>12</v>
      </c>
      <c r="E20" s="115">
        <v>30000</v>
      </c>
      <c r="F20" s="252" t="s">
        <v>13</v>
      </c>
      <c r="G20" s="253"/>
      <c r="H20" s="254"/>
      <c r="I20" s="89">
        <v>0</v>
      </c>
      <c r="J20" s="90" t="s">
        <v>9</v>
      </c>
      <c r="K20" s="50">
        <f t="shared" si="0"/>
        <v>0</v>
      </c>
      <c r="L20" s="71"/>
      <c r="M20" s="100"/>
      <c r="N20" s="58"/>
      <c r="O20" s="259"/>
      <c r="P20" s="100"/>
    </row>
    <row r="21" spans="2:16" x14ac:dyDescent="0.25">
      <c r="B21" s="5">
        <v>11</v>
      </c>
      <c r="C21" s="6" t="s">
        <v>23</v>
      </c>
      <c r="D21" s="87" t="s">
        <v>12</v>
      </c>
      <c r="E21" s="115">
        <v>20000</v>
      </c>
      <c r="F21" s="252" t="s">
        <v>13</v>
      </c>
      <c r="G21" s="253"/>
      <c r="H21" s="254"/>
      <c r="I21" s="89">
        <v>0</v>
      </c>
      <c r="J21" s="90" t="s">
        <v>9</v>
      </c>
      <c r="K21" s="50">
        <f t="shared" si="0"/>
        <v>0</v>
      </c>
      <c r="L21" s="71"/>
      <c r="M21" s="100"/>
      <c r="N21" s="58"/>
      <c r="O21" s="259"/>
      <c r="P21" s="100"/>
    </row>
    <row r="22" spans="2:16" x14ac:dyDescent="0.25">
      <c r="B22" s="5">
        <v>12</v>
      </c>
      <c r="C22" s="6" t="s">
        <v>24</v>
      </c>
      <c r="D22" s="87" t="s">
        <v>12</v>
      </c>
      <c r="E22" s="115">
        <v>10000</v>
      </c>
      <c r="F22" s="252" t="s">
        <v>13</v>
      </c>
      <c r="G22" s="253"/>
      <c r="H22" s="254"/>
      <c r="I22" s="89">
        <v>0</v>
      </c>
      <c r="J22" s="90" t="s">
        <v>9</v>
      </c>
      <c r="K22" s="50">
        <f t="shared" si="0"/>
        <v>0</v>
      </c>
      <c r="L22" s="71"/>
      <c r="M22" s="100"/>
      <c r="N22" s="58"/>
      <c r="O22" s="259"/>
      <c r="P22" s="100"/>
    </row>
    <row r="23" spans="2:16" x14ac:dyDescent="0.25">
      <c r="B23" s="5">
        <v>13</v>
      </c>
      <c r="C23" s="6" t="s">
        <v>25</v>
      </c>
      <c r="D23" s="87" t="s">
        <v>12</v>
      </c>
      <c r="E23" s="115">
        <v>10000</v>
      </c>
      <c r="F23" s="252" t="s">
        <v>13</v>
      </c>
      <c r="G23" s="253"/>
      <c r="H23" s="254"/>
      <c r="I23" s="89">
        <v>0</v>
      </c>
      <c r="J23" s="90" t="s">
        <v>9</v>
      </c>
      <c r="K23" s="50">
        <f t="shared" si="0"/>
        <v>0</v>
      </c>
      <c r="L23" s="71"/>
      <c r="M23" s="58"/>
      <c r="N23" s="58"/>
      <c r="O23" s="259"/>
      <c r="P23" s="58"/>
    </row>
    <row r="24" spans="2:16" x14ac:dyDescent="0.25">
      <c r="B24" s="5">
        <v>14</v>
      </c>
      <c r="C24" s="6" t="s">
        <v>26</v>
      </c>
      <c r="D24" s="87" t="s">
        <v>12</v>
      </c>
      <c r="E24" s="115">
        <v>8000</v>
      </c>
      <c r="F24" s="252" t="s">
        <v>13</v>
      </c>
      <c r="G24" s="253"/>
      <c r="H24" s="254"/>
      <c r="I24" s="89">
        <v>0</v>
      </c>
      <c r="J24" s="90" t="s">
        <v>9</v>
      </c>
      <c r="K24" s="50">
        <f t="shared" si="0"/>
        <v>0</v>
      </c>
      <c r="L24" s="71"/>
      <c r="M24" s="104"/>
      <c r="N24" s="58"/>
      <c r="O24" s="260"/>
      <c r="P24" s="100"/>
    </row>
    <row r="25" spans="2:16" x14ac:dyDescent="0.25">
      <c r="B25" s="5">
        <v>15</v>
      </c>
      <c r="C25" s="6" t="s">
        <v>27</v>
      </c>
      <c r="D25" s="87" t="s">
        <v>12</v>
      </c>
      <c r="E25" s="115">
        <v>8000</v>
      </c>
      <c r="F25" s="252" t="s">
        <v>13</v>
      </c>
      <c r="G25" s="253"/>
      <c r="H25" s="254"/>
      <c r="I25" s="89">
        <v>0</v>
      </c>
      <c r="J25" s="90" t="s">
        <v>9</v>
      </c>
      <c r="K25" s="50">
        <f t="shared" si="0"/>
        <v>0</v>
      </c>
      <c r="L25" s="71"/>
      <c r="M25" s="58"/>
      <c r="N25" s="58"/>
      <c r="O25" s="105"/>
      <c r="P25" s="105"/>
    </row>
    <row r="26" spans="2:16" x14ac:dyDescent="0.25">
      <c r="B26" s="5">
        <v>16</v>
      </c>
      <c r="C26" s="6" t="s">
        <v>28</v>
      </c>
      <c r="D26" s="87" t="s">
        <v>12</v>
      </c>
      <c r="E26" s="115">
        <v>6000</v>
      </c>
      <c r="F26" s="252" t="s">
        <v>13</v>
      </c>
      <c r="G26" s="253"/>
      <c r="H26" s="254"/>
      <c r="I26" s="89">
        <v>0</v>
      </c>
      <c r="J26" s="90" t="s">
        <v>9</v>
      </c>
      <c r="K26" s="50">
        <f t="shared" si="0"/>
        <v>0</v>
      </c>
      <c r="L26" s="71"/>
      <c r="M26" s="100"/>
      <c r="N26" s="110"/>
      <c r="O26" s="109"/>
      <c r="P26" s="100"/>
    </row>
    <row r="27" spans="2:16" x14ac:dyDescent="0.25">
      <c r="B27" s="5">
        <v>17</v>
      </c>
      <c r="C27" s="6" t="s">
        <v>29</v>
      </c>
      <c r="D27" s="87" t="s">
        <v>12</v>
      </c>
      <c r="E27" s="115">
        <v>5000</v>
      </c>
      <c r="F27" s="252" t="s">
        <v>13</v>
      </c>
      <c r="G27" s="253"/>
      <c r="H27" s="254"/>
      <c r="I27" s="89">
        <v>0</v>
      </c>
      <c r="J27" s="90" t="s">
        <v>9</v>
      </c>
      <c r="K27" s="50">
        <f t="shared" si="0"/>
        <v>0</v>
      </c>
      <c r="L27" s="71"/>
      <c r="M27" s="100"/>
      <c r="N27" s="110"/>
      <c r="O27" s="111"/>
      <c r="P27" s="100"/>
    </row>
    <row r="28" spans="2:16" x14ac:dyDescent="0.25">
      <c r="B28" s="5">
        <v>18</v>
      </c>
      <c r="C28" s="6" t="s">
        <v>30</v>
      </c>
      <c r="D28" s="87" t="s">
        <v>12</v>
      </c>
      <c r="E28" s="115">
        <v>4000</v>
      </c>
      <c r="F28" s="252" t="s">
        <v>13</v>
      </c>
      <c r="G28" s="253"/>
      <c r="H28" s="254"/>
      <c r="I28" s="89">
        <v>0</v>
      </c>
      <c r="J28" s="90" t="s">
        <v>9</v>
      </c>
      <c r="K28" s="50">
        <f t="shared" si="0"/>
        <v>0</v>
      </c>
      <c r="L28" s="71"/>
      <c r="M28" s="100"/>
      <c r="N28" s="110"/>
      <c r="O28" s="111"/>
      <c r="P28" s="100"/>
    </row>
    <row r="29" spans="2:16" x14ac:dyDescent="0.25">
      <c r="B29" s="5">
        <v>19</v>
      </c>
      <c r="C29" s="6" t="s">
        <v>31</v>
      </c>
      <c r="D29" s="87" t="s">
        <v>12</v>
      </c>
      <c r="E29" s="115">
        <v>4000</v>
      </c>
      <c r="F29" s="252" t="s">
        <v>13</v>
      </c>
      <c r="G29" s="253"/>
      <c r="H29" s="254"/>
      <c r="I29" s="89">
        <v>0</v>
      </c>
      <c r="J29" s="90" t="s">
        <v>9</v>
      </c>
      <c r="K29" s="50">
        <f t="shared" si="0"/>
        <v>0</v>
      </c>
      <c r="L29" s="71"/>
      <c r="M29" s="100"/>
      <c r="N29" s="110"/>
      <c r="O29" s="111"/>
      <c r="P29" s="100"/>
    </row>
    <row r="30" spans="2:16" x14ac:dyDescent="0.25">
      <c r="B30" s="5">
        <v>20</v>
      </c>
      <c r="C30" s="6" t="s">
        <v>32</v>
      </c>
      <c r="D30" s="87" t="s">
        <v>12</v>
      </c>
      <c r="E30" s="115">
        <v>4000</v>
      </c>
      <c r="F30" s="252" t="s">
        <v>13</v>
      </c>
      <c r="G30" s="253"/>
      <c r="H30" s="254"/>
      <c r="I30" s="89">
        <v>0</v>
      </c>
      <c r="J30" s="90" t="s">
        <v>9</v>
      </c>
      <c r="K30" s="50">
        <f t="shared" si="0"/>
        <v>0</v>
      </c>
      <c r="L30" s="71"/>
      <c r="M30" s="100"/>
      <c r="N30" s="110"/>
      <c r="O30" s="111"/>
      <c r="P30" s="100"/>
    </row>
    <row r="31" spans="2:16" x14ac:dyDescent="0.25">
      <c r="B31" s="5">
        <v>21</v>
      </c>
      <c r="C31" s="6" t="s">
        <v>33</v>
      </c>
      <c r="D31" s="87" t="s">
        <v>12</v>
      </c>
      <c r="E31" s="115">
        <v>40000</v>
      </c>
      <c r="F31" s="252" t="s">
        <v>13</v>
      </c>
      <c r="G31" s="253"/>
      <c r="H31" s="254"/>
      <c r="I31" s="89">
        <v>0</v>
      </c>
      <c r="J31" s="90" t="s">
        <v>9</v>
      </c>
      <c r="K31" s="86">
        <f>(E31*I31)</f>
        <v>0</v>
      </c>
      <c r="L31" s="71"/>
      <c r="M31" s="58"/>
      <c r="N31" s="58"/>
      <c r="O31" s="58"/>
      <c r="P31" s="58"/>
    </row>
    <row r="32" spans="2:16" ht="9" customHeight="1" x14ac:dyDescent="0.25">
      <c r="H32" s="1"/>
      <c r="I32" s="1">
        <v>1</v>
      </c>
      <c r="M32" s="103"/>
      <c r="N32" s="103"/>
      <c r="O32" s="103"/>
      <c r="P32" s="103"/>
    </row>
    <row r="33" spans="2:16" ht="15.75" x14ac:dyDescent="0.25">
      <c r="C33" s="9" t="s">
        <v>34</v>
      </c>
      <c r="E33" s="46">
        <f>SUM(E11:E31)</f>
        <v>4159000</v>
      </c>
      <c r="F33" s="59"/>
      <c r="G33" s="59"/>
      <c r="H33" s="61" t="s">
        <v>35</v>
      </c>
      <c r="I33" s="60"/>
      <c r="J33" s="10"/>
      <c r="K33" s="266">
        <f>SUM(K11:K31)</f>
        <v>0</v>
      </c>
      <c r="L33" s="267"/>
      <c r="M33" s="103"/>
      <c r="N33" s="103"/>
      <c r="O33" s="103"/>
      <c r="P33" s="103"/>
    </row>
    <row r="34" spans="2:16" x14ac:dyDescent="0.25">
      <c r="D34" s="9"/>
      <c r="E34" s="91"/>
      <c r="F34" s="91"/>
      <c r="G34" s="91"/>
      <c r="H34" s="10"/>
      <c r="I34" s="10"/>
      <c r="J34" s="10"/>
      <c r="K34" s="64"/>
      <c r="L34" s="64"/>
      <c r="M34" s="103"/>
      <c r="N34" s="103"/>
      <c r="O34" s="103"/>
      <c r="P34" s="103"/>
    </row>
    <row r="35" spans="2:16" x14ac:dyDescent="0.25">
      <c r="B35" s="1" t="s">
        <v>36</v>
      </c>
      <c r="D35" s="9"/>
      <c r="E35" s="91"/>
      <c r="F35" s="91"/>
      <c r="G35" s="91"/>
      <c r="H35" s="10"/>
      <c r="I35" s="10"/>
      <c r="J35" s="10"/>
      <c r="K35" s="64"/>
      <c r="L35" s="64"/>
      <c r="M35" s="103"/>
      <c r="N35" s="108"/>
      <c r="O35" s="111"/>
      <c r="P35" s="103"/>
    </row>
    <row r="36" spans="2:16" ht="18.75" x14ac:dyDescent="0.25">
      <c r="B36" s="48" t="s">
        <v>37</v>
      </c>
      <c r="C36" s="49"/>
      <c r="D36" s="49"/>
      <c r="E36" s="54"/>
      <c r="F36" s="54"/>
      <c r="G36" s="54"/>
      <c r="H36" s="54"/>
      <c r="I36" s="54"/>
      <c r="J36" s="54"/>
      <c r="K36" s="54"/>
      <c r="L36" s="69"/>
      <c r="M36" s="103"/>
      <c r="N36" s="108"/>
      <c r="O36" s="111"/>
      <c r="P36" s="103"/>
    </row>
    <row r="37" spans="2:16" ht="45" x14ac:dyDescent="0.25">
      <c r="B37" s="65"/>
      <c r="C37" s="66" t="s">
        <v>38</v>
      </c>
      <c r="D37" s="3" t="s">
        <v>39</v>
      </c>
      <c r="E37" s="67" t="s">
        <v>40</v>
      </c>
      <c r="F37" s="255" t="s">
        <v>7</v>
      </c>
      <c r="G37" s="256"/>
      <c r="H37" s="257"/>
      <c r="I37" s="68" t="s">
        <v>41</v>
      </c>
      <c r="J37" s="80" t="s">
        <v>9</v>
      </c>
      <c r="K37" s="68" t="s">
        <v>10</v>
      </c>
      <c r="L37" s="70"/>
      <c r="M37" s="103"/>
      <c r="N37" s="58"/>
      <c r="O37" s="58"/>
      <c r="P37" s="103"/>
    </row>
    <row r="38" spans="2:16" x14ac:dyDescent="0.25">
      <c r="B38" s="5">
        <v>1</v>
      </c>
      <c r="C38" s="6" t="s">
        <v>42</v>
      </c>
      <c r="D38" s="7" t="s">
        <v>43</v>
      </c>
      <c r="E38" s="84">
        <v>10000</v>
      </c>
      <c r="F38" s="252" t="s">
        <v>13</v>
      </c>
      <c r="G38" s="253"/>
      <c r="H38" s="254"/>
      <c r="I38" s="89">
        <v>0</v>
      </c>
      <c r="J38" s="92" t="s">
        <v>9</v>
      </c>
      <c r="K38" s="86">
        <f t="shared" ref="K38:K42" si="1">(E38*I38)</f>
        <v>0</v>
      </c>
      <c r="L38" s="71"/>
      <c r="M38" s="103"/>
      <c r="N38" s="58"/>
      <c r="O38" s="58"/>
      <c r="P38" s="103"/>
    </row>
    <row r="39" spans="2:16" x14ac:dyDescent="0.25">
      <c r="B39" s="5">
        <v>2</v>
      </c>
      <c r="C39" s="6" t="s">
        <v>44</v>
      </c>
      <c r="D39" s="7" t="s">
        <v>45</v>
      </c>
      <c r="E39" s="84">
        <v>40</v>
      </c>
      <c r="F39" s="252" t="s">
        <v>13</v>
      </c>
      <c r="G39" s="253"/>
      <c r="H39" s="254"/>
      <c r="I39" s="89">
        <v>0</v>
      </c>
      <c r="J39" s="92" t="s">
        <v>9</v>
      </c>
      <c r="K39" s="86">
        <f t="shared" si="1"/>
        <v>0</v>
      </c>
      <c r="L39" s="71"/>
      <c r="M39" s="103"/>
      <c r="N39" s="110"/>
      <c r="O39" s="112"/>
      <c r="P39" s="103"/>
    </row>
    <row r="40" spans="2:16" x14ac:dyDescent="0.25">
      <c r="B40" s="5">
        <v>3</v>
      </c>
      <c r="C40" s="6" t="s">
        <v>46</v>
      </c>
      <c r="D40" s="7" t="s">
        <v>47</v>
      </c>
      <c r="E40" s="84">
        <v>5</v>
      </c>
      <c r="F40" s="252" t="s">
        <v>13</v>
      </c>
      <c r="G40" s="253"/>
      <c r="H40" s="254"/>
      <c r="I40" s="89">
        <v>0</v>
      </c>
      <c r="J40" s="92" t="s">
        <v>9</v>
      </c>
      <c r="K40" s="86">
        <f t="shared" si="1"/>
        <v>0</v>
      </c>
      <c r="L40" s="71"/>
      <c r="M40" s="103"/>
      <c r="N40" s="51"/>
      <c r="O40" s="105"/>
      <c r="P40" s="103"/>
    </row>
    <row r="41" spans="2:16" x14ac:dyDescent="0.25">
      <c r="B41" s="5">
        <v>4</v>
      </c>
      <c r="C41" s="6" t="s">
        <v>48</v>
      </c>
      <c r="D41" s="7" t="s">
        <v>12</v>
      </c>
      <c r="E41" s="84">
        <v>5000</v>
      </c>
      <c r="F41" s="252" t="s">
        <v>13</v>
      </c>
      <c r="G41" s="253"/>
      <c r="H41" s="254"/>
      <c r="I41" s="89">
        <v>0</v>
      </c>
      <c r="J41" s="92" t="s">
        <v>9</v>
      </c>
      <c r="K41" s="86">
        <f t="shared" si="1"/>
        <v>0</v>
      </c>
      <c r="L41" s="71"/>
      <c r="M41" s="103"/>
      <c r="N41" s="113"/>
      <c r="O41" s="51"/>
      <c r="P41" s="103"/>
    </row>
    <row r="42" spans="2:16" x14ac:dyDescent="0.25">
      <c r="B42" s="5">
        <v>5</v>
      </c>
      <c r="C42" s="6" t="s">
        <v>49</v>
      </c>
      <c r="D42" s="7" t="s">
        <v>50</v>
      </c>
      <c r="E42" s="84">
        <v>5</v>
      </c>
      <c r="F42" s="252" t="s">
        <v>13</v>
      </c>
      <c r="G42" s="253"/>
      <c r="H42" s="254"/>
      <c r="I42" s="89">
        <v>0</v>
      </c>
      <c r="J42" s="92" t="s">
        <v>9</v>
      </c>
      <c r="K42" s="86">
        <f t="shared" si="1"/>
        <v>0</v>
      </c>
      <c r="L42" s="71"/>
      <c r="M42" s="103"/>
      <c r="N42" s="51"/>
      <c r="O42" s="51"/>
      <c r="P42" s="103"/>
    </row>
    <row r="43" spans="2:16" x14ac:dyDescent="0.25">
      <c r="B43" s="5">
        <v>6</v>
      </c>
      <c r="C43" s="6" t="s">
        <v>51</v>
      </c>
      <c r="D43" s="7" t="s">
        <v>50</v>
      </c>
      <c r="E43" s="115">
        <v>100</v>
      </c>
      <c r="F43" s="252" t="s">
        <v>13</v>
      </c>
      <c r="G43" s="253"/>
      <c r="H43" s="254"/>
      <c r="I43" s="89">
        <v>0</v>
      </c>
      <c r="J43" s="92" t="s">
        <v>9</v>
      </c>
      <c r="K43" s="86">
        <f>(E43*I43)</f>
        <v>0</v>
      </c>
      <c r="L43" s="71"/>
      <c r="M43" s="103"/>
      <c r="N43" s="51"/>
      <c r="O43" s="51"/>
      <c r="P43" s="103"/>
    </row>
    <row r="44" spans="2:16" x14ac:dyDescent="0.25">
      <c r="B44" s="5">
        <v>7</v>
      </c>
      <c r="C44" s="6" t="s">
        <v>52</v>
      </c>
      <c r="D44" s="7" t="s">
        <v>53</v>
      </c>
      <c r="E44" s="115">
        <v>3500</v>
      </c>
      <c r="F44" s="252" t="s">
        <v>13</v>
      </c>
      <c r="G44" s="253"/>
      <c r="H44" s="254"/>
      <c r="I44" s="89">
        <v>10</v>
      </c>
      <c r="J44" s="92" t="s">
        <v>9</v>
      </c>
      <c r="K44" s="86">
        <f>(E44*I44)</f>
        <v>35000</v>
      </c>
      <c r="L44" s="88" t="s">
        <v>54</v>
      </c>
      <c r="M44" s="100"/>
      <c r="N44" s="51"/>
      <c r="O44" s="51"/>
      <c r="P44" s="100"/>
    </row>
    <row r="45" spans="2:16" ht="9" customHeight="1" x14ac:dyDescent="0.25">
      <c r="H45" s="1"/>
      <c r="M45" s="100"/>
      <c r="N45" s="51"/>
      <c r="O45" s="51"/>
      <c r="P45" s="100"/>
    </row>
    <row r="46" spans="2:16" ht="16.5" customHeight="1" x14ac:dyDescent="0.25">
      <c r="H46" s="61" t="s">
        <v>55</v>
      </c>
      <c r="K46" s="261">
        <f>SUM(K38:K44)</f>
        <v>35000</v>
      </c>
      <c r="L46" s="262"/>
      <c r="M46" s="100"/>
      <c r="N46" s="51"/>
      <c r="O46" s="51"/>
      <c r="P46" s="100"/>
    </row>
    <row r="47" spans="2:16" ht="16.5" customHeight="1" x14ac:dyDescent="0.25">
      <c r="D47" s="7"/>
      <c r="H47" s="1"/>
      <c r="K47" s="47"/>
      <c r="L47" s="47"/>
      <c r="M47" s="100"/>
      <c r="N47" s="51"/>
      <c r="O47" s="51"/>
      <c r="P47" s="100"/>
    </row>
    <row r="48" spans="2:16" ht="16.5" customHeight="1" x14ac:dyDescent="0.25">
      <c r="B48" s="1" t="s">
        <v>56</v>
      </c>
      <c r="H48" s="1"/>
      <c r="K48" s="47"/>
      <c r="L48" s="47"/>
      <c r="M48" s="100"/>
      <c r="N48" s="113"/>
      <c r="O48" s="114"/>
      <c r="P48" s="100"/>
    </row>
    <row r="49" spans="2:13" ht="16.5" customHeight="1" x14ac:dyDescent="0.25">
      <c r="B49" s="48" t="s">
        <v>57</v>
      </c>
      <c r="C49" s="49"/>
      <c r="D49" s="49"/>
      <c r="E49" s="54"/>
      <c r="F49" s="54"/>
      <c r="G49" s="54"/>
      <c r="H49" s="54"/>
      <c r="I49" s="54"/>
      <c r="J49" s="54"/>
      <c r="K49" s="54"/>
      <c r="L49" s="69"/>
      <c r="M49"/>
    </row>
    <row r="50" spans="2:13" ht="60" x14ac:dyDescent="0.25">
      <c r="B50" s="65"/>
      <c r="C50" s="66" t="s">
        <v>58</v>
      </c>
      <c r="D50" s="3" t="s">
        <v>39</v>
      </c>
      <c r="E50" s="67" t="s">
        <v>59</v>
      </c>
      <c r="F50" s="263" t="s">
        <v>60</v>
      </c>
      <c r="G50" s="264"/>
      <c r="H50" s="265"/>
      <c r="I50" s="68" t="s">
        <v>61</v>
      </c>
      <c r="J50" s="81" t="s">
        <v>9</v>
      </c>
      <c r="K50" s="68" t="s">
        <v>62</v>
      </c>
      <c r="L50" s="70"/>
      <c r="M50"/>
    </row>
    <row r="51" spans="2:13" ht="16.5" customHeight="1" x14ac:dyDescent="0.25">
      <c r="B51" s="52">
        <v>1</v>
      </c>
      <c r="C51" s="83" t="s">
        <v>63</v>
      </c>
      <c r="D51" s="87" t="s">
        <v>12</v>
      </c>
      <c r="E51" s="63">
        <v>0.02</v>
      </c>
      <c r="F51" s="84" t="s">
        <v>13</v>
      </c>
      <c r="G51" s="73">
        <f>K33</f>
        <v>0</v>
      </c>
      <c r="H51" s="62" t="s">
        <v>13</v>
      </c>
      <c r="I51" s="93">
        <v>2</v>
      </c>
      <c r="J51" s="94" t="s">
        <v>9</v>
      </c>
      <c r="K51" s="50">
        <f>(E51*G51)*I51</f>
        <v>0</v>
      </c>
      <c r="L51" s="71"/>
      <c r="M51"/>
    </row>
    <row r="52" spans="2:13" ht="16.5" customHeight="1" x14ac:dyDescent="0.25">
      <c r="B52" s="52">
        <v>2</v>
      </c>
      <c r="C52" s="83" t="s">
        <v>64</v>
      </c>
      <c r="D52" s="87" t="s">
        <v>12</v>
      </c>
      <c r="E52" s="63">
        <v>0.02</v>
      </c>
      <c r="F52" s="84" t="s">
        <v>13</v>
      </c>
      <c r="G52" s="73">
        <f>K33</f>
        <v>0</v>
      </c>
      <c r="H52" s="62" t="s">
        <v>13</v>
      </c>
      <c r="I52" s="93">
        <v>3</v>
      </c>
      <c r="J52" s="95" t="s">
        <v>9</v>
      </c>
      <c r="K52" s="86">
        <f>(E52*G52)*I52</f>
        <v>0</v>
      </c>
      <c r="L52" s="71"/>
      <c r="M52" s="98"/>
    </row>
    <row r="53" spans="2:13" ht="9" customHeight="1" x14ac:dyDescent="0.25">
      <c r="H53" s="1"/>
      <c r="M53" s="99"/>
    </row>
    <row r="54" spans="2:13" ht="16.5" customHeight="1" x14ac:dyDescent="0.25">
      <c r="B54" s="51"/>
      <c r="C54" s="51"/>
      <c r="D54" s="53"/>
      <c r="E54" s="72">
        <f>SUM(E51:E52)</f>
        <v>0.04</v>
      </c>
      <c r="F54" s="72"/>
      <c r="G54" s="72"/>
      <c r="H54" s="61" t="s">
        <v>65</v>
      </c>
      <c r="I54" s="74"/>
      <c r="J54" s="57"/>
      <c r="K54" s="261">
        <f>SUM(K51:K52)</f>
        <v>0</v>
      </c>
      <c r="L54" s="262"/>
      <c r="M54" s="99"/>
    </row>
    <row r="55" spans="2:13" ht="16.5" customHeight="1" x14ac:dyDescent="0.25">
      <c r="H55" s="1"/>
      <c r="K55" s="47"/>
      <c r="L55" s="47"/>
      <c r="M55" s="99"/>
    </row>
    <row r="56" spans="2:13" ht="15.75" customHeight="1" thickBot="1" x14ac:dyDescent="0.3">
      <c r="H56" s="1"/>
      <c r="M56" s="99"/>
    </row>
    <row r="57" spans="2:13" ht="27" thickBot="1" x14ac:dyDescent="0.45">
      <c r="B57" s="11" t="s">
        <v>66</v>
      </c>
      <c r="C57" s="12"/>
      <c r="D57" s="13"/>
      <c r="E57" s="55"/>
      <c r="F57" s="55"/>
      <c r="G57" s="55"/>
      <c r="H57" s="55"/>
      <c r="I57" s="55"/>
      <c r="J57" s="55"/>
      <c r="K57" s="55"/>
      <c r="L57" s="75">
        <f>SUM(K33+K46+K54)</f>
        <v>35000</v>
      </c>
      <c r="M57" s="99"/>
    </row>
    <row r="58" spans="2:13" s="16" customFormat="1" ht="8.25" customHeight="1" x14ac:dyDescent="0.25">
      <c r="B58" s="14"/>
      <c r="C58" s="15"/>
      <c r="D58" s="15"/>
      <c r="E58" s="56"/>
      <c r="F58" s="56"/>
      <c r="G58" s="56"/>
      <c r="H58" s="56"/>
      <c r="I58" s="56"/>
      <c r="J58" s="56"/>
      <c r="K58" s="56"/>
      <c r="L58" s="69"/>
      <c r="M58" s="99"/>
    </row>
    <row r="59" spans="2:13" s="18" customFormat="1" ht="13.5" customHeight="1" x14ac:dyDescent="0.4">
      <c r="B59" s="76"/>
      <c r="C59" s="79" t="s">
        <v>67</v>
      </c>
      <c r="D59" s="76"/>
      <c r="E59" s="76"/>
      <c r="F59" s="76"/>
      <c r="G59" s="76"/>
      <c r="H59" s="76"/>
      <c r="I59" s="77"/>
      <c r="J59" s="76"/>
      <c r="K59" s="78"/>
      <c r="L59" s="78"/>
      <c r="M59" s="99"/>
    </row>
    <row r="60" spans="2:13" s="18" customFormat="1" x14ac:dyDescent="0.25">
      <c r="B60" s="17"/>
      <c r="C60" s="17"/>
      <c r="D60" s="17"/>
      <c r="E60" s="17"/>
      <c r="F60" s="17"/>
      <c r="G60" s="17"/>
      <c r="H60" s="17"/>
      <c r="M60" s="99"/>
    </row>
    <row r="61" spans="2:13" s="18" customFormat="1" ht="12.75" x14ac:dyDescent="0.2">
      <c r="C61" s="20"/>
      <c r="D61" s="20"/>
      <c r="H61" s="19"/>
      <c r="M61" s="99"/>
    </row>
    <row r="62" spans="2:13" s="18" customFormat="1" ht="12.75" x14ac:dyDescent="0.2">
      <c r="H62" s="19"/>
      <c r="M62" s="99"/>
    </row>
    <row r="63" spans="2:13" s="18" customFormat="1" ht="12.75" x14ac:dyDescent="0.2">
      <c r="H63" s="19"/>
      <c r="M63" s="99"/>
    </row>
    <row r="64" spans="2:13" s="18" customFormat="1" ht="12.75" x14ac:dyDescent="0.2">
      <c r="H64" s="19"/>
      <c r="M64" s="99"/>
    </row>
    <row r="65" spans="8:8" s="18" customFormat="1" ht="12.75" x14ac:dyDescent="0.2">
      <c r="H65" s="19"/>
    </row>
    <row r="66" spans="8:8" s="18" customFormat="1" ht="12.75" x14ac:dyDescent="0.2">
      <c r="H66" s="19"/>
    </row>
    <row r="67" spans="8:8" s="18" customFormat="1" ht="12.75" x14ac:dyDescent="0.2">
      <c r="H67" s="19"/>
    </row>
    <row r="68" spans="8:8" s="18" customFormat="1" ht="12.75" x14ac:dyDescent="0.2">
      <c r="H68" s="19"/>
    </row>
    <row r="69" spans="8:8" s="18" customFormat="1" ht="12.75" x14ac:dyDescent="0.2">
      <c r="H69" s="19"/>
    </row>
    <row r="70" spans="8:8" s="18" customFormat="1" ht="12.75" x14ac:dyDescent="0.2">
      <c r="H70" s="19"/>
    </row>
    <row r="71" spans="8:8" s="18" customFormat="1" ht="12.75" x14ac:dyDescent="0.2">
      <c r="H71" s="19"/>
    </row>
    <row r="72" spans="8:8" s="18" customFormat="1" ht="12.75" x14ac:dyDescent="0.2">
      <c r="H72" s="19"/>
    </row>
    <row r="73" spans="8:8" s="18" customFormat="1" ht="12.75" x14ac:dyDescent="0.2">
      <c r="H73" s="19"/>
    </row>
  </sheetData>
  <protectedRanges>
    <protectedRange sqref="I11:I31 I38:I44" name="Tarief"/>
  </protectedRanges>
  <mergeCells count="35">
    <mergeCell ref="F15:H15"/>
    <mergeCell ref="F16:H16"/>
    <mergeCell ref="F17:H17"/>
    <mergeCell ref="F18:H18"/>
    <mergeCell ref="F10:H10"/>
    <mergeCell ref="F11:H11"/>
    <mergeCell ref="F12:H12"/>
    <mergeCell ref="F13:H13"/>
    <mergeCell ref="F14:H14"/>
    <mergeCell ref="O17:O24"/>
    <mergeCell ref="K54:L54"/>
    <mergeCell ref="F44:H44"/>
    <mergeCell ref="F50:H50"/>
    <mergeCell ref="K33:L33"/>
    <mergeCell ref="K46:L46"/>
    <mergeCell ref="F38:H38"/>
    <mergeCell ref="F39:H39"/>
    <mergeCell ref="F40:H40"/>
    <mergeCell ref="F41:H41"/>
    <mergeCell ref="F42:H42"/>
    <mergeCell ref="F28:H28"/>
    <mergeCell ref="F29:H29"/>
    <mergeCell ref="F25:H25"/>
    <mergeCell ref="F26:H26"/>
    <mergeCell ref="F27:H27"/>
    <mergeCell ref="F30:H30"/>
    <mergeCell ref="F31:H31"/>
    <mergeCell ref="F43:H43"/>
    <mergeCell ref="F19:H19"/>
    <mergeCell ref="F23:H23"/>
    <mergeCell ref="F24:H24"/>
    <mergeCell ref="F37:H37"/>
    <mergeCell ref="F20:H20"/>
    <mergeCell ref="F21:H21"/>
    <mergeCell ref="F22:H22"/>
  </mergeCells>
  <conditionalFormatting sqref="E33:G35">
    <cfRule type="cellIs" priority="1" stopIfTrue="1" operator="lessThanOrEqual">
      <formula>65</formula>
    </cfRule>
  </conditionalFormatting>
  <dataValidations count="2">
    <dataValidation type="custom" allowBlank="1" showInputMessage="1" showErrorMessage="1" errorTitle="Invoerfout" error="Maximaal 2 decimalen" sqref="I11:J31 J38:J44 I38:I43" xr:uid="{00000000-0002-0000-0000-000000000000}">
      <formula1>OR(IF(ISERROR(FIND(",",$I11)),LEN($I11)&gt;0,LEN(MID($I11,FIND(",",$I11)+1,25))&lt;3))</formula1>
    </dataValidation>
    <dataValidation type="decimal" allowBlank="1" showInputMessage="1" showErrorMessage="1" errorTitle="Invoerfout" error="U dient hier een tarief op te geven tussen € 10,- en € 15,-." sqref="I44" xr:uid="{00000000-0002-0000-0000-000001000000}">
      <formula1>10</formula1>
      <formula2>15</formula2>
    </dataValidation>
  </dataValidations>
  <pageMargins left="1" right="1" top="1" bottom="1" header="0.5" footer="0.5"/>
  <pageSetup paperSize="8" scale="68" orientation="landscape" r:id="rId1"/>
  <headerFooter alignWithMargins="0">
    <oddHeader>&amp;L&amp;"-,Vet"&amp;K0066FFBijlage 6 Prijsopgavetabel Perceel 2 Nidos, RvdK, SGM en VWN
Vertaaldiensten: Documenten in veelsoortige talen | 2278504</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25"/>
  <sheetViews>
    <sheetView tabSelected="1" zoomScaleNormal="100" workbookViewId="0">
      <selection activeCell="M9" sqref="M9"/>
    </sheetView>
  </sheetViews>
  <sheetFormatPr defaultRowHeight="15" x14ac:dyDescent="0.25"/>
  <cols>
    <col min="1" max="1" width="5.7109375" style="124" customWidth="1"/>
    <col min="2" max="2" width="11.5703125" style="124" customWidth="1"/>
    <col min="3" max="3" width="44.140625" style="124" bestFit="1" customWidth="1"/>
    <col min="4" max="4" width="22.5703125" style="124" customWidth="1"/>
    <col min="5" max="5" width="10.28515625" style="124" customWidth="1"/>
    <col min="6" max="6" width="22.28515625" style="124" customWidth="1"/>
    <col min="7" max="7" width="10.42578125" style="124" customWidth="1"/>
    <col min="8" max="8" width="18.42578125" style="124" customWidth="1"/>
    <col min="9" max="9" width="7.7109375" style="124" customWidth="1"/>
    <col min="10" max="10" width="21.28515625" style="124" customWidth="1"/>
    <col min="11" max="11" width="9.42578125" style="250" customWidth="1"/>
    <col min="12" max="12" width="9.140625" style="124"/>
    <col min="13" max="13" width="28.28515625" style="124" customWidth="1"/>
    <col min="14" max="14" width="17.85546875" style="124" customWidth="1"/>
    <col min="15" max="15" width="9.140625" style="124"/>
    <col min="16" max="17" width="12.85546875" style="124" customWidth="1"/>
    <col min="18" max="18" width="13.28515625" style="124" customWidth="1"/>
    <col min="19" max="19" width="9.140625" style="124"/>
    <col min="20" max="20" width="22.7109375" style="124" customWidth="1"/>
    <col min="21" max="16384" width="9.140625" style="124"/>
  </cols>
  <sheetData>
    <row r="1" spans="1:21" x14ac:dyDescent="0.25">
      <c r="A1" s="119"/>
      <c r="B1" s="120"/>
      <c r="C1" s="120"/>
      <c r="D1" s="121"/>
      <c r="E1" s="121"/>
      <c r="F1" s="122"/>
      <c r="G1" s="122"/>
      <c r="H1" s="122"/>
      <c r="I1" s="122"/>
      <c r="J1" s="120"/>
      <c r="K1" s="120"/>
      <c r="L1" s="120"/>
      <c r="M1" s="120"/>
      <c r="N1" s="120"/>
      <c r="O1" s="120"/>
      <c r="P1" s="120"/>
      <c r="Q1" s="120"/>
      <c r="R1" s="120"/>
      <c r="S1" s="120"/>
      <c r="T1" s="120"/>
      <c r="U1" s="123"/>
    </row>
    <row r="2" spans="1:21" x14ac:dyDescent="0.25">
      <c r="A2" s="125"/>
      <c r="B2" s="126" t="s">
        <v>125</v>
      </c>
      <c r="C2" s="127"/>
      <c r="D2" s="128"/>
      <c r="E2" s="128"/>
      <c r="F2" s="127"/>
      <c r="G2" s="127"/>
      <c r="H2" s="127"/>
      <c r="I2" s="127"/>
      <c r="J2" s="129"/>
      <c r="K2" s="129"/>
      <c r="L2" s="130"/>
      <c r="M2" s="130"/>
      <c r="N2" s="130"/>
      <c r="O2" s="130"/>
      <c r="P2" s="130"/>
      <c r="Q2" s="130"/>
      <c r="R2" s="130"/>
      <c r="S2" s="130"/>
      <c r="T2" s="130"/>
      <c r="U2" s="131"/>
    </row>
    <row r="3" spans="1:21" ht="15.75" customHeight="1" x14ac:dyDescent="0.25">
      <c r="A3" s="125"/>
      <c r="B3" s="270" t="s">
        <v>142</v>
      </c>
      <c r="C3" s="270"/>
      <c r="D3" s="270"/>
      <c r="E3" s="270"/>
      <c r="F3" s="270"/>
      <c r="G3" s="270"/>
      <c r="H3" s="270"/>
      <c r="I3" s="270"/>
      <c r="J3" s="270"/>
      <c r="K3" s="270"/>
      <c r="L3" s="130"/>
      <c r="M3" s="130"/>
      <c r="N3" s="130"/>
      <c r="O3" s="130"/>
      <c r="P3" s="130"/>
      <c r="Q3" s="130"/>
      <c r="R3" s="130"/>
      <c r="S3" s="130"/>
      <c r="T3" s="130"/>
      <c r="U3" s="131"/>
    </row>
    <row r="4" spans="1:21" x14ac:dyDescent="0.25">
      <c r="A4" s="125"/>
      <c r="B4" s="126" t="s">
        <v>135</v>
      </c>
      <c r="C4" s="127"/>
      <c r="D4" s="128"/>
      <c r="E4" s="128"/>
      <c r="F4" s="127"/>
      <c r="G4" s="127"/>
      <c r="H4" s="127"/>
      <c r="I4" s="127"/>
      <c r="J4" s="129"/>
      <c r="K4" s="129"/>
      <c r="L4" s="130"/>
      <c r="M4" s="130"/>
      <c r="N4" s="130"/>
      <c r="O4" s="130"/>
      <c r="P4" s="130"/>
      <c r="Q4" s="130"/>
      <c r="R4" s="130"/>
      <c r="S4" s="130"/>
      <c r="T4" s="130"/>
      <c r="U4" s="131"/>
    </row>
    <row r="5" spans="1:21" x14ac:dyDescent="0.25">
      <c r="A5" s="125"/>
      <c r="B5" s="126" t="s">
        <v>148</v>
      </c>
      <c r="C5" s="127"/>
      <c r="D5" s="128"/>
      <c r="E5" s="128"/>
      <c r="F5" s="127"/>
      <c r="G5" s="127"/>
      <c r="H5" s="127"/>
      <c r="I5" s="127"/>
      <c r="J5" s="129"/>
      <c r="K5" s="129"/>
      <c r="L5" s="130"/>
      <c r="M5" s="130"/>
      <c r="N5" s="130"/>
      <c r="O5" s="130"/>
      <c r="P5" s="130"/>
      <c r="Q5" s="130"/>
      <c r="R5" s="130"/>
      <c r="S5" s="130"/>
      <c r="T5" s="130"/>
      <c r="U5" s="131"/>
    </row>
    <row r="6" spans="1:21" x14ac:dyDescent="0.25">
      <c r="A6" s="125"/>
      <c r="B6" s="126" t="s">
        <v>147</v>
      </c>
      <c r="C6" s="132"/>
      <c r="D6" s="128"/>
      <c r="E6" s="271" t="s">
        <v>145</v>
      </c>
      <c r="F6" s="272"/>
      <c r="G6" s="272"/>
      <c r="H6" s="272"/>
      <c r="I6" s="272"/>
      <c r="J6" s="273"/>
      <c r="K6" s="129"/>
      <c r="L6" s="130"/>
      <c r="M6" s="130"/>
      <c r="N6" s="130"/>
      <c r="O6" s="130"/>
      <c r="P6" s="130"/>
      <c r="Q6" s="130"/>
      <c r="R6" s="130"/>
      <c r="S6" s="130"/>
      <c r="T6" s="130"/>
      <c r="U6" s="131"/>
    </row>
    <row r="7" spans="1:21" x14ac:dyDescent="0.25">
      <c r="A7" s="125"/>
      <c r="B7" s="133" t="s">
        <v>146</v>
      </c>
      <c r="C7" s="134"/>
      <c r="D7" s="128"/>
      <c r="E7" s="274"/>
      <c r="F7" s="275"/>
      <c r="G7" s="275"/>
      <c r="H7" s="275"/>
      <c r="I7" s="275"/>
      <c r="J7" s="276"/>
      <c r="K7" s="129"/>
      <c r="L7" s="130"/>
      <c r="M7" s="130"/>
      <c r="N7" s="130"/>
      <c r="O7" s="130"/>
      <c r="P7" s="130"/>
      <c r="Q7" s="130"/>
      <c r="R7" s="130"/>
      <c r="S7" s="130"/>
      <c r="T7" s="130"/>
      <c r="U7" s="131"/>
    </row>
    <row r="8" spans="1:21" x14ac:dyDescent="0.25">
      <c r="A8" s="125"/>
      <c r="B8" s="126"/>
      <c r="C8" s="127"/>
      <c r="D8" s="128"/>
      <c r="E8" s="274"/>
      <c r="F8" s="275"/>
      <c r="G8" s="275"/>
      <c r="H8" s="275"/>
      <c r="I8" s="275"/>
      <c r="J8" s="276"/>
      <c r="K8" s="129"/>
      <c r="L8" s="130"/>
      <c r="M8" s="130"/>
      <c r="N8" s="130"/>
      <c r="O8" s="130"/>
      <c r="P8" s="130"/>
      <c r="Q8" s="130"/>
      <c r="R8" s="130"/>
      <c r="S8" s="130"/>
      <c r="T8" s="130"/>
      <c r="U8" s="131"/>
    </row>
    <row r="9" spans="1:21" x14ac:dyDescent="0.25">
      <c r="A9" s="125"/>
      <c r="B9" s="135" t="s">
        <v>68</v>
      </c>
      <c r="C9" s="127"/>
      <c r="D9" s="128"/>
      <c r="E9" s="274"/>
      <c r="F9" s="275"/>
      <c r="G9" s="275"/>
      <c r="H9" s="275"/>
      <c r="I9" s="275"/>
      <c r="J9" s="276"/>
      <c r="K9" s="129"/>
      <c r="L9" s="130"/>
      <c r="M9" s="130"/>
      <c r="N9" s="130"/>
      <c r="O9" s="130"/>
      <c r="P9" s="130"/>
      <c r="Q9" s="130"/>
      <c r="R9" s="130"/>
      <c r="S9" s="130"/>
      <c r="T9" s="130"/>
      <c r="U9" s="131"/>
    </row>
    <row r="10" spans="1:21" x14ac:dyDescent="0.25">
      <c r="A10" s="125"/>
      <c r="B10" s="128"/>
      <c r="C10" s="128"/>
      <c r="D10" s="127"/>
      <c r="E10" s="274"/>
      <c r="F10" s="275"/>
      <c r="G10" s="275"/>
      <c r="H10" s="275"/>
      <c r="I10" s="275"/>
      <c r="J10" s="276"/>
      <c r="K10" s="129"/>
      <c r="L10" s="130"/>
      <c r="M10" s="130"/>
      <c r="N10" s="130"/>
      <c r="O10" s="130"/>
      <c r="P10" s="130"/>
      <c r="Q10" s="130"/>
      <c r="R10" s="130"/>
      <c r="S10" s="130"/>
      <c r="T10" s="130"/>
      <c r="U10" s="131"/>
    </row>
    <row r="11" spans="1:21" x14ac:dyDescent="0.25">
      <c r="A11" s="125"/>
      <c r="B11" s="136"/>
      <c r="C11" s="137"/>
      <c r="D11" s="127"/>
      <c r="E11" s="277"/>
      <c r="F11" s="278"/>
      <c r="G11" s="278"/>
      <c r="H11" s="278"/>
      <c r="I11" s="278"/>
      <c r="J11" s="279"/>
      <c r="K11" s="129"/>
      <c r="L11" s="130"/>
      <c r="M11" s="130"/>
      <c r="N11" s="130"/>
      <c r="O11" s="130"/>
      <c r="P11" s="130"/>
      <c r="Q11" s="130"/>
      <c r="R11" s="130"/>
      <c r="S11" s="130"/>
      <c r="T11" s="130"/>
      <c r="U11" s="131"/>
    </row>
    <row r="12" spans="1:21" x14ac:dyDescent="0.25">
      <c r="A12" s="125"/>
      <c r="B12" s="138" t="s">
        <v>2</v>
      </c>
      <c r="C12" s="139"/>
      <c r="D12" s="140"/>
      <c r="E12" s="141"/>
      <c r="F12" s="141"/>
      <c r="G12" s="141"/>
      <c r="H12" s="141"/>
      <c r="I12" s="141"/>
      <c r="J12" s="130"/>
      <c r="K12" s="130"/>
      <c r="L12" s="130"/>
      <c r="M12" s="130"/>
      <c r="N12" s="130"/>
      <c r="O12" s="130"/>
      <c r="P12" s="130"/>
      <c r="Q12" s="130"/>
      <c r="R12" s="130"/>
      <c r="S12" s="130"/>
      <c r="T12" s="130"/>
      <c r="U12" s="131"/>
    </row>
    <row r="13" spans="1:21" x14ac:dyDescent="0.25">
      <c r="A13" s="125"/>
      <c r="B13" s="142" t="s">
        <v>69</v>
      </c>
      <c r="C13" s="143"/>
      <c r="D13" s="144"/>
      <c r="E13" s="144"/>
      <c r="F13" s="144"/>
      <c r="G13" s="144"/>
      <c r="H13" s="145"/>
      <c r="I13" s="146"/>
      <c r="J13" s="146"/>
      <c r="K13" s="130"/>
      <c r="L13" s="130"/>
      <c r="M13" s="147"/>
      <c r="N13" s="147"/>
      <c r="O13" s="147"/>
      <c r="P13" s="147"/>
      <c r="Q13" s="147"/>
      <c r="R13" s="147"/>
      <c r="S13" s="147"/>
      <c r="T13" s="147"/>
      <c r="U13" s="131"/>
    </row>
    <row r="14" spans="1:21" ht="56.25" x14ac:dyDescent="0.25">
      <c r="A14" s="125"/>
      <c r="B14" s="148"/>
      <c r="C14" s="149" t="s">
        <v>4</v>
      </c>
      <c r="D14" s="150" t="s">
        <v>6</v>
      </c>
      <c r="E14" s="151" t="s">
        <v>70</v>
      </c>
      <c r="F14" s="152" t="s">
        <v>71</v>
      </c>
      <c r="G14" s="153" t="s">
        <v>9</v>
      </c>
      <c r="H14" s="154" t="s">
        <v>72</v>
      </c>
      <c r="I14" s="155"/>
      <c r="J14" s="155"/>
      <c r="K14" s="130"/>
      <c r="L14" s="130"/>
      <c r="M14" s="156" t="s">
        <v>136</v>
      </c>
      <c r="N14" s="156" t="s">
        <v>137</v>
      </c>
      <c r="O14" s="157"/>
      <c r="P14" s="158" t="s">
        <v>138</v>
      </c>
      <c r="Q14" s="156" t="s">
        <v>139</v>
      </c>
      <c r="R14" s="156" t="s">
        <v>140</v>
      </c>
      <c r="S14" s="157"/>
      <c r="T14" s="158" t="s">
        <v>141</v>
      </c>
      <c r="U14" s="131"/>
    </row>
    <row r="15" spans="1:21" x14ac:dyDescent="0.25">
      <c r="A15" s="125"/>
      <c r="B15" s="159">
        <v>1</v>
      </c>
      <c r="C15" s="160" t="s">
        <v>22</v>
      </c>
      <c r="D15" s="161">
        <v>3926791</v>
      </c>
      <c r="E15" s="162" t="s">
        <v>13</v>
      </c>
      <c r="F15" s="251"/>
      <c r="G15" s="163" t="s">
        <v>9</v>
      </c>
      <c r="H15" s="164">
        <f>SUM(D15*F15)</f>
        <v>0</v>
      </c>
      <c r="I15" s="165"/>
      <c r="J15" s="165"/>
      <c r="K15" s="130"/>
      <c r="L15" s="130"/>
      <c r="M15" s="166">
        <f>F15*1.5</f>
        <v>0</v>
      </c>
      <c r="N15" s="166">
        <f>F15*1.25</f>
        <v>0</v>
      </c>
      <c r="O15" s="167"/>
      <c r="P15" s="166">
        <f>F15*1.1</f>
        <v>0</v>
      </c>
      <c r="Q15" s="166">
        <f>P15*1.5</f>
        <v>0</v>
      </c>
      <c r="R15" s="166">
        <f>P15*1.25</f>
        <v>0</v>
      </c>
      <c r="S15" s="167"/>
      <c r="T15" s="166">
        <f>F15*0.9</f>
        <v>0</v>
      </c>
      <c r="U15" s="131"/>
    </row>
    <row r="16" spans="1:21" x14ac:dyDescent="0.25">
      <c r="A16" s="125"/>
      <c r="B16" s="159">
        <v>2</v>
      </c>
      <c r="C16" s="160" t="s">
        <v>129</v>
      </c>
      <c r="D16" s="161">
        <v>3200168</v>
      </c>
      <c r="E16" s="162" t="s">
        <v>13</v>
      </c>
      <c r="F16" s="251"/>
      <c r="G16" s="163" t="s">
        <v>9</v>
      </c>
      <c r="H16" s="164">
        <f t="shared" ref="H16:H23" si="0">SUM(D16*F16)</f>
        <v>0</v>
      </c>
      <c r="I16" s="165"/>
      <c r="J16" s="165"/>
      <c r="K16" s="130"/>
      <c r="L16" s="130"/>
      <c r="M16" s="166">
        <f t="shared" ref="M16:M23" si="1">F16*1.5</f>
        <v>0</v>
      </c>
      <c r="N16" s="166">
        <f t="shared" ref="N16:N23" si="2">F16*1.25</f>
        <v>0</v>
      </c>
      <c r="O16" s="167"/>
      <c r="P16" s="166">
        <f t="shared" ref="P16:P23" si="3">F16*1.1</f>
        <v>0</v>
      </c>
      <c r="Q16" s="166">
        <f t="shared" ref="Q16:Q23" si="4">P16*1.5</f>
        <v>0</v>
      </c>
      <c r="R16" s="166">
        <f t="shared" ref="R16:R23" si="5">P16*1.25</f>
        <v>0</v>
      </c>
      <c r="S16" s="167"/>
      <c r="T16" s="166">
        <f t="shared" ref="T16:T23" si="6">F16*0.9</f>
        <v>0</v>
      </c>
      <c r="U16" s="131"/>
    </row>
    <row r="17" spans="1:21" x14ac:dyDescent="0.25">
      <c r="A17" s="125"/>
      <c r="B17" s="159">
        <v>3</v>
      </c>
      <c r="C17" s="160" t="s">
        <v>21</v>
      </c>
      <c r="D17" s="161">
        <v>3180243</v>
      </c>
      <c r="E17" s="162" t="s">
        <v>13</v>
      </c>
      <c r="F17" s="251"/>
      <c r="G17" s="163" t="s">
        <v>9</v>
      </c>
      <c r="H17" s="164">
        <f t="shared" si="0"/>
        <v>0</v>
      </c>
      <c r="I17" s="165"/>
      <c r="J17" s="165"/>
      <c r="K17" s="130"/>
      <c r="L17" s="130"/>
      <c r="M17" s="166">
        <f t="shared" si="1"/>
        <v>0</v>
      </c>
      <c r="N17" s="166">
        <f t="shared" si="2"/>
        <v>0</v>
      </c>
      <c r="O17" s="167"/>
      <c r="P17" s="166">
        <f t="shared" si="3"/>
        <v>0</v>
      </c>
      <c r="Q17" s="166">
        <f t="shared" si="4"/>
        <v>0</v>
      </c>
      <c r="R17" s="166">
        <f t="shared" si="5"/>
        <v>0</v>
      </c>
      <c r="S17" s="167"/>
      <c r="T17" s="166">
        <f t="shared" si="6"/>
        <v>0</v>
      </c>
      <c r="U17" s="131"/>
    </row>
    <row r="18" spans="1:21" x14ac:dyDescent="0.25">
      <c r="A18" s="125"/>
      <c r="B18" s="159">
        <v>4</v>
      </c>
      <c r="C18" s="160" t="s">
        <v>127</v>
      </c>
      <c r="D18" s="161">
        <v>2364594</v>
      </c>
      <c r="E18" s="162" t="s">
        <v>13</v>
      </c>
      <c r="F18" s="251"/>
      <c r="G18" s="163" t="s">
        <v>9</v>
      </c>
      <c r="H18" s="164">
        <f t="shared" si="0"/>
        <v>0</v>
      </c>
      <c r="I18" s="165"/>
      <c r="J18" s="165"/>
      <c r="K18" s="130"/>
      <c r="L18" s="130"/>
      <c r="M18" s="166">
        <f t="shared" si="1"/>
        <v>0</v>
      </c>
      <c r="N18" s="166">
        <f t="shared" si="2"/>
        <v>0</v>
      </c>
      <c r="O18" s="167"/>
      <c r="P18" s="166">
        <f t="shared" si="3"/>
        <v>0</v>
      </c>
      <c r="Q18" s="166">
        <f t="shared" si="4"/>
        <v>0</v>
      </c>
      <c r="R18" s="166">
        <f t="shared" si="5"/>
        <v>0</v>
      </c>
      <c r="S18" s="167"/>
      <c r="T18" s="166">
        <f t="shared" si="6"/>
        <v>0</v>
      </c>
      <c r="U18" s="131"/>
    </row>
    <row r="19" spans="1:21" x14ac:dyDescent="0.25">
      <c r="A19" s="125"/>
      <c r="B19" s="159">
        <v>5</v>
      </c>
      <c r="C19" s="160" t="s">
        <v>128</v>
      </c>
      <c r="D19" s="161">
        <v>2281651</v>
      </c>
      <c r="E19" s="162" t="s">
        <v>13</v>
      </c>
      <c r="F19" s="251"/>
      <c r="G19" s="163" t="s">
        <v>9</v>
      </c>
      <c r="H19" s="164">
        <f t="shared" si="0"/>
        <v>0</v>
      </c>
      <c r="I19" s="165"/>
      <c r="J19" s="165"/>
      <c r="K19" s="130"/>
      <c r="L19" s="130"/>
      <c r="M19" s="166">
        <f t="shared" si="1"/>
        <v>0</v>
      </c>
      <c r="N19" s="166">
        <f t="shared" si="2"/>
        <v>0</v>
      </c>
      <c r="O19" s="167"/>
      <c r="P19" s="166">
        <f t="shared" si="3"/>
        <v>0</v>
      </c>
      <c r="Q19" s="166">
        <f t="shared" si="4"/>
        <v>0</v>
      </c>
      <c r="R19" s="166">
        <f t="shared" si="5"/>
        <v>0</v>
      </c>
      <c r="S19" s="167"/>
      <c r="T19" s="166">
        <f t="shared" si="6"/>
        <v>0</v>
      </c>
      <c r="U19" s="131"/>
    </row>
    <row r="20" spans="1:21" x14ac:dyDescent="0.25">
      <c r="A20" s="125"/>
      <c r="B20" s="159">
        <v>6</v>
      </c>
      <c r="C20" s="160" t="s">
        <v>130</v>
      </c>
      <c r="D20" s="161">
        <v>1348683</v>
      </c>
      <c r="E20" s="162" t="s">
        <v>13</v>
      </c>
      <c r="F20" s="251"/>
      <c r="G20" s="163" t="s">
        <v>9</v>
      </c>
      <c r="H20" s="164">
        <f t="shared" si="0"/>
        <v>0</v>
      </c>
      <c r="I20" s="165"/>
      <c r="J20" s="165"/>
      <c r="K20" s="130"/>
      <c r="L20" s="130"/>
      <c r="M20" s="166">
        <f t="shared" si="1"/>
        <v>0</v>
      </c>
      <c r="N20" s="166">
        <f t="shared" si="2"/>
        <v>0</v>
      </c>
      <c r="O20" s="167"/>
      <c r="P20" s="166">
        <f t="shared" si="3"/>
        <v>0</v>
      </c>
      <c r="Q20" s="166">
        <f t="shared" si="4"/>
        <v>0</v>
      </c>
      <c r="R20" s="166">
        <f t="shared" si="5"/>
        <v>0</v>
      </c>
      <c r="S20" s="167"/>
      <c r="T20" s="166">
        <f t="shared" si="6"/>
        <v>0</v>
      </c>
      <c r="U20" s="131"/>
    </row>
    <row r="21" spans="1:21" x14ac:dyDescent="0.25">
      <c r="A21" s="125"/>
      <c r="B21" s="159">
        <v>7</v>
      </c>
      <c r="C21" s="160" t="s">
        <v>131</v>
      </c>
      <c r="D21" s="161">
        <v>1117730</v>
      </c>
      <c r="E21" s="162" t="s">
        <v>13</v>
      </c>
      <c r="F21" s="251"/>
      <c r="G21" s="163" t="s">
        <v>9</v>
      </c>
      <c r="H21" s="164">
        <f t="shared" si="0"/>
        <v>0</v>
      </c>
      <c r="I21" s="165"/>
      <c r="J21" s="165"/>
      <c r="K21" s="130"/>
      <c r="L21" s="130"/>
      <c r="M21" s="166">
        <f t="shared" si="1"/>
        <v>0</v>
      </c>
      <c r="N21" s="166">
        <f t="shared" si="2"/>
        <v>0</v>
      </c>
      <c r="O21" s="167"/>
      <c r="P21" s="166">
        <f t="shared" si="3"/>
        <v>0</v>
      </c>
      <c r="Q21" s="166">
        <f t="shared" si="4"/>
        <v>0</v>
      </c>
      <c r="R21" s="166">
        <f t="shared" si="5"/>
        <v>0</v>
      </c>
      <c r="S21" s="167"/>
      <c r="T21" s="166">
        <f t="shared" si="6"/>
        <v>0</v>
      </c>
      <c r="U21" s="131"/>
    </row>
    <row r="22" spans="1:21" ht="30.75" customHeight="1" x14ac:dyDescent="0.25">
      <c r="A22" s="125"/>
      <c r="B22" s="159">
        <v>8</v>
      </c>
      <c r="C22" s="160" t="s">
        <v>144</v>
      </c>
      <c r="D22" s="161">
        <v>1350000</v>
      </c>
      <c r="E22" s="162" t="s">
        <v>13</v>
      </c>
      <c r="F22" s="251"/>
      <c r="G22" s="163" t="s">
        <v>9</v>
      </c>
      <c r="H22" s="164">
        <f t="shared" si="0"/>
        <v>0</v>
      </c>
      <c r="I22" s="165"/>
      <c r="J22" s="165"/>
      <c r="K22" s="130"/>
      <c r="L22" s="130"/>
      <c r="M22" s="166">
        <f t="shared" si="1"/>
        <v>0</v>
      </c>
      <c r="N22" s="166">
        <f t="shared" si="2"/>
        <v>0</v>
      </c>
      <c r="O22" s="167"/>
      <c r="P22" s="166">
        <f t="shared" si="3"/>
        <v>0</v>
      </c>
      <c r="Q22" s="166">
        <f t="shared" si="4"/>
        <v>0</v>
      </c>
      <c r="R22" s="166">
        <f t="shared" si="5"/>
        <v>0</v>
      </c>
      <c r="S22" s="167"/>
      <c r="T22" s="166">
        <f t="shared" si="6"/>
        <v>0</v>
      </c>
      <c r="U22" s="131"/>
    </row>
    <row r="23" spans="1:21" x14ac:dyDescent="0.25">
      <c r="A23" s="125"/>
      <c r="B23" s="159">
        <v>9</v>
      </c>
      <c r="C23" s="160" t="s">
        <v>33</v>
      </c>
      <c r="D23" s="161">
        <v>700000</v>
      </c>
      <c r="E23" s="162" t="s">
        <v>13</v>
      </c>
      <c r="F23" s="251"/>
      <c r="G23" s="163" t="s">
        <v>9</v>
      </c>
      <c r="H23" s="164">
        <f t="shared" si="0"/>
        <v>0</v>
      </c>
      <c r="I23" s="165"/>
      <c r="J23" s="165"/>
      <c r="K23" s="168"/>
      <c r="L23" s="130"/>
      <c r="M23" s="166">
        <f t="shared" si="1"/>
        <v>0</v>
      </c>
      <c r="N23" s="166">
        <f t="shared" si="2"/>
        <v>0</v>
      </c>
      <c r="O23" s="167"/>
      <c r="P23" s="166">
        <f t="shared" si="3"/>
        <v>0</v>
      </c>
      <c r="Q23" s="166">
        <f t="shared" si="4"/>
        <v>0</v>
      </c>
      <c r="R23" s="166">
        <f t="shared" si="5"/>
        <v>0</v>
      </c>
      <c r="S23" s="167"/>
      <c r="T23" s="166">
        <f t="shared" si="6"/>
        <v>0</v>
      </c>
      <c r="U23" s="131"/>
    </row>
    <row r="24" spans="1:21" x14ac:dyDescent="0.25">
      <c r="A24" s="125"/>
      <c r="B24" s="140"/>
      <c r="C24" s="140"/>
      <c r="D24" s="140"/>
      <c r="E24" s="140"/>
      <c r="F24" s="140"/>
      <c r="G24" s="140"/>
      <c r="H24" s="169">
        <f>SUM(H15:H23)</f>
        <v>0</v>
      </c>
      <c r="I24" s="169"/>
      <c r="J24" s="170">
        <f>SUM(J15:J23)</f>
        <v>0</v>
      </c>
      <c r="K24" s="130"/>
      <c r="L24" s="130"/>
      <c r="M24" s="130"/>
      <c r="N24" s="130"/>
      <c r="O24" s="130"/>
      <c r="P24" s="130"/>
      <c r="Q24" s="130"/>
      <c r="R24" s="130"/>
      <c r="S24" s="130"/>
      <c r="T24" s="130"/>
      <c r="U24" s="131"/>
    </row>
    <row r="25" spans="1:21" x14ac:dyDescent="0.25">
      <c r="A25" s="125"/>
      <c r="B25" s="140"/>
      <c r="C25" s="140"/>
      <c r="D25" s="140" t="s">
        <v>73</v>
      </c>
      <c r="E25" s="130"/>
      <c r="F25" s="140"/>
      <c r="G25" s="168"/>
      <c r="H25" s="171">
        <f>SUM(H15:H23)</f>
        <v>0</v>
      </c>
      <c r="I25" s="172"/>
      <c r="J25" s="168"/>
      <c r="K25" s="130"/>
      <c r="L25" s="130"/>
      <c r="M25" s="130"/>
      <c r="N25" s="130"/>
      <c r="O25" s="130"/>
      <c r="P25" s="130"/>
      <c r="Q25" s="130"/>
      <c r="R25" s="130"/>
      <c r="S25" s="130"/>
      <c r="T25" s="130"/>
      <c r="U25" s="131"/>
    </row>
    <row r="26" spans="1:21" x14ac:dyDescent="0.25">
      <c r="A26" s="125"/>
      <c r="B26" s="173" t="s">
        <v>36</v>
      </c>
      <c r="C26" s="139"/>
      <c r="D26" s="140"/>
      <c r="E26" s="140"/>
      <c r="F26" s="140"/>
      <c r="G26" s="140"/>
      <c r="H26" s="140"/>
      <c r="I26" s="140"/>
      <c r="J26" s="130"/>
      <c r="K26" s="130"/>
      <c r="L26" s="130"/>
      <c r="M26" s="130"/>
      <c r="N26" s="130"/>
      <c r="O26" s="130"/>
      <c r="P26" s="130"/>
      <c r="Q26" s="130"/>
      <c r="R26" s="130"/>
      <c r="S26" s="130"/>
      <c r="T26" s="130"/>
      <c r="U26" s="131"/>
    </row>
    <row r="27" spans="1:21" x14ac:dyDescent="0.25">
      <c r="A27" s="125"/>
      <c r="B27" s="174" t="s">
        <v>74</v>
      </c>
      <c r="C27" s="175"/>
      <c r="D27" s="176"/>
      <c r="E27" s="176"/>
      <c r="F27" s="176"/>
      <c r="G27" s="176"/>
      <c r="H27" s="176"/>
      <c r="I27" s="146"/>
      <c r="J27" s="130"/>
      <c r="K27" s="130"/>
      <c r="L27" s="130"/>
      <c r="M27" s="130"/>
      <c r="N27" s="130"/>
      <c r="O27" s="130"/>
      <c r="P27" s="130"/>
      <c r="Q27" s="130"/>
      <c r="R27" s="130"/>
      <c r="S27" s="130"/>
      <c r="T27" s="130"/>
      <c r="U27" s="131"/>
    </row>
    <row r="28" spans="1:21" ht="46.5" customHeight="1" x14ac:dyDescent="0.25">
      <c r="A28" s="125"/>
      <c r="B28" s="177"/>
      <c r="C28" s="178" t="s">
        <v>38</v>
      </c>
      <c r="D28" s="150" t="s">
        <v>75</v>
      </c>
      <c r="E28" s="151" t="s">
        <v>70</v>
      </c>
      <c r="F28" s="154" t="s">
        <v>76</v>
      </c>
      <c r="G28" s="153" t="s">
        <v>9</v>
      </c>
      <c r="H28" s="154" t="s">
        <v>10</v>
      </c>
      <c r="I28" s="155"/>
      <c r="J28" s="130"/>
      <c r="K28" s="130"/>
      <c r="L28" s="130"/>
      <c r="M28" s="130"/>
      <c r="N28" s="130"/>
      <c r="O28" s="130"/>
      <c r="P28" s="130"/>
      <c r="Q28" s="130"/>
      <c r="R28" s="130"/>
      <c r="S28" s="130"/>
      <c r="T28" s="130"/>
      <c r="U28" s="131"/>
    </row>
    <row r="29" spans="1:21" x14ac:dyDescent="0.25">
      <c r="A29" s="125"/>
      <c r="B29" s="159">
        <v>1</v>
      </c>
      <c r="C29" s="179" t="s">
        <v>132</v>
      </c>
      <c r="D29" s="161">
        <v>5000</v>
      </c>
      <c r="E29" s="180" t="s">
        <v>13</v>
      </c>
      <c r="F29" s="118"/>
      <c r="G29" s="181" t="s">
        <v>9</v>
      </c>
      <c r="H29" s="164">
        <f>(D29*F29)</f>
        <v>0</v>
      </c>
      <c r="I29" s="165"/>
      <c r="J29" s="129" t="s">
        <v>133</v>
      </c>
      <c r="K29" s="130"/>
      <c r="L29" s="130"/>
      <c r="M29" s="130"/>
      <c r="N29" s="130"/>
      <c r="O29" s="130"/>
      <c r="P29" s="130"/>
      <c r="Q29" s="130"/>
      <c r="R29" s="130"/>
      <c r="S29" s="130"/>
      <c r="T29" s="130"/>
      <c r="U29" s="131"/>
    </row>
    <row r="30" spans="1:21" x14ac:dyDescent="0.25">
      <c r="A30" s="125"/>
      <c r="B30" s="159">
        <v>2</v>
      </c>
      <c r="C30" s="179" t="s">
        <v>134</v>
      </c>
      <c r="D30" s="161">
        <v>100</v>
      </c>
      <c r="E30" s="180" t="s">
        <v>13</v>
      </c>
      <c r="F30" s="118"/>
      <c r="G30" s="182"/>
      <c r="H30" s="183">
        <f>D30*F30</f>
        <v>0</v>
      </c>
      <c r="I30" s="165"/>
      <c r="J30" s="129" t="s">
        <v>143</v>
      </c>
      <c r="K30" s="130"/>
      <c r="L30" s="130"/>
      <c r="M30" s="130"/>
      <c r="N30" s="130"/>
      <c r="O30" s="130"/>
      <c r="P30" s="130"/>
      <c r="Q30" s="130"/>
      <c r="R30" s="130"/>
      <c r="S30" s="130"/>
      <c r="T30" s="130"/>
      <c r="U30" s="131"/>
    </row>
    <row r="31" spans="1:21" x14ac:dyDescent="0.25">
      <c r="A31" s="125"/>
      <c r="B31" s="159">
        <v>3</v>
      </c>
      <c r="C31" s="184"/>
      <c r="D31" s="185"/>
      <c r="E31" s="180"/>
      <c r="F31" s="118"/>
      <c r="G31" s="182"/>
      <c r="H31" s="183"/>
      <c r="I31" s="165"/>
      <c r="J31" s="130"/>
      <c r="K31" s="130"/>
      <c r="L31" s="130"/>
      <c r="M31" s="130"/>
      <c r="N31" s="130"/>
      <c r="O31" s="130"/>
      <c r="P31" s="130"/>
      <c r="Q31" s="130"/>
      <c r="R31" s="130"/>
      <c r="S31" s="130"/>
      <c r="T31" s="130"/>
      <c r="U31" s="131"/>
    </row>
    <row r="32" spans="1:21" x14ac:dyDescent="0.25">
      <c r="A32" s="125"/>
      <c r="B32" s="159">
        <v>4</v>
      </c>
      <c r="C32" s="186"/>
      <c r="D32" s="185"/>
      <c r="E32" s="180"/>
      <c r="F32" s="118"/>
      <c r="G32" s="182"/>
      <c r="H32" s="183"/>
      <c r="I32" s="165"/>
      <c r="J32" s="130"/>
      <c r="K32" s="130"/>
      <c r="L32" s="130"/>
      <c r="M32" s="130"/>
      <c r="N32" s="130"/>
      <c r="O32" s="130"/>
      <c r="P32" s="130"/>
      <c r="Q32" s="130"/>
      <c r="R32" s="130"/>
      <c r="S32" s="130"/>
      <c r="T32" s="130"/>
      <c r="U32" s="131"/>
    </row>
    <row r="33" spans="1:21" x14ac:dyDescent="0.25">
      <c r="A33" s="125"/>
      <c r="B33" s="140"/>
      <c r="C33" s="140"/>
      <c r="D33" s="140"/>
      <c r="E33" s="140"/>
      <c r="F33" s="140"/>
      <c r="G33" s="140"/>
      <c r="H33" s="187"/>
      <c r="I33" s="187"/>
      <c r="J33" s="130"/>
      <c r="K33" s="130"/>
      <c r="L33" s="130"/>
      <c r="M33" s="130"/>
      <c r="N33" s="130"/>
      <c r="O33" s="130"/>
      <c r="P33" s="130"/>
      <c r="Q33" s="130"/>
      <c r="R33" s="130"/>
      <c r="S33" s="130"/>
      <c r="T33" s="130"/>
      <c r="U33" s="131"/>
    </row>
    <row r="34" spans="1:21" x14ac:dyDescent="0.25">
      <c r="A34" s="125"/>
      <c r="B34" s="140"/>
      <c r="C34" s="140"/>
      <c r="D34" s="140"/>
      <c r="E34" s="130"/>
      <c r="F34" s="130"/>
      <c r="G34" s="130"/>
      <c r="H34" s="171">
        <f>SUM(H29:H32)</f>
        <v>0</v>
      </c>
      <c r="I34" s="172"/>
      <c r="J34" s="168"/>
      <c r="K34" s="130"/>
      <c r="L34" s="130"/>
      <c r="M34" s="130"/>
      <c r="N34" s="130"/>
      <c r="O34" s="130"/>
      <c r="P34" s="130"/>
      <c r="Q34" s="130"/>
      <c r="R34" s="130"/>
      <c r="S34" s="130"/>
      <c r="T34" s="130"/>
      <c r="U34" s="131"/>
    </row>
    <row r="35" spans="1:21" x14ac:dyDescent="0.25">
      <c r="A35" s="125"/>
      <c r="B35" s="140"/>
      <c r="C35" s="140"/>
      <c r="D35" s="140"/>
      <c r="E35" s="140"/>
      <c r="F35" s="140"/>
      <c r="G35" s="140"/>
      <c r="H35" s="187"/>
      <c r="I35" s="187"/>
      <c r="J35" s="130"/>
      <c r="K35" s="130"/>
      <c r="L35" s="130"/>
      <c r="M35" s="130"/>
      <c r="N35" s="130"/>
      <c r="O35" s="130"/>
      <c r="P35" s="130"/>
      <c r="Q35" s="130"/>
      <c r="R35" s="130"/>
      <c r="S35" s="130"/>
      <c r="T35" s="130"/>
      <c r="U35" s="131"/>
    </row>
    <row r="36" spans="1:21" ht="25.5" customHeight="1" x14ac:dyDescent="0.25">
      <c r="A36" s="125"/>
      <c r="B36" s="268" t="s">
        <v>66</v>
      </c>
      <c r="C36" s="268"/>
      <c r="D36" s="268"/>
      <c r="E36" s="268"/>
      <c r="F36" s="268"/>
      <c r="G36" s="268"/>
      <c r="H36" s="268"/>
      <c r="I36" s="268"/>
      <c r="J36" s="188">
        <f>SUM(H25+H34)</f>
        <v>0</v>
      </c>
      <c r="K36" s="130"/>
      <c r="L36" s="130"/>
      <c r="M36" s="130"/>
      <c r="N36" s="130"/>
      <c r="O36" s="130"/>
      <c r="P36" s="130"/>
      <c r="Q36" s="130"/>
      <c r="R36" s="130"/>
      <c r="S36" s="130"/>
      <c r="T36" s="130"/>
      <c r="U36" s="131"/>
    </row>
    <row r="37" spans="1:21" x14ac:dyDescent="0.25">
      <c r="A37" s="125"/>
      <c r="B37" s="189"/>
      <c r="C37" s="190"/>
      <c r="D37" s="146"/>
      <c r="E37" s="146"/>
      <c r="F37" s="146"/>
      <c r="G37" s="146"/>
      <c r="H37" s="146"/>
      <c r="I37" s="146"/>
      <c r="J37" s="130"/>
      <c r="K37" s="130"/>
      <c r="L37" s="130"/>
      <c r="M37" s="130"/>
      <c r="N37" s="130"/>
      <c r="O37" s="130"/>
      <c r="P37" s="130"/>
      <c r="Q37" s="130"/>
      <c r="R37" s="130"/>
      <c r="S37" s="130"/>
      <c r="T37" s="130"/>
      <c r="U37" s="131"/>
    </row>
    <row r="38" spans="1:21" x14ac:dyDescent="0.25">
      <c r="A38" s="125"/>
      <c r="B38" s="281" t="s">
        <v>67</v>
      </c>
      <c r="C38" s="281"/>
      <c r="D38" s="281"/>
      <c r="E38" s="281"/>
      <c r="F38" s="281"/>
      <c r="G38" s="281"/>
      <c r="H38" s="281"/>
      <c r="I38" s="281"/>
      <c r="J38" s="130"/>
      <c r="K38" s="130"/>
      <c r="L38" s="130"/>
      <c r="M38" s="130"/>
      <c r="N38" s="130"/>
      <c r="O38" s="130"/>
      <c r="P38" s="130"/>
      <c r="Q38" s="130"/>
      <c r="R38" s="130"/>
      <c r="S38" s="130"/>
      <c r="T38" s="130"/>
      <c r="U38" s="131"/>
    </row>
    <row r="39" spans="1:21" x14ac:dyDescent="0.25">
      <c r="A39" s="125"/>
      <c r="B39" s="140"/>
      <c r="C39" s="140"/>
      <c r="D39" s="140"/>
      <c r="E39" s="140"/>
      <c r="F39" s="140"/>
      <c r="G39" s="140"/>
      <c r="H39" s="140"/>
      <c r="I39" s="140"/>
      <c r="J39" s="130"/>
      <c r="K39" s="130"/>
      <c r="L39" s="130"/>
      <c r="M39" s="130"/>
      <c r="N39" s="130"/>
      <c r="O39" s="130"/>
      <c r="P39" s="130"/>
      <c r="Q39" s="130"/>
      <c r="R39" s="130"/>
      <c r="S39" s="130"/>
      <c r="T39" s="130"/>
      <c r="U39" s="131"/>
    </row>
    <row r="40" spans="1:21" x14ac:dyDescent="0.25">
      <c r="A40" s="191"/>
      <c r="B40" s="192"/>
      <c r="C40" s="193"/>
      <c r="D40" s="194"/>
      <c r="E40" s="194"/>
      <c r="F40" s="195"/>
      <c r="G40" s="195"/>
      <c r="H40" s="195"/>
      <c r="I40" s="195"/>
      <c r="J40" s="140"/>
      <c r="K40" s="130"/>
      <c r="L40" s="130"/>
      <c r="M40" s="130"/>
      <c r="N40" s="130"/>
      <c r="O40" s="130"/>
      <c r="P40" s="130"/>
      <c r="Q40" s="130"/>
      <c r="R40" s="130"/>
      <c r="S40" s="130"/>
      <c r="T40" s="130"/>
      <c r="U40" s="131"/>
    </row>
    <row r="41" spans="1:21" x14ac:dyDescent="0.25">
      <c r="A41" s="196"/>
      <c r="B41" s="193"/>
      <c r="C41" s="194"/>
      <c r="D41" s="194"/>
      <c r="E41" s="197"/>
      <c r="F41" s="197"/>
      <c r="G41" s="197"/>
      <c r="H41" s="197"/>
      <c r="I41" s="197"/>
      <c r="J41" s="269"/>
      <c r="K41" s="269"/>
      <c r="L41" s="130"/>
      <c r="M41" s="130"/>
      <c r="N41" s="130"/>
      <c r="O41" s="130"/>
      <c r="P41" s="130"/>
      <c r="Q41" s="130"/>
      <c r="R41" s="130"/>
      <c r="S41" s="130"/>
      <c r="T41" s="130"/>
      <c r="U41" s="131"/>
    </row>
    <row r="42" spans="1:21" ht="15.75" thickBot="1" x14ac:dyDescent="0.3">
      <c r="A42" s="191"/>
      <c r="B42" s="198"/>
      <c r="C42" s="199" t="s">
        <v>77</v>
      </c>
      <c r="D42" s="200" t="s">
        <v>78</v>
      </c>
      <c r="E42" s="201" t="s">
        <v>79</v>
      </c>
      <c r="F42" s="192"/>
      <c r="G42" s="192"/>
      <c r="H42" s="192"/>
      <c r="I42" s="192"/>
      <c r="J42" s="202"/>
      <c r="K42" s="130"/>
      <c r="L42" s="130"/>
      <c r="M42" s="130"/>
      <c r="N42" s="130"/>
      <c r="O42" s="130"/>
      <c r="P42" s="130"/>
      <c r="Q42" s="130"/>
      <c r="R42" s="130"/>
      <c r="S42" s="130"/>
      <c r="T42" s="130"/>
      <c r="U42" s="131"/>
    </row>
    <row r="43" spans="1:21" ht="22.5" customHeight="1" thickBot="1" x14ac:dyDescent="0.3">
      <c r="A43" s="191"/>
      <c r="B43" s="283" t="s">
        <v>80</v>
      </c>
      <c r="C43" s="203" t="s">
        <v>81</v>
      </c>
      <c r="D43" s="204">
        <f>D49*1.4</f>
        <v>4062714.3199999994</v>
      </c>
      <c r="E43" s="205">
        <v>0</v>
      </c>
      <c r="F43" s="192"/>
      <c r="G43" s="192"/>
      <c r="H43" s="192"/>
      <c r="I43" s="192"/>
      <c r="J43" s="206"/>
      <c r="K43" s="206"/>
      <c r="L43" s="130"/>
      <c r="M43" s="130"/>
      <c r="N43" s="130"/>
      <c r="O43" s="130"/>
      <c r="P43" s="130"/>
      <c r="Q43" s="130"/>
      <c r="R43" s="130"/>
      <c r="S43" s="130"/>
      <c r="T43" s="130"/>
      <c r="U43" s="131"/>
    </row>
    <row r="44" spans="1:21" ht="15" customHeight="1" x14ac:dyDescent="0.25">
      <c r="A44" s="191"/>
      <c r="B44" s="284"/>
      <c r="C44" s="207" t="s">
        <v>82</v>
      </c>
      <c r="D44" s="208">
        <f>D49*1.3</f>
        <v>3772520.44</v>
      </c>
      <c r="E44" s="209">
        <v>20</v>
      </c>
      <c r="F44" s="192"/>
      <c r="G44" s="192"/>
      <c r="H44" s="192"/>
      <c r="I44" s="192"/>
      <c r="J44" s="206"/>
      <c r="K44" s="206"/>
      <c r="L44" s="130"/>
      <c r="M44" s="130"/>
      <c r="N44" s="130"/>
      <c r="O44" s="130"/>
      <c r="P44" s="130"/>
      <c r="Q44" s="130"/>
      <c r="R44" s="130"/>
      <c r="S44" s="130"/>
      <c r="T44" s="130"/>
      <c r="U44" s="131"/>
    </row>
    <row r="45" spans="1:21" ht="15.75" customHeight="1" thickBot="1" x14ac:dyDescent="0.3">
      <c r="A45" s="210"/>
      <c r="B45" s="284"/>
      <c r="C45" s="207" t="s">
        <v>83</v>
      </c>
      <c r="D45" s="204">
        <f>D49*1.2</f>
        <v>3482326.5599999996</v>
      </c>
      <c r="E45" s="211">
        <v>115</v>
      </c>
      <c r="F45" s="197"/>
      <c r="G45" s="212"/>
      <c r="H45" s="213"/>
      <c r="I45" s="213"/>
      <c r="J45" s="206"/>
      <c r="K45" s="206"/>
      <c r="L45" s="130"/>
      <c r="M45" s="130"/>
      <c r="N45" s="130"/>
      <c r="O45" s="130"/>
      <c r="P45" s="130"/>
      <c r="Q45" s="130"/>
      <c r="R45" s="130"/>
      <c r="S45" s="130"/>
      <c r="T45" s="130"/>
      <c r="U45" s="131"/>
    </row>
    <row r="46" spans="1:21" ht="15" customHeight="1" x14ac:dyDescent="0.25">
      <c r="A46" s="210"/>
      <c r="B46" s="284"/>
      <c r="C46" s="207" t="s">
        <v>84</v>
      </c>
      <c r="D46" s="208">
        <f>D49*1.15</f>
        <v>3337229.6199999996</v>
      </c>
      <c r="E46" s="209">
        <v>170</v>
      </c>
      <c r="F46" s="197"/>
      <c r="G46" s="212"/>
      <c r="H46" s="213"/>
      <c r="I46" s="213"/>
      <c r="J46" s="206"/>
      <c r="K46" s="206"/>
      <c r="L46" s="130"/>
      <c r="M46" s="130"/>
      <c r="N46" s="130"/>
      <c r="O46" s="130"/>
      <c r="P46" s="130"/>
      <c r="Q46" s="130"/>
      <c r="R46" s="130"/>
      <c r="S46" s="130"/>
      <c r="T46" s="130"/>
      <c r="U46" s="131"/>
    </row>
    <row r="47" spans="1:21" ht="15.75" customHeight="1" thickBot="1" x14ac:dyDescent="0.3">
      <c r="A47" s="210"/>
      <c r="B47" s="284"/>
      <c r="C47" s="207" t="s">
        <v>85</v>
      </c>
      <c r="D47" s="204">
        <f>D49*1.1</f>
        <v>3192132.68</v>
      </c>
      <c r="E47" s="211">
        <v>245</v>
      </c>
      <c r="F47" s="197"/>
      <c r="G47" s="212"/>
      <c r="H47" s="213"/>
      <c r="I47" s="213"/>
      <c r="J47" s="206"/>
      <c r="K47" s="206"/>
      <c r="L47" s="130"/>
      <c r="M47" s="130"/>
      <c r="N47" s="130"/>
      <c r="O47" s="130"/>
      <c r="P47" s="130"/>
      <c r="Q47" s="130"/>
      <c r="R47" s="130"/>
      <c r="S47" s="130"/>
      <c r="T47" s="130"/>
      <c r="U47" s="131"/>
    </row>
    <row r="48" spans="1:21" x14ac:dyDescent="0.25">
      <c r="A48" s="210"/>
      <c r="B48" s="284"/>
      <c r="C48" s="207" t="s">
        <v>86</v>
      </c>
      <c r="D48" s="208">
        <f>D49*1.05</f>
        <v>3047035.7399999998</v>
      </c>
      <c r="E48" s="209">
        <v>280</v>
      </c>
      <c r="F48" s="197"/>
      <c r="G48" s="212"/>
      <c r="H48" s="213"/>
      <c r="I48" s="213"/>
      <c r="J48" s="206"/>
      <c r="K48" s="206"/>
      <c r="L48" s="130"/>
      <c r="M48" s="130"/>
      <c r="N48" s="130"/>
      <c r="O48" s="130"/>
      <c r="P48" s="130"/>
      <c r="Q48" s="130"/>
      <c r="R48" s="130"/>
      <c r="S48" s="130"/>
      <c r="T48" s="130"/>
      <c r="U48" s="131"/>
    </row>
    <row r="49" spans="1:21" ht="15.75" customHeight="1" thickBot="1" x14ac:dyDescent="0.3">
      <c r="A49" s="210"/>
      <c r="B49" s="284"/>
      <c r="C49" s="214" t="s">
        <v>87</v>
      </c>
      <c r="D49" s="204">
        <v>2901938.8</v>
      </c>
      <c r="E49" s="211">
        <v>300</v>
      </c>
      <c r="F49" s="197"/>
      <c r="G49" s="212"/>
      <c r="H49" s="213"/>
      <c r="I49" s="213"/>
      <c r="J49" s="206"/>
      <c r="K49" s="206"/>
      <c r="L49" s="130"/>
      <c r="M49" s="130"/>
      <c r="N49" s="130"/>
      <c r="O49" s="130"/>
      <c r="P49" s="130"/>
      <c r="Q49" s="130"/>
      <c r="R49" s="130"/>
      <c r="S49" s="130"/>
      <c r="T49" s="130"/>
      <c r="U49" s="131"/>
    </row>
    <row r="50" spans="1:21" ht="15.75" thickBot="1" x14ac:dyDescent="0.3">
      <c r="A50" s="210"/>
      <c r="B50" s="215"/>
      <c r="C50" s="216"/>
      <c r="D50" s="217"/>
      <c r="E50" s="218"/>
      <c r="F50" s="197"/>
      <c r="G50" s="197"/>
      <c r="H50" s="197"/>
      <c r="I50" s="197"/>
      <c r="J50" s="130"/>
      <c r="K50" s="130"/>
      <c r="L50" s="130"/>
      <c r="M50" s="130"/>
      <c r="N50" s="130"/>
      <c r="O50" s="130"/>
      <c r="P50" s="130"/>
      <c r="Q50" s="130"/>
      <c r="R50" s="130"/>
      <c r="S50" s="130"/>
      <c r="T50" s="130"/>
      <c r="U50" s="131"/>
    </row>
    <row r="51" spans="1:21" ht="15.75" thickBot="1" x14ac:dyDescent="0.3">
      <c r="A51" s="219"/>
      <c r="B51" s="215"/>
      <c r="C51" s="220" t="s">
        <v>88</v>
      </c>
      <c r="D51" s="221">
        <f>J36</f>
        <v>0</v>
      </c>
      <c r="E51" s="222" t="str">
        <f>IF(D51="","",IF(D51&gt;D43,"Ongeldig",IF(D51&gt;D44,(E44-E43)/(D44-D43)*(D51-D43)+E43,IF(D51&gt;D45,(E45-E44)/(D45-D44)*(D51-D44)+E44,IF(D51&gt;D46,(E46-E45)/(D46-D45)*(D51-D45)+E45,IF(D51&gt;D47,(E47-E46)/(D47-D46)*(D51-D46)+E46,IF(D51&gt;=D48,(E48-E47)/(D48-D47)*(D51-D47)+E47,IF(D51&gt;=D49,(E49-E48)/(D49-D48)*(D51-D48)+E48,"Ongeldig"))))))))</f>
        <v>Ongeldig</v>
      </c>
      <c r="F51" s="197"/>
      <c r="G51" s="197"/>
      <c r="H51" s="197"/>
      <c r="I51" s="197"/>
      <c r="J51" s="282"/>
      <c r="K51" s="282"/>
      <c r="L51" s="130"/>
      <c r="M51" s="130"/>
      <c r="N51" s="130"/>
      <c r="O51" s="130"/>
      <c r="P51" s="130"/>
      <c r="Q51" s="130"/>
      <c r="R51" s="130"/>
      <c r="S51" s="130"/>
      <c r="T51" s="130"/>
      <c r="U51" s="131"/>
    </row>
    <row r="52" spans="1:21" x14ac:dyDescent="0.25">
      <c r="A52" s="219"/>
      <c r="B52" s="223"/>
      <c r="C52" s="192"/>
      <c r="D52" s="192"/>
      <c r="E52" s="224"/>
      <c r="F52" s="197"/>
      <c r="G52" s="197"/>
      <c r="H52" s="197"/>
      <c r="I52" s="197"/>
      <c r="J52" s="130"/>
      <c r="K52" s="130"/>
      <c r="L52" s="130"/>
      <c r="M52" s="130"/>
      <c r="N52" s="130"/>
      <c r="O52" s="130"/>
      <c r="P52" s="130"/>
      <c r="Q52" s="130"/>
      <c r="R52" s="130"/>
      <c r="S52" s="130"/>
      <c r="T52" s="130"/>
      <c r="U52" s="131"/>
    </row>
    <row r="53" spans="1:21" x14ac:dyDescent="0.25">
      <c r="A53" s="219"/>
      <c r="B53" s="223"/>
      <c r="C53" s="192"/>
      <c r="D53" s="192"/>
      <c r="E53" s="224"/>
      <c r="F53" s="197"/>
      <c r="G53" s="197"/>
      <c r="H53" s="197"/>
      <c r="I53" s="197"/>
      <c r="J53" s="130"/>
      <c r="K53" s="130"/>
      <c r="L53" s="130"/>
      <c r="M53" s="130"/>
      <c r="N53" s="130"/>
      <c r="O53" s="130"/>
      <c r="P53" s="130"/>
      <c r="Q53" s="130"/>
      <c r="R53" s="130"/>
      <c r="S53" s="130"/>
      <c r="T53" s="130"/>
      <c r="U53" s="131"/>
    </row>
    <row r="54" spans="1:21" x14ac:dyDescent="0.25">
      <c r="A54" s="225"/>
      <c r="B54" s="280" t="s">
        <v>126</v>
      </c>
      <c r="C54" s="280"/>
      <c r="D54" s="280"/>
      <c r="E54" s="280"/>
      <c r="F54" s="280"/>
      <c r="G54" s="280"/>
      <c r="H54" s="280"/>
      <c r="I54" s="226"/>
      <c r="J54" s="130"/>
      <c r="K54" s="130"/>
      <c r="L54" s="130"/>
      <c r="M54" s="130"/>
      <c r="N54" s="130"/>
      <c r="O54" s="130"/>
      <c r="P54" s="130"/>
      <c r="Q54" s="130"/>
      <c r="R54" s="130"/>
      <c r="S54" s="130"/>
      <c r="T54" s="130"/>
      <c r="U54" s="131"/>
    </row>
    <row r="55" spans="1:21" ht="15.75" thickBot="1" x14ac:dyDescent="0.3">
      <c r="A55" s="227"/>
      <c r="B55" s="228"/>
      <c r="C55" s="229"/>
      <c r="D55" s="229"/>
      <c r="E55" s="230"/>
      <c r="F55" s="231"/>
      <c r="G55" s="231"/>
      <c r="H55" s="231"/>
      <c r="I55" s="231"/>
      <c r="J55" s="232"/>
      <c r="K55" s="232"/>
      <c r="L55" s="232"/>
      <c r="M55" s="232"/>
      <c r="N55" s="232"/>
      <c r="O55" s="232"/>
      <c r="P55" s="232"/>
      <c r="Q55" s="232"/>
      <c r="R55" s="232"/>
      <c r="S55" s="232"/>
      <c r="T55" s="232"/>
      <c r="U55" s="233"/>
    </row>
    <row r="56" spans="1:21" x14ac:dyDescent="0.25">
      <c r="A56" s="234"/>
      <c r="B56" s="235"/>
      <c r="C56" s="235"/>
      <c r="D56" s="235"/>
      <c r="E56" s="236"/>
      <c r="F56" s="237"/>
      <c r="G56" s="234"/>
      <c r="H56" s="237"/>
      <c r="I56" s="237"/>
      <c r="K56" s="168"/>
    </row>
    <row r="57" spans="1:21" x14ac:dyDescent="0.25">
      <c r="A57" s="235"/>
      <c r="B57" s="238"/>
      <c r="C57" s="239"/>
      <c r="D57" s="235"/>
      <c r="E57" s="240"/>
      <c r="F57" s="237"/>
      <c r="G57" s="237"/>
      <c r="H57" s="237"/>
      <c r="I57" s="237"/>
      <c r="K57" s="168"/>
    </row>
    <row r="58" spans="1:21" x14ac:dyDescent="0.25">
      <c r="A58" s="235"/>
      <c r="B58" s="234"/>
      <c r="C58" s="235"/>
      <c r="D58" s="241"/>
      <c r="E58" s="240"/>
      <c r="F58" s="237"/>
      <c r="G58" s="237"/>
      <c r="H58" s="237"/>
      <c r="I58" s="237"/>
      <c r="J58" s="242"/>
      <c r="K58" s="168"/>
    </row>
    <row r="59" spans="1:21" x14ac:dyDescent="0.25">
      <c r="B59" s="243"/>
      <c r="C59" s="244"/>
      <c r="D59" s="243"/>
      <c r="E59" s="243"/>
      <c r="F59" s="245"/>
      <c r="G59" s="245"/>
      <c r="H59" s="245"/>
      <c r="I59" s="245"/>
      <c r="K59" s="168"/>
    </row>
    <row r="60" spans="1:21" x14ac:dyDescent="0.25">
      <c r="B60" s="246"/>
      <c r="C60" s="247"/>
      <c r="D60" s="246"/>
      <c r="E60" s="246"/>
      <c r="F60" s="248"/>
      <c r="G60" s="249"/>
      <c r="K60" s="168"/>
    </row>
    <row r="61" spans="1:21" x14ac:dyDescent="0.25">
      <c r="K61" s="168"/>
    </row>
    <row r="62" spans="1:21" x14ac:dyDescent="0.25">
      <c r="K62" s="168"/>
    </row>
    <row r="63" spans="1:21" x14ac:dyDescent="0.25">
      <c r="K63" s="168"/>
    </row>
    <row r="64" spans="1:21" x14ac:dyDescent="0.25">
      <c r="K64" s="168"/>
    </row>
    <row r="65" spans="11:11" x14ac:dyDescent="0.25">
      <c r="K65" s="168"/>
    </row>
    <row r="66" spans="11:11" x14ac:dyDescent="0.25">
      <c r="K66" s="168"/>
    </row>
    <row r="67" spans="11:11" x14ac:dyDescent="0.25">
      <c r="K67" s="168"/>
    </row>
    <row r="68" spans="11:11" x14ac:dyDescent="0.25">
      <c r="K68" s="168"/>
    </row>
    <row r="69" spans="11:11" x14ac:dyDescent="0.25">
      <c r="K69" s="168"/>
    </row>
    <row r="70" spans="11:11" x14ac:dyDescent="0.25">
      <c r="K70" s="168"/>
    </row>
    <row r="71" spans="11:11" x14ac:dyDescent="0.25">
      <c r="K71" s="168"/>
    </row>
    <row r="72" spans="11:11" x14ac:dyDescent="0.25">
      <c r="K72" s="168"/>
    </row>
    <row r="73" spans="11:11" x14ac:dyDescent="0.25">
      <c r="K73" s="168"/>
    </row>
    <row r="74" spans="11:11" x14ac:dyDescent="0.25">
      <c r="K74" s="168"/>
    </row>
    <row r="75" spans="11:11" x14ac:dyDescent="0.25">
      <c r="K75" s="168"/>
    </row>
    <row r="76" spans="11:11" x14ac:dyDescent="0.25">
      <c r="K76" s="168"/>
    </row>
    <row r="77" spans="11:11" x14ac:dyDescent="0.25">
      <c r="K77" s="168"/>
    </row>
    <row r="78" spans="11:11" x14ac:dyDescent="0.25">
      <c r="K78" s="168"/>
    </row>
    <row r="79" spans="11:11" x14ac:dyDescent="0.25">
      <c r="K79" s="168"/>
    </row>
    <row r="80" spans="11:11" x14ac:dyDescent="0.25">
      <c r="K80" s="168"/>
    </row>
    <row r="81" spans="11:11" x14ac:dyDescent="0.25">
      <c r="K81" s="168"/>
    </row>
    <row r="82" spans="11:11" x14ac:dyDescent="0.25">
      <c r="K82" s="168"/>
    </row>
    <row r="83" spans="11:11" x14ac:dyDescent="0.25">
      <c r="K83" s="168"/>
    </row>
    <row r="84" spans="11:11" x14ac:dyDescent="0.25">
      <c r="K84" s="168"/>
    </row>
    <row r="85" spans="11:11" x14ac:dyDescent="0.25">
      <c r="K85" s="168"/>
    </row>
    <row r="86" spans="11:11" x14ac:dyDescent="0.25">
      <c r="K86" s="168"/>
    </row>
    <row r="87" spans="11:11" x14ac:dyDescent="0.25">
      <c r="K87" s="168"/>
    </row>
    <row r="88" spans="11:11" x14ac:dyDescent="0.25">
      <c r="K88" s="168"/>
    </row>
    <row r="89" spans="11:11" x14ac:dyDescent="0.25">
      <c r="K89" s="168"/>
    </row>
    <row r="90" spans="11:11" x14ac:dyDescent="0.25">
      <c r="K90" s="168"/>
    </row>
    <row r="91" spans="11:11" x14ac:dyDescent="0.25">
      <c r="K91" s="168"/>
    </row>
    <row r="92" spans="11:11" x14ac:dyDescent="0.25">
      <c r="K92" s="168"/>
    </row>
    <row r="93" spans="11:11" x14ac:dyDescent="0.25">
      <c r="K93" s="168"/>
    </row>
    <row r="94" spans="11:11" x14ac:dyDescent="0.25">
      <c r="K94" s="168"/>
    </row>
    <row r="95" spans="11:11" x14ac:dyDescent="0.25">
      <c r="K95" s="168"/>
    </row>
    <row r="96" spans="11:11" x14ac:dyDescent="0.25">
      <c r="K96" s="168"/>
    </row>
    <row r="97" spans="11:11" x14ac:dyDescent="0.25">
      <c r="K97" s="168"/>
    </row>
    <row r="98" spans="11:11" x14ac:dyDescent="0.25">
      <c r="K98" s="168"/>
    </row>
    <row r="99" spans="11:11" x14ac:dyDescent="0.25">
      <c r="K99" s="168"/>
    </row>
    <row r="100" spans="11:11" x14ac:dyDescent="0.25">
      <c r="K100" s="168"/>
    </row>
    <row r="101" spans="11:11" x14ac:dyDescent="0.25">
      <c r="K101" s="168"/>
    </row>
    <row r="102" spans="11:11" x14ac:dyDescent="0.25">
      <c r="K102" s="168"/>
    </row>
    <row r="103" spans="11:11" x14ac:dyDescent="0.25">
      <c r="K103" s="168"/>
    </row>
    <row r="104" spans="11:11" x14ac:dyDescent="0.25">
      <c r="K104" s="168"/>
    </row>
    <row r="105" spans="11:11" x14ac:dyDescent="0.25">
      <c r="K105" s="168"/>
    </row>
    <row r="106" spans="11:11" x14ac:dyDescent="0.25">
      <c r="K106" s="168"/>
    </row>
    <row r="107" spans="11:11" x14ac:dyDescent="0.25">
      <c r="K107" s="168"/>
    </row>
    <row r="108" spans="11:11" x14ac:dyDescent="0.25">
      <c r="K108" s="168"/>
    </row>
    <row r="109" spans="11:11" x14ac:dyDescent="0.25">
      <c r="K109" s="168"/>
    </row>
    <row r="110" spans="11:11" x14ac:dyDescent="0.25">
      <c r="K110" s="168"/>
    </row>
    <row r="111" spans="11:11" x14ac:dyDescent="0.25">
      <c r="K111" s="168"/>
    </row>
    <row r="112" spans="11:11" x14ac:dyDescent="0.25">
      <c r="K112" s="168"/>
    </row>
    <row r="113" spans="11:11" x14ac:dyDescent="0.25">
      <c r="K113" s="168"/>
    </row>
    <row r="114" spans="11:11" x14ac:dyDescent="0.25">
      <c r="K114" s="168"/>
    </row>
    <row r="115" spans="11:11" x14ac:dyDescent="0.25">
      <c r="K115" s="168"/>
    </row>
    <row r="116" spans="11:11" x14ac:dyDescent="0.25">
      <c r="K116" s="168"/>
    </row>
    <row r="117" spans="11:11" x14ac:dyDescent="0.25">
      <c r="K117" s="168"/>
    </row>
    <row r="118" spans="11:11" x14ac:dyDescent="0.25">
      <c r="K118" s="168"/>
    </row>
    <row r="119" spans="11:11" x14ac:dyDescent="0.25">
      <c r="K119" s="168"/>
    </row>
    <row r="120" spans="11:11" x14ac:dyDescent="0.25">
      <c r="K120" s="168"/>
    </row>
    <row r="121" spans="11:11" x14ac:dyDescent="0.25">
      <c r="K121" s="168"/>
    </row>
    <row r="122" spans="11:11" x14ac:dyDescent="0.25">
      <c r="K122" s="168"/>
    </row>
    <row r="123" spans="11:11" x14ac:dyDescent="0.25">
      <c r="K123" s="168"/>
    </row>
    <row r="124" spans="11:11" x14ac:dyDescent="0.25">
      <c r="K124" s="168"/>
    </row>
    <row r="125" spans="11:11" x14ac:dyDescent="0.25">
      <c r="K125" s="168"/>
    </row>
    <row r="126" spans="11:11" x14ac:dyDescent="0.25">
      <c r="K126" s="168"/>
    </row>
    <row r="127" spans="11:11" x14ac:dyDescent="0.25">
      <c r="K127" s="168"/>
    </row>
    <row r="128" spans="11:11" x14ac:dyDescent="0.25">
      <c r="K128" s="168"/>
    </row>
    <row r="129" spans="11:11" x14ac:dyDescent="0.25">
      <c r="K129" s="168"/>
    </row>
    <row r="130" spans="11:11" x14ac:dyDescent="0.25">
      <c r="K130" s="168"/>
    </row>
    <row r="131" spans="11:11" x14ac:dyDescent="0.25">
      <c r="K131" s="168"/>
    </row>
    <row r="132" spans="11:11" x14ac:dyDescent="0.25">
      <c r="K132" s="168"/>
    </row>
    <row r="133" spans="11:11" x14ac:dyDescent="0.25">
      <c r="K133" s="168"/>
    </row>
    <row r="134" spans="11:11" x14ac:dyDescent="0.25">
      <c r="K134" s="168"/>
    </row>
    <row r="135" spans="11:11" x14ac:dyDescent="0.25">
      <c r="K135" s="168"/>
    </row>
    <row r="136" spans="11:11" x14ac:dyDescent="0.25">
      <c r="K136" s="168"/>
    </row>
    <row r="137" spans="11:11" x14ac:dyDescent="0.25">
      <c r="K137" s="168"/>
    </row>
    <row r="138" spans="11:11" x14ac:dyDescent="0.25">
      <c r="K138" s="168"/>
    </row>
    <row r="139" spans="11:11" x14ac:dyDescent="0.25">
      <c r="K139" s="168"/>
    </row>
    <row r="140" spans="11:11" x14ac:dyDescent="0.25">
      <c r="K140" s="168"/>
    </row>
    <row r="141" spans="11:11" x14ac:dyDescent="0.25">
      <c r="K141" s="168"/>
    </row>
    <row r="142" spans="11:11" x14ac:dyDescent="0.25">
      <c r="K142" s="168"/>
    </row>
    <row r="143" spans="11:11" x14ac:dyDescent="0.25">
      <c r="K143" s="168"/>
    </row>
    <row r="144" spans="11:11" x14ac:dyDescent="0.25">
      <c r="K144" s="168"/>
    </row>
    <row r="145" spans="11:11" x14ac:dyDescent="0.25">
      <c r="K145" s="168"/>
    </row>
    <row r="146" spans="11:11" x14ac:dyDescent="0.25">
      <c r="K146" s="168"/>
    </row>
    <row r="147" spans="11:11" x14ac:dyDescent="0.25">
      <c r="K147" s="168"/>
    </row>
    <row r="148" spans="11:11" x14ac:dyDescent="0.25">
      <c r="K148" s="168"/>
    </row>
    <row r="149" spans="11:11" x14ac:dyDescent="0.25">
      <c r="K149" s="168"/>
    </row>
    <row r="150" spans="11:11" x14ac:dyDescent="0.25">
      <c r="K150" s="168"/>
    </row>
    <row r="151" spans="11:11" x14ac:dyDescent="0.25">
      <c r="K151" s="168"/>
    </row>
    <row r="152" spans="11:11" x14ac:dyDescent="0.25">
      <c r="K152" s="168"/>
    </row>
    <row r="153" spans="11:11" x14ac:dyDescent="0.25">
      <c r="K153" s="168"/>
    </row>
    <row r="154" spans="11:11" x14ac:dyDescent="0.25">
      <c r="K154" s="168"/>
    </row>
    <row r="155" spans="11:11" x14ac:dyDescent="0.25">
      <c r="K155" s="168"/>
    </row>
    <row r="156" spans="11:11" x14ac:dyDescent="0.25">
      <c r="K156" s="168"/>
    </row>
    <row r="157" spans="11:11" x14ac:dyDescent="0.25">
      <c r="K157" s="168"/>
    </row>
    <row r="158" spans="11:11" x14ac:dyDescent="0.25">
      <c r="K158" s="168"/>
    </row>
    <row r="159" spans="11:11" x14ac:dyDescent="0.25">
      <c r="K159" s="168"/>
    </row>
    <row r="160" spans="11:11" x14ac:dyDescent="0.25">
      <c r="K160" s="168"/>
    </row>
    <row r="161" spans="11:11" x14ac:dyDescent="0.25">
      <c r="K161" s="168"/>
    </row>
    <row r="162" spans="11:11" x14ac:dyDescent="0.25">
      <c r="K162" s="168"/>
    </row>
    <row r="163" spans="11:11" x14ac:dyDescent="0.25">
      <c r="K163" s="168"/>
    </row>
    <row r="164" spans="11:11" x14ac:dyDescent="0.25">
      <c r="K164" s="168"/>
    </row>
    <row r="165" spans="11:11" x14ac:dyDescent="0.25">
      <c r="K165" s="168"/>
    </row>
    <row r="166" spans="11:11" x14ac:dyDescent="0.25">
      <c r="K166" s="168"/>
    </row>
    <row r="167" spans="11:11" x14ac:dyDescent="0.25">
      <c r="K167" s="168"/>
    </row>
    <row r="168" spans="11:11" x14ac:dyDescent="0.25">
      <c r="K168" s="168"/>
    </row>
    <row r="169" spans="11:11" x14ac:dyDescent="0.25">
      <c r="K169" s="168"/>
    </row>
    <row r="170" spans="11:11" x14ac:dyDescent="0.25">
      <c r="K170" s="168"/>
    </row>
    <row r="171" spans="11:11" x14ac:dyDescent="0.25">
      <c r="K171" s="168"/>
    </row>
    <row r="172" spans="11:11" x14ac:dyDescent="0.25">
      <c r="K172" s="168"/>
    </row>
    <row r="173" spans="11:11" x14ac:dyDescent="0.25">
      <c r="K173" s="168"/>
    </row>
    <row r="174" spans="11:11" x14ac:dyDescent="0.25">
      <c r="K174" s="168"/>
    </row>
    <row r="175" spans="11:11" x14ac:dyDescent="0.25">
      <c r="K175" s="168"/>
    </row>
    <row r="176" spans="11:11" x14ac:dyDescent="0.25">
      <c r="K176" s="168"/>
    </row>
    <row r="177" spans="11:11" x14ac:dyDescent="0.25">
      <c r="K177" s="168"/>
    </row>
    <row r="178" spans="11:11" x14ac:dyDescent="0.25">
      <c r="K178" s="168"/>
    </row>
    <row r="179" spans="11:11" x14ac:dyDescent="0.25">
      <c r="K179" s="168"/>
    </row>
    <row r="180" spans="11:11" x14ac:dyDescent="0.25">
      <c r="K180" s="168"/>
    </row>
    <row r="181" spans="11:11" x14ac:dyDescent="0.25">
      <c r="K181" s="168"/>
    </row>
    <row r="182" spans="11:11" x14ac:dyDescent="0.25">
      <c r="K182" s="168"/>
    </row>
    <row r="183" spans="11:11" x14ac:dyDescent="0.25">
      <c r="K183" s="168"/>
    </row>
    <row r="184" spans="11:11" x14ac:dyDescent="0.25">
      <c r="K184" s="168"/>
    </row>
    <row r="185" spans="11:11" x14ac:dyDescent="0.25">
      <c r="K185" s="168"/>
    </row>
    <row r="186" spans="11:11" x14ac:dyDescent="0.25">
      <c r="K186" s="168"/>
    </row>
    <row r="187" spans="11:11" x14ac:dyDescent="0.25">
      <c r="K187" s="168"/>
    </row>
    <row r="188" spans="11:11" x14ac:dyDescent="0.25">
      <c r="K188" s="168"/>
    </row>
    <row r="189" spans="11:11" x14ac:dyDescent="0.25">
      <c r="K189" s="168"/>
    </row>
    <row r="190" spans="11:11" x14ac:dyDescent="0.25">
      <c r="K190" s="168"/>
    </row>
    <row r="191" spans="11:11" x14ac:dyDescent="0.25">
      <c r="K191" s="168"/>
    </row>
    <row r="192" spans="11:11" x14ac:dyDescent="0.25">
      <c r="K192" s="168"/>
    </row>
    <row r="193" spans="11:11" x14ac:dyDescent="0.25">
      <c r="K193" s="168"/>
    </row>
    <row r="194" spans="11:11" x14ac:dyDescent="0.25">
      <c r="K194" s="168"/>
    </row>
    <row r="195" spans="11:11" x14ac:dyDescent="0.25">
      <c r="K195" s="168"/>
    </row>
    <row r="196" spans="11:11" x14ac:dyDescent="0.25">
      <c r="K196" s="168"/>
    </row>
    <row r="197" spans="11:11" x14ac:dyDescent="0.25">
      <c r="K197" s="168"/>
    </row>
    <row r="198" spans="11:11" x14ac:dyDescent="0.25">
      <c r="K198" s="168"/>
    </row>
    <row r="199" spans="11:11" x14ac:dyDescent="0.25">
      <c r="K199" s="168"/>
    </row>
    <row r="200" spans="11:11" x14ac:dyDescent="0.25">
      <c r="K200" s="168"/>
    </row>
    <row r="201" spans="11:11" x14ac:dyDescent="0.25">
      <c r="K201" s="168"/>
    </row>
    <row r="202" spans="11:11" x14ac:dyDescent="0.25">
      <c r="K202" s="168"/>
    </row>
    <row r="203" spans="11:11" x14ac:dyDescent="0.25">
      <c r="K203" s="168"/>
    </row>
    <row r="204" spans="11:11" x14ac:dyDescent="0.25">
      <c r="K204" s="168"/>
    </row>
    <row r="205" spans="11:11" x14ac:dyDescent="0.25">
      <c r="K205" s="168"/>
    </row>
    <row r="206" spans="11:11" x14ac:dyDescent="0.25">
      <c r="K206" s="168"/>
    </row>
    <row r="207" spans="11:11" x14ac:dyDescent="0.25">
      <c r="K207" s="168"/>
    </row>
    <row r="208" spans="11:11" x14ac:dyDescent="0.25">
      <c r="K208" s="168"/>
    </row>
    <row r="209" spans="11:11" x14ac:dyDescent="0.25">
      <c r="K209" s="168"/>
    </row>
    <row r="210" spans="11:11" x14ac:dyDescent="0.25">
      <c r="K210" s="168"/>
    </row>
    <row r="211" spans="11:11" x14ac:dyDescent="0.25">
      <c r="K211" s="168"/>
    </row>
    <row r="212" spans="11:11" x14ac:dyDescent="0.25">
      <c r="K212" s="168"/>
    </row>
    <row r="213" spans="11:11" x14ac:dyDescent="0.25">
      <c r="K213" s="168"/>
    </row>
    <row r="214" spans="11:11" x14ac:dyDescent="0.25">
      <c r="K214" s="168"/>
    </row>
    <row r="215" spans="11:11" x14ac:dyDescent="0.25">
      <c r="K215" s="168"/>
    </row>
    <row r="216" spans="11:11" x14ac:dyDescent="0.25">
      <c r="K216" s="168"/>
    </row>
    <row r="217" spans="11:11" x14ac:dyDescent="0.25">
      <c r="K217" s="168"/>
    </row>
    <row r="218" spans="11:11" x14ac:dyDescent="0.25">
      <c r="K218" s="168"/>
    </row>
    <row r="219" spans="11:11" x14ac:dyDescent="0.25">
      <c r="K219" s="168"/>
    </row>
    <row r="220" spans="11:11" x14ac:dyDescent="0.25">
      <c r="K220" s="168"/>
    </row>
    <row r="221" spans="11:11" x14ac:dyDescent="0.25">
      <c r="K221" s="168"/>
    </row>
    <row r="222" spans="11:11" x14ac:dyDescent="0.25">
      <c r="K222" s="168"/>
    </row>
    <row r="223" spans="11:11" x14ac:dyDescent="0.25">
      <c r="K223" s="168"/>
    </row>
    <row r="224" spans="11:11" x14ac:dyDescent="0.25">
      <c r="K224" s="168"/>
    </row>
    <row r="225" spans="11:11" x14ac:dyDescent="0.25">
      <c r="K225" s="168"/>
    </row>
    <row r="226" spans="11:11" x14ac:dyDescent="0.25">
      <c r="K226" s="168"/>
    </row>
    <row r="227" spans="11:11" x14ac:dyDescent="0.25">
      <c r="K227" s="168"/>
    </row>
    <row r="228" spans="11:11" x14ac:dyDescent="0.25">
      <c r="K228" s="168"/>
    </row>
    <row r="229" spans="11:11" x14ac:dyDescent="0.25">
      <c r="K229" s="168"/>
    </row>
    <row r="230" spans="11:11" x14ac:dyDescent="0.25">
      <c r="K230" s="168"/>
    </row>
    <row r="231" spans="11:11" x14ac:dyDescent="0.25">
      <c r="K231" s="168"/>
    </row>
    <row r="232" spans="11:11" x14ac:dyDescent="0.25">
      <c r="K232" s="168"/>
    </row>
    <row r="233" spans="11:11" x14ac:dyDescent="0.25">
      <c r="K233" s="168"/>
    </row>
    <row r="234" spans="11:11" x14ac:dyDescent="0.25">
      <c r="K234" s="168"/>
    </row>
    <row r="235" spans="11:11" x14ac:dyDescent="0.25">
      <c r="K235" s="168"/>
    </row>
    <row r="236" spans="11:11" x14ac:dyDescent="0.25">
      <c r="K236" s="168"/>
    </row>
    <row r="237" spans="11:11" x14ac:dyDescent="0.25">
      <c r="K237" s="168"/>
    </row>
    <row r="238" spans="11:11" x14ac:dyDescent="0.25">
      <c r="K238" s="168"/>
    </row>
    <row r="239" spans="11:11" x14ac:dyDescent="0.25">
      <c r="K239" s="168"/>
    </row>
    <row r="240" spans="11:11" x14ac:dyDescent="0.25">
      <c r="K240" s="168"/>
    </row>
    <row r="241" spans="11:11" x14ac:dyDescent="0.25">
      <c r="K241" s="168"/>
    </row>
    <row r="242" spans="11:11" x14ac:dyDescent="0.25">
      <c r="K242" s="168"/>
    </row>
    <row r="243" spans="11:11" x14ac:dyDescent="0.25">
      <c r="K243" s="168"/>
    </row>
    <row r="244" spans="11:11" x14ac:dyDescent="0.25">
      <c r="K244" s="168"/>
    </row>
    <row r="245" spans="11:11" x14ac:dyDescent="0.25">
      <c r="K245" s="168"/>
    </row>
    <row r="246" spans="11:11" x14ac:dyDescent="0.25">
      <c r="K246" s="168"/>
    </row>
    <row r="247" spans="11:11" x14ac:dyDescent="0.25">
      <c r="K247" s="168"/>
    </row>
    <row r="248" spans="11:11" x14ac:dyDescent="0.25">
      <c r="K248" s="168"/>
    </row>
    <row r="249" spans="11:11" x14ac:dyDescent="0.25">
      <c r="K249" s="168"/>
    </row>
    <row r="250" spans="11:11" x14ac:dyDescent="0.25">
      <c r="K250" s="168"/>
    </row>
    <row r="251" spans="11:11" x14ac:dyDescent="0.25">
      <c r="K251" s="168"/>
    </row>
    <row r="252" spans="11:11" x14ac:dyDescent="0.25">
      <c r="K252" s="168"/>
    </row>
    <row r="253" spans="11:11" x14ac:dyDescent="0.25">
      <c r="K253" s="168"/>
    </row>
    <row r="254" spans="11:11" x14ac:dyDescent="0.25">
      <c r="K254" s="168"/>
    </row>
    <row r="255" spans="11:11" x14ac:dyDescent="0.25">
      <c r="K255" s="168"/>
    </row>
    <row r="256" spans="11:11" x14ac:dyDescent="0.25">
      <c r="K256" s="168"/>
    </row>
    <row r="257" spans="11:11" x14ac:dyDescent="0.25">
      <c r="K257" s="168"/>
    </row>
    <row r="258" spans="11:11" x14ac:dyDescent="0.25">
      <c r="K258" s="168"/>
    </row>
    <row r="259" spans="11:11" x14ac:dyDescent="0.25">
      <c r="K259" s="168"/>
    </row>
    <row r="260" spans="11:11" x14ac:dyDescent="0.25">
      <c r="K260" s="168"/>
    </row>
    <row r="261" spans="11:11" x14ac:dyDescent="0.25">
      <c r="K261" s="168"/>
    </row>
    <row r="262" spans="11:11" x14ac:dyDescent="0.25">
      <c r="K262" s="168"/>
    </row>
    <row r="263" spans="11:11" x14ac:dyDescent="0.25">
      <c r="K263" s="168"/>
    </row>
    <row r="264" spans="11:11" x14ac:dyDescent="0.25">
      <c r="K264" s="168"/>
    </row>
    <row r="265" spans="11:11" x14ac:dyDescent="0.25">
      <c r="K265" s="168"/>
    </row>
    <row r="266" spans="11:11" x14ac:dyDescent="0.25">
      <c r="K266" s="168"/>
    </row>
    <row r="267" spans="11:11" x14ac:dyDescent="0.25">
      <c r="K267" s="168"/>
    </row>
    <row r="268" spans="11:11" x14ac:dyDescent="0.25">
      <c r="K268" s="168"/>
    </row>
    <row r="269" spans="11:11" x14ac:dyDescent="0.25">
      <c r="K269" s="168"/>
    </row>
    <row r="270" spans="11:11" x14ac:dyDescent="0.25">
      <c r="K270" s="168"/>
    </row>
    <row r="271" spans="11:11" x14ac:dyDescent="0.25">
      <c r="K271" s="168"/>
    </row>
    <row r="272" spans="11:11" x14ac:dyDescent="0.25">
      <c r="K272" s="168"/>
    </row>
    <row r="273" spans="11:11" x14ac:dyDescent="0.25">
      <c r="K273" s="168"/>
    </row>
    <row r="274" spans="11:11" x14ac:dyDescent="0.25">
      <c r="K274" s="168"/>
    </row>
    <row r="275" spans="11:11" x14ac:dyDescent="0.25">
      <c r="K275" s="168"/>
    </row>
    <row r="276" spans="11:11" x14ac:dyDescent="0.25">
      <c r="K276" s="168"/>
    </row>
    <row r="277" spans="11:11" x14ac:dyDescent="0.25">
      <c r="K277" s="168"/>
    </row>
    <row r="278" spans="11:11" x14ac:dyDescent="0.25">
      <c r="K278" s="168"/>
    </row>
    <row r="279" spans="11:11" x14ac:dyDescent="0.25">
      <c r="K279" s="168"/>
    </row>
    <row r="280" spans="11:11" x14ac:dyDescent="0.25">
      <c r="K280" s="168"/>
    </row>
    <row r="281" spans="11:11" x14ac:dyDescent="0.25">
      <c r="K281" s="168"/>
    </row>
    <row r="282" spans="11:11" x14ac:dyDescent="0.25">
      <c r="K282" s="168"/>
    </row>
    <row r="283" spans="11:11" x14ac:dyDescent="0.25">
      <c r="K283" s="168"/>
    </row>
    <row r="284" spans="11:11" x14ac:dyDescent="0.25">
      <c r="K284" s="168"/>
    </row>
    <row r="285" spans="11:11" x14ac:dyDescent="0.25">
      <c r="K285" s="168"/>
    </row>
    <row r="286" spans="11:11" x14ac:dyDescent="0.25">
      <c r="K286" s="168"/>
    </row>
    <row r="287" spans="11:11" x14ac:dyDescent="0.25">
      <c r="K287" s="168"/>
    </row>
    <row r="288" spans="11:11" x14ac:dyDescent="0.25">
      <c r="K288" s="168"/>
    </row>
    <row r="289" spans="11:11" x14ac:dyDescent="0.25">
      <c r="K289" s="168"/>
    </row>
    <row r="290" spans="11:11" x14ac:dyDescent="0.25">
      <c r="K290" s="168"/>
    </row>
    <row r="291" spans="11:11" x14ac:dyDescent="0.25">
      <c r="K291" s="168"/>
    </row>
    <row r="292" spans="11:11" x14ac:dyDescent="0.25">
      <c r="K292" s="168"/>
    </row>
    <row r="293" spans="11:11" x14ac:dyDescent="0.25">
      <c r="K293" s="168"/>
    </row>
    <row r="294" spans="11:11" x14ac:dyDescent="0.25">
      <c r="K294" s="168"/>
    </row>
    <row r="295" spans="11:11" x14ac:dyDescent="0.25">
      <c r="K295" s="168"/>
    </row>
    <row r="296" spans="11:11" x14ac:dyDescent="0.25">
      <c r="K296" s="168"/>
    </row>
    <row r="297" spans="11:11" x14ac:dyDescent="0.25">
      <c r="K297" s="168"/>
    </row>
    <row r="298" spans="11:11" x14ac:dyDescent="0.25">
      <c r="K298" s="168"/>
    </row>
    <row r="299" spans="11:11" x14ac:dyDescent="0.25">
      <c r="K299" s="168"/>
    </row>
    <row r="300" spans="11:11" x14ac:dyDescent="0.25">
      <c r="K300" s="168"/>
    </row>
    <row r="301" spans="11:11" x14ac:dyDescent="0.25">
      <c r="K301" s="168"/>
    </row>
    <row r="302" spans="11:11" x14ac:dyDescent="0.25">
      <c r="K302" s="168"/>
    </row>
    <row r="303" spans="11:11" x14ac:dyDescent="0.25">
      <c r="K303" s="168"/>
    </row>
    <row r="304" spans="11:11" x14ac:dyDescent="0.25">
      <c r="K304" s="168"/>
    </row>
    <row r="305" spans="11:11" x14ac:dyDescent="0.25">
      <c r="K305" s="168"/>
    </row>
    <row r="306" spans="11:11" x14ac:dyDescent="0.25">
      <c r="K306" s="168"/>
    </row>
    <row r="307" spans="11:11" x14ac:dyDescent="0.25">
      <c r="K307" s="168"/>
    </row>
    <row r="308" spans="11:11" x14ac:dyDescent="0.25">
      <c r="K308" s="168"/>
    </row>
    <row r="309" spans="11:11" x14ac:dyDescent="0.25">
      <c r="K309" s="168"/>
    </row>
    <row r="310" spans="11:11" x14ac:dyDescent="0.25">
      <c r="K310" s="168"/>
    </row>
    <row r="311" spans="11:11" x14ac:dyDescent="0.25">
      <c r="K311" s="168"/>
    </row>
    <row r="312" spans="11:11" x14ac:dyDescent="0.25">
      <c r="K312" s="168"/>
    </row>
    <row r="313" spans="11:11" x14ac:dyDescent="0.25">
      <c r="K313" s="168"/>
    </row>
    <row r="314" spans="11:11" x14ac:dyDescent="0.25">
      <c r="K314" s="168"/>
    </row>
    <row r="315" spans="11:11" x14ac:dyDescent="0.25">
      <c r="K315" s="168"/>
    </row>
    <row r="316" spans="11:11" x14ac:dyDescent="0.25">
      <c r="K316" s="168"/>
    </row>
    <row r="317" spans="11:11" x14ac:dyDescent="0.25">
      <c r="K317" s="168"/>
    </row>
    <row r="318" spans="11:11" x14ac:dyDescent="0.25">
      <c r="K318" s="168"/>
    </row>
    <row r="319" spans="11:11" x14ac:dyDescent="0.25">
      <c r="K319" s="168"/>
    </row>
    <row r="320" spans="11:11" x14ac:dyDescent="0.25">
      <c r="K320" s="168"/>
    </row>
    <row r="321" spans="11:11" x14ac:dyDescent="0.25">
      <c r="K321" s="168"/>
    </row>
    <row r="322" spans="11:11" x14ac:dyDescent="0.25">
      <c r="K322" s="168"/>
    </row>
    <row r="323" spans="11:11" x14ac:dyDescent="0.25">
      <c r="K323" s="168"/>
    </row>
    <row r="324" spans="11:11" x14ac:dyDescent="0.25">
      <c r="K324" s="168"/>
    </row>
    <row r="325" spans="11:11" x14ac:dyDescent="0.25">
      <c r="K325" s="168"/>
    </row>
  </sheetData>
  <sheetProtection algorithmName="SHA-512" hashValue="29dL+mDLVMlD302Gwq0LtdyFS78qn5t76MA78XlbBtB604SpPSzNLMbIhpB3yBO282ShSv71LbMVwzZSwSzCgQ==" saltValue="HhRTGot21AOzeeB9x2O3VQ==" spinCount="100000" sheet="1" objects="1" scenarios="1"/>
  <protectedRanges>
    <protectedRange sqref="F15:F23" name="Tarief"/>
    <protectedRange sqref="F29:F32" name="Tarief_4"/>
  </protectedRanges>
  <mergeCells count="8">
    <mergeCell ref="B36:I36"/>
    <mergeCell ref="J41:K41"/>
    <mergeCell ref="B3:K3"/>
    <mergeCell ref="E6:J11"/>
    <mergeCell ref="B54:H54"/>
    <mergeCell ref="B38:I38"/>
    <mergeCell ref="J51:K51"/>
    <mergeCell ref="B43:B49"/>
  </mergeCells>
  <dataValidations count="4">
    <dataValidation type="custom" allowBlank="1" showInputMessage="1" showErrorMessage="1" errorTitle="Invoerfout" error="Maximaal 2 decimalen" sqref="G30:G32 G15:G23" xr:uid="{00000000-0002-0000-0100-000000000000}">
      <formula1>OR(IF(ISERROR(FIND(",",$G15)),LEN($G15)&gt;0,LEN(MID($G15,FIND(",",$G15)+1,25))&lt;3))</formula1>
    </dataValidation>
    <dataValidation type="decimal" operator="greaterThanOrEqual" allowBlank="1" showInputMessage="1" showErrorMessage="1" errorTitle="invoerfout" error="Het geoffreerde tarief mag niet hoger zijn dan €75,00." sqref="F31:F32" xr:uid="{00000000-0002-0000-0100-000002000000}">
      <formula1>75</formula1>
    </dataValidation>
    <dataValidation type="decimal" operator="lessThanOrEqual" allowBlank="1" showInputMessage="1" showErrorMessage="1" errorTitle="invoerfout" error="Het geoffreerde tarief mag niet hoger zijn dan €75,00." sqref="F30" xr:uid="{00000000-0002-0000-0100-000003000000}">
      <formula1>75</formula1>
    </dataValidation>
    <dataValidation type="decimal" allowBlank="1" showInputMessage="1" showErrorMessage="1" errorTitle="invoerfout" error="Het geoffreerde tarief moet tussen de €12,50 en €16,00 liggen." sqref="F29" xr:uid="{5E19AC98-FB56-4E21-B6A7-F294603ACC0E}">
      <formula1>12.5</formula1>
      <formula2>16</formula2>
    </dataValidation>
  </dataValidations>
  <pageMargins left="0.25" right="0.25" top="0.75" bottom="0.75" header="0.3" footer="0.3"/>
  <pageSetup paperSize="8"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tabColor theme="0" tint="-0.249977111117893"/>
    <pageSetUpPr fitToPage="1"/>
  </sheetPr>
  <dimension ref="A1:AA47"/>
  <sheetViews>
    <sheetView showGridLines="0" zoomScale="85" zoomScaleNormal="85" workbookViewId="0">
      <selection sqref="A1:XFD1048576"/>
    </sheetView>
  </sheetViews>
  <sheetFormatPr defaultColWidth="0" defaultRowHeight="15" customHeight="1" zeroHeight="1" x14ac:dyDescent="0.25"/>
  <cols>
    <col min="1" max="1" width="3.7109375" style="42" customWidth="1"/>
    <col min="2" max="15" width="21.7109375" style="42" customWidth="1"/>
    <col min="16" max="16" width="6.42578125" style="42" customWidth="1"/>
    <col min="17" max="19" width="21.7109375" style="42" hidden="1" customWidth="1"/>
    <col min="20" max="27" width="0" style="42" hidden="1" customWidth="1"/>
    <col min="28" max="16384" width="9.140625" style="42" hidden="1"/>
  </cols>
  <sheetData>
    <row r="1" spans="2:15" s="22" customFormat="1" ht="21" customHeight="1" x14ac:dyDescent="0.2">
      <c r="B1" s="285" t="s">
        <v>89</v>
      </c>
      <c r="C1" s="285"/>
      <c r="D1" s="285"/>
      <c r="E1" s="285"/>
    </row>
    <row r="2" spans="2:15" s="22" customFormat="1" ht="21" customHeight="1" x14ac:dyDescent="0.2">
      <c r="B2" s="285"/>
      <c r="C2" s="285"/>
      <c r="D2" s="285"/>
      <c r="E2" s="285"/>
    </row>
    <row r="3" spans="2:15" s="22" customFormat="1" ht="21" customHeight="1" x14ac:dyDescent="0.2">
      <c r="B3" s="285"/>
      <c r="C3" s="285"/>
      <c r="D3" s="285"/>
      <c r="E3" s="285"/>
    </row>
    <row r="4" spans="2:15" s="22" customFormat="1" ht="14.25" customHeight="1" x14ac:dyDescent="0.2">
      <c r="B4" s="23"/>
    </row>
    <row r="5" spans="2:15" s="22" customFormat="1" ht="27.95" customHeight="1" x14ac:dyDescent="0.2">
      <c r="B5" s="21" t="s">
        <v>90</v>
      </c>
    </row>
    <row r="6" spans="2:15" s="22" customFormat="1" ht="27.95" customHeight="1" x14ac:dyDescent="0.2">
      <c r="B6" s="24" t="s">
        <v>91</v>
      </c>
      <c r="C6" s="25" t="e">
        <f>+#REF!</f>
        <v>#REF!</v>
      </c>
      <c r="D6" s="26" t="e">
        <f>#REF!</f>
        <v>#REF!</v>
      </c>
      <c r="E6" s="27">
        <f>IFERROR((0.5*(C6/G37)^F37+0.5*(2-D6/H37)^F37)^(1/F37),0)</f>
        <v>0</v>
      </c>
    </row>
    <row r="7" spans="2:15" s="22" customFormat="1" ht="27.95" customHeight="1" x14ac:dyDescent="0.2"/>
    <row r="8" spans="2:15" s="28" customFormat="1" ht="27.95" customHeight="1" x14ac:dyDescent="0.25">
      <c r="B8" s="29" t="s">
        <v>92</v>
      </c>
      <c r="C8" s="286" t="s">
        <v>93</v>
      </c>
      <c r="D8" s="286"/>
      <c r="E8" s="286"/>
      <c r="F8" s="286"/>
      <c r="G8" s="286"/>
      <c r="H8" s="286"/>
      <c r="I8" s="286"/>
      <c r="J8" s="286"/>
      <c r="K8" s="30"/>
      <c r="L8" s="30"/>
    </row>
    <row r="9" spans="2:15" s="28" customFormat="1" ht="27.95" customHeight="1" x14ac:dyDescent="0.25">
      <c r="C9" s="286"/>
      <c r="D9" s="286"/>
      <c r="E9" s="286"/>
      <c r="F9" s="286"/>
      <c r="G9" s="286"/>
      <c r="H9" s="286"/>
      <c r="I9" s="286"/>
      <c r="J9" s="286"/>
    </row>
    <row r="10" spans="2:15" s="22" customFormat="1" ht="27.95" customHeight="1" x14ac:dyDescent="0.2">
      <c r="B10" s="21" t="s">
        <v>94</v>
      </c>
      <c r="C10" s="31" t="s">
        <v>95</v>
      </c>
      <c r="D10" s="31" t="s">
        <v>96</v>
      </c>
      <c r="E10" s="31" t="s">
        <v>97</v>
      </c>
    </row>
    <row r="11" spans="2:15" s="22" customFormat="1" ht="27.95" customHeight="1" x14ac:dyDescent="0.2">
      <c r="B11" s="32" t="s">
        <v>98</v>
      </c>
      <c r="C11" s="33">
        <v>150000</v>
      </c>
      <c r="D11" s="34">
        <v>500</v>
      </c>
      <c r="E11" s="27">
        <v>1</v>
      </c>
    </row>
    <row r="12" spans="2:15" s="22" customFormat="1" ht="27.95" customHeight="1" x14ac:dyDescent="0.2">
      <c r="B12" s="32" t="s">
        <v>99</v>
      </c>
      <c r="C12" s="33">
        <v>230550</v>
      </c>
      <c r="D12" s="34">
        <v>1000</v>
      </c>
      <c r="E12" s="27">
        <v>1.0001070018616887</v>
      </c>
    </row>
    <row r="13" spans="2:15" s="22" customFormat="1" ht="27.95" customHeight="1" x14ac:dyDescent="0.2">
      <c r="B13" s="32" t="s">
        <v>100</v>
      </c>
      <c r="C13" s="33">
        <v>0</v>
      </c>
      <c r="D13" s="34">
        <v>231.58222213278657</v>
      </c>
      <c r="E13" s="27">
        <v>0.99999999999999989</v>
      </c>
    </row>
    <row r="14" spans="2:15" s="22" customFormat="1" ht="27.95" customHeight="1" x14ac:dyDescent="0.2"/>
    <row r="15" spans="2:15" s="22" customFormat="1" ht="27.95" customHeight="1" x14ac:dyDescent="0.2">
      <c r="B15" s="35" t="s">
        <v>101</v>
      </c>
    </row>
    <row r="16" spans="2:15" s="22" customFormat="1" ht="27.95" customHeight="1" x14ac:dyDescent="0.2">
      <c r="C16" s="31" t="s">
        <v>102</v>
      </c>
      <c r="D16" s="35">
        <v>0</v>
      </c>
      <c r="E16" s="35">
        <v>0.1</v>
      </c>
      <c r="F16" s="35">
        <v>0.2</v>
      </c>
      <c r="G16" s="35">
        <v>0.3</v>
      </c>
      <c r="H16" s="35">
        <v>0.4</v>
      </c>
      <c r="I16" s="35">
        <v>0.5</v>
      </c>
      <c r="J16" s="35">
        <v>0.6</v>
      </c>
      <c r="K16" s="35">
        <v>0.7</v>
      </c>
      <c r="L16" s="35">
        <v>0.8</v>
      </c>
      <c r="M16" s="35">
        <v>0.9</v>
      </c>
      <c r="N16" s="35">
        <v>1</v>
      </c>
      <c r="O16" s="28"/>
    </row>
    <row r="17" spans="2:15" s="22" customFormat="1" ht="27.95" customHeight="1" x14ac:dyDescent="0.2">
      <c r="B17" s="36" t="s">
        <v>103</v>
      </c>
      <c r="C17" s="37">
        <v>231.58222213278657</v>
      </c>
      <c r="D17" s="37">
        <v>231.58222213278657</v>
      </c>
      <c r="E17" s="37">
        <v>308.42399991950793</v>
      </c>
      <c r="F17" s="37">
        <v>385.2657777062293</v>
      </c>
      <c r="G17" s="37">
        <v>462.10755549295061</v>
      </c>
      <c r="H17" s="37">
        <v>538.94933327967192</v>
      </c>
      <c r="I17" s="37">
        <v>615.79111106639334</v>
      </c>
      <c r="J17" s="37">
        <v>692.63288885311454</v>
      </c>
      <c r="K17" s="37">
        <v>769.47466663983596</v>
      </c>
      <c r="L17" s="37">
        <v>846.31644442655738</v>
      </c>
      <c r="M17" s="37">
        <v>923.15822221327869</v>
      </c>
      <c r="N17" s="37">
        <v>1000</v>
      </c>
      <c r="O17" s="24" t="s">
        <v>97</v>
      </c>
    </row>
    <row r="18" spans="2:15" s="22" customFormat="1" ht="27.95" customHeight="1" x14ac:dyDescent="0.2">
      <c r="B18" s="36" t="s">
        <v>104</v>
      </c>
      <c r="C18" s="37"/>
      <c r="D18" s="37">
        <v>0</v>
      </c>
      <c r="E18" s="38">
        <v>72943.412631804575</v>
      </c>
      <c r="F18" s="38">
        <v>109796.26399703731</v>
      </c>
      <c r="G18" s="38">
        <v>138077.2022456018</v>
      </c>
      <c r="H18" s="38">
        <v>161151.22033104213</v>
      </c>
      <c r="I18" s="38">
        <v>180354.61710734875</v>
      </c>
      <c r="J18" s="38">
        <v>196341.06759067861</v>
      </c>
      <c r="K18" s="38">
        <v>209429.87790771932</v>
      </c>
      <c r="L18" s="38">
        <v>219711.63932265167</v>
      </c>
      <c r="M18" s="38">
        <v>227024.96126546725</v>
      </c>
      <c r="N18" s="38">
        <v>230525.33336016399</v>
      </c>
      <c r="O18" s="24">
        <v>0.99999999999999989</v>
      </c>
    </row>
    <row r="19" spans="2:15" s="22" customFormat="1" ht="27.95" customHeight="1" x14ac:dyDescent="0.2">
      <c r="B19" s="28"/>
      <c r="C19" s="37"/>
      <c r="D19" s="37"/>
      <c r="E19" s="37"/>
      <c r="F19" s="37"/>
      <c r="G19" s="37"/>
      <c r="H19" s="37"/>
      <c r="I19" s="37"/>
      <c r="J19" s="37"/>
      <c r="K19" s="37"/>
      <c r="L19" s="37"/>
      <c r="M19" s="37"/>
      <c r="N19" s="37"/>
      <c r="O19" s="24"/>
    </row>
    <row r="20" spans="2:15" s="22" customFormat="1" ht="27.95" customHeight="1" x14ac:dyDescent="0.2">
      <c r="B20" s="36" t="s">
        <v>105</v>
      </c>
      <c r="C20" s="37">
        <v>308.42399991950799</v>
      </c>
      <c r="D20" s="37">
        <v>308.42399991950799</v>
      </c>
      <c r="E20" s="37">
        <v>377.58159992755719</v>
      </c>
      <c r="F20" s="37">
        <v>446.73919993560639</v>
      </c>
      <c r="G20" s="37">
        <v>515.89679994365565</v>
      </c>
      <c r="H20" s="37">
        <v>585.0543999517048</v>
      </c>
      <c r="I20" s="37">
        <v>654.21199995975394</v>
      </c>
      <c r="J20" s="37">
        <v>723.3695999678032</v>
      </c>
      <c r="K20" s="37">
        <v>792.52719997585234</v>
      </c>
      <c r="L20" s="37">
        <v>861.6847999839016</v>
      </c>
      <c r="M20" s="37">
        <v>930.84239999195086</v>
      </c>
      <c r="N20" s="37">
        <v>1000</v>
      </c>
      <c r="O20" s="24" t="s">
        <v>97</v>
      </c>
    </row>
    <row r="21" spans="2:15" s="22" customFormat="1" ht="27.95" customHeight="1" x14ac:dyDescent="0.2">
      <c r="B21" s="36" t="s">
        <v>106</v>
      </c>
      <c r="C21" s="37"/>
      <c r="D21" s="37">
        <v>0</v>
      </c>
      <c r="E21" s="38">
        <v>65649.071368624122</v>
      </c>
      <c r="F21" s="38">
        <v>98816.637597333611</v>
      </c>
      <c r="G21" s="38">
        <v>124269.48202104167</v>
      </c>
      <c r="H21" s="38">
        <v>145036.09829793795</v>
      </c>
      <c r="I21" s="38">
        <v>162319.15539661387</v>
      </c>
      <c r="J21" s="38">
        <v>176706.96083161078</v>
      </c>
      <c r="K21" s="38">
        <v>188486.89011694738</v>
      </c>
      <c r="L21" s="38">
        <v>197740.47539038651</v>
      </c>
      <c r="M21" s="38">
        <v>204322.46513892055</v>
      </c>
      <c r="N21" s="38">
        <v>207472.80002414761</v>
      </c>
      <c r="O21" s="24">
        <v>0.89999999999999991</v>
      </c>
    </row>
    <row r="22" spans="2:15" s="22" customFormat="1" ht="27.95" customHeight="1" x14ac:dyDescent="0.2">
      <c r="B22" s="28"/>
      <c r="C22" s="37"/>
      <c r="D22" s="37"/>
      <c r="E22" s="37"/>
      <c r="F22" s="37"/>
      <c r="G22" s="37"/>
      <c r="H22" s="37"/>
      <c r="I22" s="37"/>
      <c r="J22" s="37"/>
      <c r="K22" s="37"/>
      <c r="L22" s="37"/>
      <c r="M22" s="37"/>
      <c r="N22" s="37"/>
      <c r="O22" s="24"/>
    </row>
    <row r="23" spans="2:15" s="22" customFormat="1" ht="27.95" customHeight="1" x14ac:dyDescent="0.2">
      <c r="B23" s="36" t="s">
        <v>107</v>
      </c>
      <c r="C23" s="37">
        <v>385.2657777062293</v>
      </c>
      <c r="D23" s="37">
        <v>385.2657777062293</v>
      </c>
      <c r="E23" s="37">
        <v>446.73919993560639</v>
      </c>
      <c r="F23" s="37">
        <v>508.21262216498343</v>
      </c>
      <c r="G23" s="37">
        <v>569.68604439436047</v>
      </c>
      <c r="H23" s="37">
        <v>631.15946662373756</v>
      </c>
      <c r="I23" s="37">
        <v>692.63288885311465</v>
      </c>
      <c r="J23" s="37">
        <v>754.10631108249163</v>
      </c>
      <c r="K23" s="37">
        <v>815.57973331186872</v>
      </c>
      <c r="L23" s="37">
        <v>877.05315554124581</v>
      </c>
      <c r="M23" s="37">
        <v>938.52657777062291</v>
      </c>
      <c r="N23" s="37">
        <v>1000</v>
      </c>
      <c r="O23" s="24" t="s">
        <v>97</v>
      </c>
    </row>
    <row r="24" spans="2:15" s="22" customFormat="1" ht="27.95" customHeight="1" x14ac:dyDescent="0.2">
      <c r="B24" s="36" t="s">
        <v>108</v>
      </c>
      <c r="C24" s="37"/>
      <c r="D24" s="37">
        <v>0</v>
      </c>
      <c r="E24" s="38">
        <v>58354.730105443741</v>
      </c>
      <c r="F24" s="38">
        <v>87837.011197629894</v>
      </c>
      <c r="G24" s="38">
        <v>110461.76179648146</v>
      </c>
      <c r="H24" s="38">
        <v>128920.97626483375</v>
      </c>
      <c r="I24" s="38">
        <v>144283.693685879</v>
      </c>
      <c r="J24" s="38">
        <v>157072.85407254295</v>
      </c>
      <c r="K24" s="38">
        <v>167543.90232617548</v>
      </c>
      <c r="L24" s="38">
        <v>175769.31145812134</v>
      </c>
      <c r="M24" s="38">
        <v>181619.96901237383</v>
      </c>
      <c r="N24" s="38">
        <v>184420.26668813123</v>
      </c>
      <c r="O24" s="24">
        <v>0.79999999999999993</v>
      </c>
    </row>
    <row r="25" spans="2:15" s="22" customFormat="1" ht="27.95" customHeight="1" x14ac:dyDescent="0.2">
      <c r="B25" s="28"/>
      <c r="C25" s="37"/>
      <c r="D25" s="37"/>
      <c r="E25" s="37"/>
      <c r="F25" s="37"/>
      <c r="G25" s="37"/>
      <c r="H25" s="37"/>
      <c r="I25" s="37"/>
      <c r="J25" s="37"/>
      <c r="K25" s="37"/>
      <c r="L25" s="37"/>
      <c r="M25" s="37"/>
      <c r="N25" s="37"/>
      <c r="O25" s="24" t="s">
        <v>109</v>
      </c>
    </row>
    <row r="26" spans="2:15" s="22" customFormat="1" ht="27.95" customHeight="1" x14ac:dyDescent="0.2">
      <c r="B26" s="36" t="s">
        <v>110</v>
      </c>
      <c r="C26" s="37">
        <v>462.10755549295067</v>
      </c>
      <c r="D26" s="37">
        <v>462.10755549295067</v>
      </c>
      <c r="E26" s="37">
        <v>515.89679994365565</v>
      </c>
      <c r="F26" s="37">
        <v>569.68604439436058</v>
      </c>
      <c r="G26" s="37">
        <v>623.47528884506551</v>
      </c>
      <c r="H26" s="37">
        <v>677.26453329577043</v>
      </c>
      <c r="I26" s="37">
        <v>731.05377774647536</v>
      </c>
      <c r="J26" s="37">
        <v>784.84302219718029</v>
      </c>
      <c r="K26" s="37">
        <v>838.63226664788522</v>
      </c>
      <c r="L26" s="37">
        <v>892.42151109859014</v>
      </c>
      <c r="M26" s="37">
        <v>946.21075554929507</v>
      </c>
      <c r="N26" s="37">
        <v>1000</v>
      </c>
      <c r="O26" s="24" t="s">
        <v>97</v>
      </c>
    </row>
    <row r="27" spans="2:15" s="22" customFormat="1" ht="27.95" customHeight="1" x14ac:dyDescent="0.2">
      <c r="B27" s="36" t="s">
        <v>111</v>
      </c>
      <c r="C27" s="37"/>
      <c r="D27" s="37">
        <v>0</v>
      </c>
      <c r="E27" s="38">
        <v>51060.388842263252</v>
      </c>
      <c r="F27" s="38">
        <v>76857.384797926119</v>
      </c>
      <c r="G27" s="38">
        <v>96654.041571921276</v>
      </c>
      <c r="H27" s="38">
        <v>112805.85423172951</v>
      </c>
      <c r="I27" s="38">
        <v>126248.23197514411</v>
      </c>
      <c r="J27" s="38">
        <v>137438.74731347506</v>
      </c>
      <c r="K27" s="38">
        <v>146600.91453540354</v>
      </c>
      <c r="L27" s="38">
        <v>153798.14752585615</v>
      </c>
      <c r="M27" s="38">
        <v>158917.4728858271</v>
      </c>
      <c r="N27" s="38">
        <v>161367.7333521148</v>
      </c>
      <c r="O27" s="24">
        <v>0.69999999999999984</v>
      </c>
    </row>
    <row r="28" spans="2:15" s="22" customFormat="1" ht="27.95" customHeight="1" x14ac:dyDescent="0.2">
      <c r="B28" s="23"/>
      <c r="O28" s="39"/>
    </row>
    <row r="29" spans="2:15" s="22" customFormat="1" ht="27.95" customHeight="1" x14ac:dyDescent="0.2">
      <c r="B29" s="36" t="s">
        <v>112</v>
      </c>
      <c r="C29" s="37">
        <v>538.94933327967203</v>
      </c>
      <c r="D29" s="37">
        <v>538.94933327967203</v>
      </c>
      <c r="E29" s="37">
        <v>585.0543999517048</v>
      </c>
      <c r="F29" s="37">
        <v>631.15946662373767</v>
      </c>
      <c r="G29" s="37">
        <v>677.26453329577043</v>
      </c>
      <c r="H29" s="37">
        <v>723.3695999678032</v>
      </c>
      <c r="I29" s="37">
        <v>769.47466663983596</v>
      </c>
      <c r="J29" s="37">
        <v>815.57973331186872</v>
      </c>
      <c r="K29" s="37">
        <v>861.6847999839016</v>
      </c>
      <c r="L29" s="37">
        <v>907.78986665593447</v>
      </c>
      <c r="M29" s="37">
        <v>953.89493332796724</v>
      </c>
      <c r="N29" s="37">
        <v>1000</v>
      </c>
      <c r="O29" s="24" t="s">
        <v>97</v>
      </c>
    </row>
    <row r="30" spans="2:15" s="22" customFormat="1" ht="27.75" customHeight="1" x14ac:dyDescent="0.2">
      <c r="B30" s="36" t="s">
        <v>113</v>
      </c>
      <c r="C30" s="37"/>
      <c r="D30" s="37">
        <v>0</v>
      </c>
      <c r="E30" s="38">
        <v>43766.047579082733</v>
      </c>
      <c r="F30" s="38">
        <v>65877.758398222402</v>
      </c>
      <c r="G30" s="38">
        <v>82846.321347361067</v>
      </c>
      <c r="H30" s="38">
        <v>96690.73219862525</v>
      </c>
      <c r="I30" s="38">
        <v>108212.77026440921</v>
      </c>
      <c r="J30" s="38">
        <v>117804.64055440716</v>
      </c>
      <c r="K30" s="38">
        <v>125657.92674463156</v>
      </c>
      <c r="L30" s="38">
        <v>131826.98359359099</v>
      </c>
      <c r="M30" s="38">
        <v>136214.97675928034</v>
      </c>
      <c r="N30" s="38">
        <v>138315.20001609839</v>
      </c>
      <c r="O30" s="24">
        <v>0.59999999999999987</v>
      </c>
    </row>
    <row r="31" spans="2:15" s="22" customFormat="1" ht="27.95" customHeight="1" x14ac:dyDescent="0.2">
      <c r="B31" s="28"/>
      <c r="C31" s="37"/>
      <c r="D31" s="37"/>
      <c r="E31" s="37"/>
      <c r="F31" s="37"/>
      <c r="G31" s="37"/>
      <c r="H31" s="37"/>
      <c r="I31" s="37"/>
      <c r="J31" s="37"/>
      <c r="K31" s="37"/>
      <c r="L31" s="37"/>
      <c r="M31" s="37"/>
      <c r="N31" s="37"/>
      <c r="O31" s="24" t="s">
        <v>109</v>
      </c>
    </row>
    <row r="32" spans="2:15" s="22" customFormat="1" ht="27.95" customHeight="1" x14ac:dyDescent="0.2">
      <c r="B32" s="36" t="s">
        <v>114</v>
      </c>
      <c r="C32" s="37">
        <v>615.79111106639334</v>
      </c>
      <c r="D32" s="37">
        <v>615.79111106639334</v>
      </c>
      <c r="E32" s="37">
        <v>654.21199995975405</v>
      </c>
      <c r="F32" s="37">
        <v>692.63288885311465</v>
      </c>
      <c r="G32" s="37">
        <v>731.05377774647536</v>
      </c>
      <c r="H32" s="37">
        <v>769.47466663983596</v>
      </c>
      <c r="I32" s="37">
        <v>807.89555553319667</v>
      </c>
      <c r="J32" s="37">
        <v>846.31644442655738</v>
      </c>
      <c r="K32" s="37">
        <v>884.73733331991798</v>
      </c>
      <c r="L32" s="37">
        <v>923.15822221327869</v>
      </c>
      <c r="M32" s="37">
        <v>961.5791111066394</v>
      </c>
      <c r="N32" s="37">
        <v>1000</v>
      </c>
      <c r="O32" s="24" t="s">
        <v>97</v>
      </c>
    </row>
    <row r="33" spans="2:15" s="22" customFormat="1" ht="27.95" customHeight="1" x14ac:dyDescent="0.2">
      <c r="B33" s="36" t="s">
        <v>115</v>
      </c>
      <c r="C33" s="37"/>
      <c r="D33" s="37">
        <v>0</v>
      </c>
      <c r="E33" s="38">
        <v>36471.70631590236</v>
      </c>
      <c r="F33" s="38">
        <v>54898.131998518693</v>
      </c>
      <c r="G33" s="38">
        <v>69038.601122800916</v>
      </c>
      <c r="H33" s="38">
        <v>80575.61016552108</v>
      </c>
      <c r="I33" s="38">
        <v>90177.308553674375</v>
      </c>
      <c r="J33" s="38">
        <v>98170.533795339346</v>
      </c>
      <c r="K33" s="38">
        <v>104714.93895385966</v>
      </c>
      <c r="L33" s="38">
        <v>109855.81966132583</v>
      </c>
      <c r="M33" s="38">
        <v>113512.48063273363</v>
      </c>
      <c r="N33" s="38">
        <v>115262.66668008201</v>
      </c>
      <c r="O33" s="24">
        <v>0.49999999999999994</v>
      </c>
    </row>
    <row r="34" spans="2:15" s="22" customFormat="1" ht="27.95" customHeight="1" x14ac:dyDescent="0.2">
      <c r="B34" s="23"/>
    </row>
    <row r="35" spans="2:15" s="22" customFormat="1" ht="27.95" customHeight="1" x14ac:dyDescent="0.2">
      <c r="B35" s="23"/>
      <c r="D35" s="23"/>
      <c r="E35" s="40"/>
      <c r="G35" s="41"/>
    </row>
    <row r="36" spans="2:15" ht="27.95" customHeight="1" x14ac:dyDescent="0.25">
      <c r="B36" s="21" t="s">
        <v>90</v>
      </c>
      <c r="C36" s="22"/>
      <c r="D36" s="22"/>
      <c r="F36" s="21" t="s">
        <v>116</v>
      </c>
      <c r="G36" s="21" t="s">
        <v>117</v>
      </c>
      <c r="H36" s="21" t="s">
        <v>118</v>
      </c>
    </row>
    <row r="37" spans="2:15" ht="27.95" customHeight="1" x14ac:dyDescent="0.25">
      <c r="B37" s="24" t="s">
        <v>119</v>
      </c>
      <c r="C37" s="24">
        <v>1000</v>
      </c>
      <c r="D37" s="24">
        <v>1000</v>
      </c>
      <c r="F37" s="24">
        <v>1.613</v>
      </c>
      <c r="G37" s="43">
        <v>150000</v>
      </c>
      <c r="H37" s="24">
        <v>500</v>
      </c>
    </row>
    <row r="38" spans="2:15" ht="27.95" customHeight="1" x14ac:dyDescent="0.25">
      <c r="B38" s="24" t="s">
        <v>120</v>
      </c>
      <c r="C38" s="24">
        <v>500</v>
      </c>
      <c r="D38" s="24">
        <v>500</v>
      </c>
      <c r="F38" s="21" t="s">
        <v>121</v>
      </c>
    </row>
    <row r="39" spans="2:15" ht="27.95" customHeight="1" x14ac:dyDescent="0.25">
      <c r="B39" s="24" t="s">
        <v>118</v>
      </c>
      <c r="C39" s="24">
        <v>500</v>
      </c>
      <c r="D39" s="24">
        <v>500</v>
      </c>
      <c r="F39" s="24">
        <v>500</v>
      </c>
    </row>
    <row r="40" spans="2:15" ht="27.95" customHeight="1" x14ac:dyDescent="0.25">
      <c r="B40" s="24" t="s">
        <v>96</v>
      </c>
      <c r="C40" s="24">
        <v>0</v>
      </c>
      <c r="D40" s="24">
        <v>1100</v>
      </c>
    </row>
    <row r="41" spans="2:15" ht="27.95" customHeight="1" x14ac:dyDescent="0.25">
      <c r="B41" s="24" t="s">
        <v>122</v>
      </c>
      <c r="C41" s="43">
        <v>0</v>
      </c>
      <c r="D41" s="43">
        <v>265132.5</v>
      </c>
    </row>
    <row r="42" spans="2:15" ht="27.95" customHeight="1" x14ac:dyDescent="0.25">
      <c r="B42" s="24" t="s">
        <v>117</v>
      </c>
      <c r="C42" s="43">
        <v>150000</v>
      </c>
      <c r="D42" s="43">
        <v>150000</v>
      </c>
    </row>
    <row r="43" spans="2:15" ht="27.95" customHeight="1" x14ac:dyDescent="0.25">
      <c r="B43" s="24" t="s">
        <v>118</v>
      </c>
      <c r="C43" s="24">
        <v>0</v>
      </c>
      <c r="D43" s="44">
        <v>150000</v>
      </c>
    </row>
    <row r="44" spans="2:15" ht="27.95" customHeight="1" x14ac:dyDescent="0.25">
      <c r="B44" s="24" t="s">
        <v>117</v>
      </c>
      <c r="C44" s="24">
        <v>0</v>
      </c>
      <c r="D44" s="45">
        <v>500</v>
      </c>
    </row>
    <row r="45" spans="2:15" ht="27.95" customHeight="1" x14ac:dyDescent="0.25">
      <c r="B45" s="24" t="s">
        <v>123</v>
      </c>
      <c r="C45" s="24">
        <v>0</v>
      </c>
      <c r="D45" s="24">
        <v>0</v>
      </c>
    </row>
    <row r="46" spans="2:15" ht="27.95" customHeight="1" x14ac:dyDescent="0.25">
      <c r="B46" s="24" t="s">
        <v>123</v>
      </c>
      <c r="C46" s="44">
        <v>150000</v>
      </c>
      <c r="D46" s="45">
        <v>500</v>
      </c>
    </row>
    <row r="47" spans="2:15" ht="27.95" customHeight="1" x14ac:dyDescent="0.25">
      <c r="B47" s="24" t="s">
        <v>124</v>
      </c>
      <c r="C47" s="24">
        <v>661</v>
      </c>
      <c r="D47" s="24">
        <v>661</v>
      </c>
    </row>
  </sheetData>
  <mergeCells count="2">
    <mergeCell ref="B1:E3"/>
    <mergeCell ref="C8:J9"/>
  </mergeCells>
  <conditionalFormatting sqref="D17:N17">
    <cfRule type="expression" dxfId="5" priority="11">
      <formula>ISERROR(D17)</formula>
    </cfRule>
  </conditionalFormatting>
  <conditionalFormatting sqref="D20:N20">
    <cfRule type="expression" dxfId="4" priority="9">
      <formula>ISERROR(D20)</formula>
    </cfRule>
  </conditionalFormatting>
  <conditionalFormatting sqref="D23:N23">
    <cfRule type="expression" dxfId="3" priority="4">
      <formula>ISERROR(D23)</formula>
    </cfRule>
  </conditionalFormatting>
  <conditionalFormatting sqref="D26:N26">
    <cfRule type="expression" dxfId="2" priority="3">
      <formula>ISERROR(D26)</formula>
    </cfRule>
  </conditionalFormatting>
  <conditionalFormatting sqref="D29:N29">
    <cfRule type="expression" dxfId="1" priority="2">
      <formula>ISERROR(D29)</formula>
    </cfRule>
  </conditionalFormatting>
  <conditionalFormatting sqref="D32:N32">
    <cfRule type="expression" dxfId="0" priority="1">
      <formula>ISERROR(D32)</formula>
    </cfRule>
  </conditionalFormatting>
  <pageMargins left="0.7" right="0.7" top="0.75" bottom="0.75" header="0.3" footer="0.3"/>
  <pageSetup paperSize="9" scale="40" orientation="landscape" r:id="rId1"/>
  <ignoredErrors>
    <ignoredError sqref="C6:E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0F0AF601A8D24B8220E248A4C0F66E" ma:contentTypeVersion="2" ma:contentTypeDescription="Een nieuw document maken." ma:contentTypeScope="" ma:versionID="62b08f37edba728e297a9b1aa6746071">
  <xsd:schema xmlns:xsd="http://www.w3.org/2001/XMLSchema" xmlns:xs="http://www.w3.org/2001/XMLSchema" xmlns:p="http://schemas.microsoft.com/office/2006/metadata/properties" xmlns:ns2="78f293f6-1fcc-4fdb-9c28-d11db24d1621" targetNamespace="http://schemas.microsoft.com/office/2006/metadata/properties" ma:root="true" ma:fieldsID="3b90e2fde24865919fc72d34ec33559e" ns2:_="">
    <xsd:import namespace="78f293f6-1fcc-4fdb-9c28-d11db24d162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f293f6-1fcc-4fdb-9c28-d11db24d1621"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C04EB1-45A9-48E0-B4DB-26AA5E3DEC2C}">
  <ds:schemaRefs>
    <ds:schemaRef ds:uri="http://purl.org/dc/term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78f293f6-1fcc-4fdb-9c28-d11db24d1621"/>
    <ds:schemaRef ds:uri="http://www.w3.org/XML/1998/namespace"/>
    <ds:schemaRef ds:uri="http://purl.org/dc/dcmitype/"/>
  </ds:schemaRefs>
</ds:datastoreItem>
</file>

<file path=customXml/itemProps2.xml><?xml version="1.0" encoding="utf-8"?>
<ds:datastoreItem xmlns:ds="http://schemas.openxmlformats.org/officeDocument/2006/customXml" ds:itemID="{EF7ED0E8-53BB-4219-94EB-D4935AD3BFC0}">
  <ds:schemaRefs>
    <ds:schemaRef ds:uri="http://schemas.microsoft.com/sharepoint/v3/contenttype/forms"/>
  </ds:schemaRefs>
</ds:datastoreItem>
</file>

<file path=customXml/itemProps3.xml><?xml version="1.0" encoding="utf-8"?>
<ds:datastoreItem xmlns:ds="http://schemas.openxmlformats.org/officeDocument/2006/customXml" ds:itemID="{7B3C5EF4-91E8-4348-97F2-F6895BAD4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f293f6-1fcc-4fdb-9c28-d11db24d16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Bijlage 6 P2 Nidos RvdK SGM VWN</vt:lpstr>
      <vt:lpstr>Blad1</vt:lpstr>
      <vt:lpstr>Data</vt:lpstr>
      <vt:lpstr>Blad1!Afdrukbereik</vt:lpstr>
      <vt:lpstr>Data!Afdrukbereik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Prijsopgavetabel</dc:title>
  <dc:subject/>
  <dc:creator>Tolk-en Vertaaldiensten</dc:creator>
  <cp:keywords>n.v.t.</cp:keywords>
  <dc:description/>
  <cp:lastModifiedBy>Staessen, L.A.J. - BD/DC/INKOOP</cp:lastModifiedBy>
  <cp:revision/>
  <dcterms:created xsi:type="dcterms:W3CDTF">2013-02-25T22:33:21Z</dcterms:created>
  <dcterms:modified xsi:type="dcterms:W3CDTF">2026-04-07T14:08:08Z</dcterms:modified>
  <cp:category>n.v.t.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0x010100280F0AF601A8D24B8220E248A4C0F66E</vt:lpwstr>
  </property>
</Properties>
</file>