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iblzk.sharepoint.com/sites/SIBStichtingICTBeheer/Gedeelde documenten/Aanbesteding 2025/Aanbestedingsdocumenten/Interne review aanbestedingsdocumenten/Gereed om te versturen/"/>
    </mc:Choice>
  </mc:AlternateContent>
  <xr:revisionPtr revIDLastSave="10" documentId="8_{DC2D11F8-8780-427B-A7D1-C0D54C1E9494}" xr6:coauthVersionLast="47" xr6:coauthVersionMax="47" xr10:uidLastSave="{347EFF1E-66C7-41B8-B99D-6B7FE918FB89}"/>
  <bookViews>
    <workbookView xWindow="10740" yWindow="2460" windowWidth="19305" windowHeight="19290" tabRatio="629" xr2:uid="{00000000-000D-0000-FFFF-FFFF00000000}"/>
  </bookViews>
  <sheets>
    <sheet name="Toelichting prijzenblad" sheetId="1" r:id="rId1"/>
    <sheet name="Uitgangspunten en aantallen" sheetId="2" r:id="rId2"/>
    <sheet name="Reguliere dienstverlening" sheetId="3" r:id="rId3"/>
    <sheet name="Regie en verbetersturing" sheetId="8" r:id="rId4"/>
    <sheet name="Projecten en scenario's" sheetId="4" r:id="rId5"/>
    <sheet name="Uurtarieven" sheetId="5" r:id="rId6"/>
    <sheet name="Opties" sheetId="7" r:id="rId7"/>
    <sheet name="Samenvatting"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 i="3" l="1"/>
  <c r="B16" i="2"/>
  <c r="D16" i="2"/>
  <c r="C16" i="2"/>
  <c r="E6" i="4" l="1"/>
  <c r="C9" i="2"/>
  <c r="D9" i="2"/>
  <c r="B31" i="2"/>
  <c r="B32" i="2"/>
  <c r="F11" i="3" s="1"/>
  <c r="B33" i="2"/>
  <c r="B34" i="2"/>
  <c r="F13" i="3" s="1"/>
  <c r="H13" i="3" s="1"/>
  <c r="I13" i="3" s="1"/>
  <c r="J13" i="3" s="1"/>
  <c r="D8" i="5"/>
  <c r="E8" i="5" s="1"/>
  <c r="D7" i="5"/>
  <c r="E7" i="5" s="1"/>
  <c r="B7" i="2"/>
  <c r="F6" i="3" s="1"/>
  <c r="H6" i="3" s="1"/>
  <c r="I6" i="3" s="1"/>
  <c r="J6" i="3" s="1"/>
  <c r="H3" i="8"/>
  <c r="I3" i="8" s="1"/>
  <c r="H15" i="3"/>
  <c r="I15" i="3" s="1"/>
  <c r="J15" i="3" s="1"/>
  <c r="B11" i="2"/>
  <c r="F7" i="3" s="1"/>
  <c r="H7" i="3" s="1"/>
  <c r="I7" i="3" s="1"/>
  <c r="J7" i="3" s="1"/>
  <c r="B8" i="2"/>
  <c r="F5" i="3" s="1"/>
  <c r="H5" i="3" s="1"/>
  <c r="I5" i="3" s="1"/>
  <c r="J5" i="3" s="1"/>
  <c r="B5" i="6"/>
  <c r="D6" i="5"/>
  <c r="E6" i="5" s="1"/>
  <c r="D5" i="5"/>
  <c r="E5" i="5" s="1"/>
  <c r="D4" i="5"/>
  <c r="E4" i="5" s="1"/>
  <c r="D3" i="5"/>
  <c r="E3" i="5"/>
  <c r="D15" i="2"/>
  <c r="C15" i="2"/>
  <c r="B15" i="2" s="1"/>
  <c r="F10" i="3" s="1"/>
  <c r="H10" i="3" s="1"/>
  <c r="I10" i="3" s="1"/>
  <c r="J10" i="3" s="1"/>
  <c r="B14" i="2"/>
  <c r="F9" i="3" s="1"/>
  <c r="H9" i="3" s="1"/>
  <c r="I9" i="3" s="1"/>
  <c r="J9" i="3" s="1"/>
  <c r="D13" i="2"/>
  <c r="C13" i="2"/>
  <c r="C6" i="2"/>
  <c r="B4" i="2"/>
  <c r="F3" i="7" s="1"/>
  <c r="H3" i="7" s="1"/>
  <c r="H5" i="8" l="1"/>
  <c r="J3" i="8"/>
  <c r="J5" i="8" s="1"/>
  <c r="B4" i="6" s="1"/>
  <c r="I5" i="8"/>
  <c r="H11" i="3"/>
  <c r="I11" i="3" s="1"/>
  <c r="B13" i="2"/>
  <c r="F8" i="3" s="1"/>
  <c r="H8" i="3" s="1"/>
  <c r="I8" i="3" s="1"/>
  <c r="J8" i="3" s="1"/>
  <c r="B6" i="2"/>
  <c r="E10" i="5"/>
  <c r="B6" i="6" s="1"/>
  <c r="I3" i="7"/>
  <c r="I5" i="7" s="1"/>
  <c r="H5" i="7"/>
  <c r="F3" i="3"/>
  <c r="H3" i="3" s="1"/>
  <c r="I3" i="3" s="1"/>
  <c r="J3" i="3" s="1"/>
  <c r="H12" i="3"/>
  <c r="I12" i="3" s="1"/>
  <c r="J12" i="3" s="1"/>
  <c r="F4" i="3" l="1"/>
  <c r="H4" i="3" s="1"/>
  <c r="I4" i="3" s="1"/>
  <c r="J4" i="3" s="1"/>
  <c r="B9" i="2"/>
  <c r="J3" i="7"/>
  <c r="J5" i="7" s="1"/>
  <c r="J11" i="3"/>
  <c r="I17" i="3" l="1"/>
  <c r="J17" i="3"/>
  <c r="B3" i="6" s="1"/>
  <c r="B8" i="6" s="1"/>
  <c r="H17" i="3"/>
</calcChain>
</file>

<file path=xl/sharedStrings.xml><?xml version="1.0" encoding="utf-8"?>
<sst xmlns="http://schemas.openxmlformats.org/spreadsheetml/2006/main" count="275" uniqueCount="168">
  <si>
    <r>
      <rPr>
        <b/>
        <sz val="11"/>
        <color theme="1"/>
        <rFont val="Calibri"/>
        <family val="2"/>
      </rPr>
      <t xml:space="preserve">Instructie: </t>
    </r>
    <r>
      <rPr>
        <sz val="11"/>
        <color theme="1"/>
        <rFont val="Calibri"/>
        <family val="2"/>
        <charset val="1"/>
      </rPr>
      <t>Het prijzen- en tarievenblad dient volledig en conform de gevraagde structuur te worden ingevuld. De opgegeven prijzen worden gebruikt voor de bepaling van de vergelijkingsprijs, voor zover in de aanbestedingsdocumenten bepaald, en voor de beoordeling van transparantie, realisme en onderlinge vergelijkbaarheid van Inschrijvingen.</t>
    </r>
  </si>
  <si>
    <t>1. Opbouw van het prijzenblad</t>
  </si>
  <si>
    <r>
      <t xml:space="preserve">Uitgangspunten en aantallen: </t>
    </r>
    <r>
      <rPr>
        <sz val="11"/>
        <color theme="1"/>
        <rFont val="Calibri"/>
        <family val="2"/>
      </rPr>
      <t>Het tabblad met referentievolumes, uitgangspunten en overige invoerwaarden die worden gebruikt voor de berekening van de vergelijkingsprijs.</t>
    </r>
  </si>
  <si>
    <r>
      <t xml:space="preserve">Projecten en scenario’s: </t>
    </r>
    <r>
      <rPr>
        <sz val="11"/>
        <color theme="1"/>
        <rFont val="Calibri"/>
        <family val="2"/>
      </rPr>
      <t>De gevraagde bedragen voor takeover/onboarding/overdracht en de fictieve scenario’s.</t>
    </r>
  </si>
  <si>
    <r>
      <t xml:space="preserve">Uurtarieven additionele dienstverlening / projectwerk: </t>
    </r>
    <r>
      <rPr>
        <sz val="11"/>
        <color theme="1"/>
        <rFont val="Calibri"/>
        <family val="2"/>
      </rPr>
      <t>De gevraagde uurtarieven, die voor de prijsbeoordeling worden verwerkt via een fictieve urenmix.</t>
    </r>
  </si>
  <si>
    <t>2. Tabblad Uitgangspunten en aantallen</t>
  </si>
  <si>
    <r>
      <t xml:space="preserve">Het tabblad </t>
    </r>
    <r>
      <rPr>
        <b/>
        <sz val="11"/>
        <color theme="1"/>
        <rFont val="Calibri"/>
        <family val="2"/>
        <charset val="1"/>
      </rPr>
      <t>Uitgangspunten en aantallen</t>
    </r>
    <r>
      <rPr>
        <sz val="11"/>
        <color theme="1"/>
        <rFont val="Calibri"/>
        <family val="2"/>
        <charset val="1"/>
      </rPr>
      <t xml:space="preserve"> bevat de referentievolumes, fictieve aantallen, scenario-uitgangspunten en overige rekenkundige aannames die gelden voor de invulling van het prijzen- en tarievenblad.</t>
    </r>
  </si>
  <si>
    <t>Deze uitgangspunten dienen uitsluitend voor een uniforme prijsvergelijking tussen Inschrijvingen. Aan deze aantallen en uitgangspunten kan geen verplichting tot afname worden ontleend, tenzij in de aanbestedingsdocumenten uitdrukkelijk anders is bepaald.</t>
  </si>
  <si>
    <t>3. Reguliere dienstverlening</t>
  </si>
  <si>
    <t>5. Projecten, scenario’s en uurtarieven</t>
  </si>
  <si>
    <t>De in het prijzenblad opgenomen projecten, scenario’s en fictieve urenmix dienen uitsluitend ter bepaling van de vergelijkingsprijs en ter onderlinge vergelijking van Inschrijvingen. Aan deze posten kan geen verplichting tot afname worden ontleend, tenzij in de aanbestedingsdocumenten uitdrukkelijk anders is bepaald.</t>
  </si>
  <si>
    <t>6. Optionele dienstverlening</t>
  </si>
  <si>
    <t>De volgende dienst wordt optioneel uitgevraagd:</t>
  </si>
  <si>
    <t>uitgebreide security monitoring, waaronder SIEM- en/of SOC-diensten, bovenop de basisbeveiliging.</t>
  </si>
  <si>
    <t>7. Tabblad Samenvatting</t>
  </si>
  <si>
    <r>
      <rPr>
        <sz val="11"/>
        <color rgb="FF000000"/>
        <rFont val="Calibri"/>
        <family val="2"/>
      </rPr>
      <t xml:space="preserve">Het tabblad </t>
    </r>
    <r>
      <rPr>
        <b/>
        <sz val="11"/>
        <color rgb="FF000000"/>
        <rFont val="Calibri"/>
        <family val="2"/>
      </rPr>
      <t>Samenvatting</t>
    </r>
    <r>
      <rPr>
        <sz val="11"/>
        <color rgb="FF000000"/>
        <rFont val="Calibri"/>
        <family val="2"/>
      </rPr>
      <t xml:space="preserve"> bevat een totaaloverzicht van de bedragen uit de relevante tabbladen en leidt daaruit de vergelijkingsprijs af. De Samenvatting heeft een rekenkundige en controlerende functie en strekt ertoe de prijsopgave van de Inschrijver op uniforme wijze vergelijkbaar te maken. Voor zover in de aanbestedingsdocumenten niet anders is bepaald, worden in de Samenvatting in ieder geval opgenomen:</t>
    </r>
  </si>
  <si>
    <t>Optionele dienstverlening wordt in de Samenvatting desgewenst afzonderlijk zichtbaar gemaakt, maar maakt geen onderdeel uit van de vergelijkingsprijs.</t>
  </si>
  <si>
    <t>8. Toelichting door inschrijver</t>
  </si>
  <si>
    <t>De Inschrijver licht per relevante prijsregel kort toe welke werkzaamheden, kostenelementen en aannames in de opgegeven prijs zijn inbegrepen, voor zover dit niet reeds eenduidig uit de omschrijving van de prijsregel blijkt.</t>
  </si>
  <si>
    <t>9. Algemeen</t>
  </si>
  <si>
    <t>Alle bedragen worden opgegeven exclusief btw, tenzij uitdrukkelijk anders is vermeld. Indien de Inschrijver van oordeel is dat een bepaalde prijsregel niet van toepassing is, vermeldt hij dit gemotiveerd in het prijzenblad. Lege velden, nulbedragen of niet nader toegelichte afwijkende prijsopbouwen kunnen door de Aanbestedende dienst worden betrokken bij de beoordeling van de volledigheid, transparantie en het realiteitsgehalte van de Inschrijving.</t>
  </si>
  <si>
    <t>Aantallen en scenario-inputs</t>
  </si>
  <si>
    <t>Component</t>
  </si>
  <si>
    <t>Totaal</t>
  </si>
  <si>
    <t>Deelnemer 1</t>
  </si>
  <si>
    <t>Deelnemer 2</t>
  </si>
  <si>
    <t>Eenheid</t>
  </si>
  <si>
    <t>Opmerking</t>
  </si>
  <si>
    <t>Users</t>
  </si>
  <si>
    <t>Windows laptops/desktops</t>
  </si>
  <si>
    <t>Mobiele devices (tablet/smartphone)</t>
  </si>
  <si>
    <t>MAM/MDM-context; lager beheerniveau</t>
  </si>
  <si>
    <t>Mac desktops</t>
  </si>
  <si>
    <t>Printers</t>
  </si>
  <si>
    <t>Controle totaal devices</t>
  </si>
  <si>
    <t>Switches</t>
  </si>
  <si>
    <t>Netwerkcomponent</t>
  </si>
  <si>
    <t>Firewalls</t>
  </si>
  <si>
    <t>Access points</t>
  </si>
  <si>
    <t>Stichtingsbrede vaste fee</t>
  </si>
  <si>
    <t>per maand</t>
  </si>
  <si>
    <t>50%</t>
  </si>
  <si>
    <t>verdeling</t>
  </si>
  <si>
    <t>Fictieve urenmix Project</t>
  </si>
  <si>
    <t>Servicedesk / supportmedewerker</t>
  </si>
  <si>
    <t>Beheerder / engineer</t>
  </si>
  <si>
    <t>Senior specialist</t>
  </si>
  <si>
    <t>Projectleider / implementatiemanager</t>
  </si>
  <si>
    <t>Lifecycle-scenario</t>
  </si>
  <si>
    <t>40 switches, 19 firewalls, 140 access points</t>
  </si>
  <si>
    <t>Looptijd</t>
  </si>
  <si>
    <t>jaar</t>
  </si>
  <si>
    <t>Nr.</t>
  </si>
  <si>
    <t>Kostenrubriek</t>
  </si>
  <si>
    <t>Omschrijving</t>
  </si>
  <si>
    <t>Q
Aantal</t>
  </si>
  <si>
    <t xml:space="preserve">
P 
Tarief p/eenheid 
p/maand (€)</t>
  </si>
  <si>
    <t>Maandbedrag (€)</t>
  </si>
  <si>
    <t>Jaarbedrag (€)</t>
  </si>
  <si>
    <t>7 jaar (€)</t>
  </si>
  <si>
    <t>Invullen door 
inschrijver?</t>
  </si>
  <si>
    <t>Toelichting</t>
  </si>
  <si>
    <t>Reguliere dienstverlening per gebruiker</t>
  </si>
  <si>
    <t>user</t>
  </si>
  <si>
    <t>ja</t>
  </si>
  <si>
    <t>Laptops/desktops</t>
  </si>
  <si>
    <t>Reguliere dienstverlening per Windows laptop/desktop</t>
  </si>
  <si>
    <t>device</t>
  </si>
  <si>
    <t>Reguliere dienstverlening per Mac desktop</t>
  </si>
  <si>
    <t>Mobiele devices</t>
  </si>
  <si>
    <t>Reguliere dienstverlening per tablet/smartphone in MAM/MDM-context</t>
  </si>
  <si>
    <t>Regulier dienstverlening per printer (instellingen)</t>
  </si>
  <si>
    <t>Reguliere dienstverlening netwerk – switches</t>
  </si>
  <si>
    <t>switch</t>
  </si>
  <si>
    <t>Reguliere dienstverlening netwerk – firewalls</t>
  </si>
  <si>
    <t>firewall</t>
  </si>
  <si>
    <t>Reguliere dienstverlening netwerk – access points</t>
  </si>
  <si>
    <t>access point</t>
  </si>
  <si>
    <t>Stichtingbreed</t>
  </si>
  <si>
    <t>Vaste component reguliere dienstverlening</t>
  </si>
  <si>
    <t xml:space="preserve">Vast onderdeel van de reguliere dienstverlening, voor zover de Inschrijver naast variabele componentprijzen tevens een vaste prijs hanteert voor standaard beheerwerkzaamheden binnen scope. </t>
  </si>
  <si>
    <t>fee/maand</t>
  </si>
  <si>
    <t>Totaal reguliere dienstverlening</t>
  </si>
  <si>
    <t>Per maand</t>
  </si>
  <si>
    <t>Totaal ICT-regie en verbetersturing</t>
  </si>
  <si>
    <t>Projecten en scenario's</t>
  </si>
  <si>
    <t>Post</t>
  </si>
  <si>
    <t>Prijsmodel</t>
  </si>
  <si>
    <t>Bedrag (€)</t>
  </si>
  <si>
    <t>Mee in 
contractwaarde</t>
  </si>
  <si>
    <t>Takeover</t>
  </si>
  <si>
    <t>Eenmalige begroting voor takeover / onboarding / overdracht</t>
  </si>
  <si>
    <t>vaste prijs</t>
  </si>
  <si>
    <t>Totaalbedrag</t>
  </si>
  <si>
    <t>Lifecycle-scenario netwerk</t>
  </si>
  <si>
    <t>Diensten component</t>
  </si>
  <si>
    <t>Totaal projecten en scenario's</t>
  </si>
  <si>
    <t>Meerwerk / projectwerk – uurtarieven en fictieve urenmix</t>
  </si>
  <si>
    <t>Rol</t>
  </si>
  <si>
    <t>Uurtarief (€)</t>
  </si>
  <si>
    <t>Fictief aantal 
uren</t>
  </si>
  <si>
    <t>Fictief bedrag (€)</t>
  </si>
  <si>
    <t>Rol conform DFA</t>
  </si>
  <si>
    <t>Totaal fictief bedrag meerwerk/projectwerk</t>
  </si>
  <si>
    <t>Opties</t>
  </si>
  <si>
    <t>Uitgebreide security monitoring</t>
  </si>
  <si>
    <t>Totaal opties</t>
  </si>
  <si>
    <t>Samenvatting totale contractwaarde</t>
  </si>
  <si>
    <t>Onderdeel</t>
  </si>
  <si>
    <t>Regel 22</t>
  </si>
  <si>
    <t>Eenmalig fictief scenario</t>
  </si>
  <si>
    <t>Fictief bedrag Project</t>
  </si>
  <si>
    <t>Fictieve urenmix</t>
  </si>
  <si>
    <t>Totale contractwaarde</t>
  </si>
  <si>
    <t>Deelnemers</t>
  </si>
  <si>
    <t>KA printers, instellingen; lager beheerniveau</t>
  </si>
  <si>
    <r>
      <t xml:space="preserve">ICT-Regie en verbetersturing (Laag proactief en laag sturend): </t>
    </r>
    <r>
      <rPr>
        <sz val="11"/>
        <color theme="1"/>
        <rFont val="Calibri"/>
        <family val="2"/>
      </rPr>
      <t>De stichtingbrede werkzaamheden voor actieve ketenregie, leveranciersafstemming, proactieve signalering opvolging en realisatie van verbetermaatregelen, governance-cadans en escalatiestructuur.</t>
    </r>
  </si>
  <si>
    <t>4. Regie en verbetersturing (Laag proactief en laag sturend)</t>
  </si>
  <si>
    <t>- reguliere dienstverlening over zeven (7) jaar; 
- regie en verbetersturing (Laag proactief en laag sturend) over zeven (7) jaar;
- projecten en scenario’s;
- fictief bedrag additionele dienstverlening / projectwerk;
- totale vergelijkingsprijs.</t>
  </si>
  <si>
    <t>Reguliere dienstverlening – tarieven en berekening (Laag operationeel)</t>
  </si>
  <si>
    <t>Invulinstructie voor regel 21</t>
  </si>
  <si>
    <t xml:space="preserve">Regel 21 ziet uitsluitend op de vaste prijsopbouw van de reguliere standaarddienstverlening (laag operationeel conform §2.4 leidraad), voor zover de Inschrijver daarbij naast variabele componentprijzen een vaste prijscomponent hanteert. Dubbeltelling met regel 22 en de overige componentprijzen is niet toegestaan.
</t>
  </si>
  <si>
    <t>Invulinstructie regel 22</t>
  </si>
  <si>
    <t>ICT-regie en verbetersturing (laag proactief en laag sturend)</t>
  </si>
  <si>
    <t>Regie, Ontzorging en verbetersturing</t>
  </si>
  <si>
    <t>Stichtingbrede werkzaamheden voor Laag proactief en Laag sturend conform §2.4 leidraad: actieve ketenregie en meldingsopvolging, leveranciersafstemming, proactieve signalering, opvolging en realisatie van verbetermaatregelen, governance-cadans en escalatiestructuur.</t>
  </si>
  <si>
    <t>Regel 22 ziet op Laag proactief en Laag sturend conform §2.4 van de leidraad: actieve ketenregie, leveranciersafstemming, proactieve signalering, opvolging en realisatie van verbetermaatregelen, governance-cadans en escalatiestructuur. Dubbeltelling met regel 21 en de overige componentprijzen is niet toegestaan.</t>
  </si>
  <si>
    <t>Regie, Ontzorging en verbetersturing (Laag proactief en laag sturend)</t>
  </si>
  <si>
    <t>Reguliere dienstverlening 7 jaar (Laag operationeel)</t>
  </si>
  <si>
    <t>Een hybride prijsopbouw binnen Laag operationeel is toegestaan, mits de prijsopbouw transparant is, duidelijk is welk deel is opgenomen in variabele componentprijzen en welk deel in de vaste component, en dubbeltelling tussen prijsregels wordt voorkomen.</t>
  </si>
  <si>
    <t>Bij gebruik van een combinatie van vaste en variabele componenten: toelichting welke werkzaamheden en kostenelementen in de onderscheiden prijsregels zijn inbegrepen (conform leidraad §6.4.1).</t>
  </si>
  <si>
    <t>De Inschrijver licht kort toe welke werkzaamheden en kostenelementen in regel 22 zijn inbegrepen en hoe de prijs is opgebouwd. Daarbij wordt in ieder geval zichtbaar gemaakt welk deel van de prijs betrekking heeft op de proactieve laag (ontzorging, ketenafstemming, signalering) en welk deel op de sturende laag (governance-cadans, escalatiestructuur, verbeteropvolging).</t>
  </si>
  <si>
    <t>De volumes die in het Prijzenblad zijn opgenomen zijn referentievolumes voor de vergelijkingsprijs en leiden niet tot een afnameverplichting (conform leidraad §6.4.3).</t>
  </si>
  <si>
    <t xml:space="preserve">SIEM- en/of SOC-diensten bovenop de basisbeveiliging (endpoint monitoring, netwerkmonitoring, e-mailsecurity en zero trust). </t>
  </si>
  <si>
    <t>Onder reguliere dienstverlening wordt verstaan: de binnen de reguliere dienstverlening vallende, reguliere en terugkerende beheer- en ondersteuningswerkzaamheden binnen scope, conform Laag operationeel van §2.4 van de leidraad.</t>
  </si>
  <si>
    <t>Optionele dienstverlening maakt geen onderdeel uit van de  reguliere dienstverlening en wordt separaat geprijsd in het daarvoor bestemde onderdeel van het prijzenblad. Deze prijzen worden niet betrokken bij de bepaling van de vergelijkingsprijs, tenzij in de aanbestedingsdocumenten uitdrukkelijk anders is bepaald.</t>
  </si>
  <si>
    <r>
      <t xml:space="preserve">Reguliere dienstverlening (Laag operationeel): </t>
    </r>
    <r>
      <rPr>
        <sz val="11"/>
        <color theme="1"/>
        <rFont val="Calibri"/>
        <family val="2"/>
      </rPr>
      <t>De reguliere managed ICT-dienstverlening binnen de Opdracht, geprijsd aan de hand van de opgenomen componenten en eenheden.</t>
    </r>
  </si>
  <si>
    <r>
      <t xml:space="preserve">Opties: </t>
    </r>
    <r>
      <rPr>
        <sz val="11"/>
        <color theme="1"/>
        <rFont val="Calibri"/>
        <family val="2"/>
      </rPr>
      <t>Separaat geprijsde optionele dienstverlening die geen onderdeel uitmaakt van de Opdracht.</t>
    </r>
  </si>
  <si>
    <t>Onder basisbeveiliging wordt in dit verband verstaan de binnen de Opdracht vallende reguliere beveiligingsmaatregelen en beheeractiviteiten, waaronder endpoint monitoring, netwerkmonitoring, e-mailsecurity en zero trust, voor zover deze conform de aanbestedingsdocumenten tot de Opdracht behoren.</t>
  </si>
  <si>
    <t>Separate optie, geen onderdeel reguliere dienstverlening. De Inschrijver beschrijft bij deze optie welke opvolgingshandelingen bij beveiligingsincidenten binnen de reguliere dienstverlening vallen, welk servicevenster daarvoor geldt en waar de grens met deze optionele dienst ligt. Deze toelichting is verplicht en dient te worden ingevuld ongeacht of de Inschrijver de optie prijst.</t>
  </si>
  <si>
    <r>
      <t xml:space="preserve">Samenvatting: </t>
    </r>
    <r>
      <rPr>
        <sz val="11"/>
        <color theme="1"/>
        <rFont val="Calibri"/>
        <family val="2"/>
      </rPr>
      <t>Het tabblad waarin de bedragen uit de enkele tabbladen worden samengebracht en waaruit de vergelijkingsprijs wordt afgeleid.</t>
    </r>
  </si>
  <si>
    <t>Nee</t>
  </si>
  <si>
    <t>Eenmalig fictief dienstenscenario voor vervanging van 40 switches, 19 firewalls en 140 access points, exclusief hardware en licenties</t>
  </si>
  <si>
    <t>Architect</t>
  </si>
  <si>
    <t>Consultant</t>
  </si>
  <si>
    <r>
      <t>Deze toelichting dient ter transparantie van de prijsopbouw, toetsing van realisme en consistentie, en verbetering van de onderlinge vergelijkbaarheid van Inschrijvi</t>
    </r>
    <r>
      <rPr>
        <sz val="11"/>
        <rFont val="Calibri"/>
        <family val="2"/>
      </rPr>
      <t>ngen. Voor voorzieningen waarbij beheer en externe kostencomponenten gecombineerd voorkomen, specificeert de Inschrijver in deze toelichting per prijsregel expliciet de verdeling tussen beheeractiviteiten en eventuele licentie-, abonnements- of capaciteitskosten. Deze uitsplitsing dient uitsluitend ter transparantie en maakt geen afzonderlijk onderdeel uit van de prijsvergelijking.</t>
    </r>
  </si>
  <si>
    <t>Aantal users printing (PaperCut)</t>
  </si>
  <si>
    <t>Aantal users printing (PrintIX)</t>
  </si>
  <si>
    <t>Aantal M365 users back-up</t>
  </si>
  <si>
    <t>Printing</t>
  </si>
  <si>
    <t>Backup</t>
  </si>
  <si>
    <t>TB</t>
  </si>
  <si>
    <t>Cloudprinting</t>
  </si>
  <si>
    <t>Totaal client devices</t>
  </si>
  <si>
    <t>Totaal netwerk devices</t>
  </si>
  <si>
    <t>Data omvang back-up (TB)</t>
  </si>
  <si>
    <t>Backupdienstverlening voor Microsoft 365 (OneDrive, Teams, SharePoint), inclusief licenties</t>
  </si>
  <si>
    <t>Opslagcapaciteit voor Microsoft 365 back-up</t>
  </si>
  <si>
    <t>Regel 1-11+21</t>
  </si>
  <si>
    <t>Cloudgebaseerde printmanagementdienst per user (alleen van toepassing voor deelnemer(s) met cloudprinting, bijv. PrintIX of gelijkwaardig)</t>
  </si>
  <si>
    <t>MS365 back-up licenties</t>
  </si>
  <si>
    <t>MS365 back-up opslagcapaciteit</t>
  </si>
  <si>
    <r>
      <rPr>
        <b/>
        <sz val="11"/>
        <color theme="1"/>
        <rFont val="Calibri"/>
        <family val="2"/>
      </rPr>
      <t>Printing en back-up (afbakening binnen reguliere dienstverlening)</t>
    </r>
    <r>
      <rPr>
        <sz val="11"/>
        <color theme="1"/>
        <rFont val="Calibri"/>
        <family val="2"/>
        <charset val="1"/>
      </rPr>
      <t xml:space="preserve">
- Printing en Microsoft 365 back-up maken functioneel onderdeel uit van de reguliere dienstverlening (Laag operationeel).
- Printing wordt binnen beheer (all-in) uitgevoerd. De beheeractiviteiten aan de ICT-zijde worden niet als afzonderlijke add-on of optie geprijsd. De printinrichting verschilt per deelnemer: 
-&gt; Voor deelnemer 1 wordt gebruik gemaakt van een bestaande printoplossing (PaperCut), waarvan licenties buiten de Opdracht vallen.
-&gt; Voor deelnemer 2 wordt gebruik gemaakt van een cloudgebaseerde printoplossing (PrintIX of gelijkwaardig), die per user wordt geprijsd.
Voor zover in de beheervergoeding kosten zijn opgenomen die samenhangen met een cloudgebaseerde printoplossing (zoals PrintIX of gelijkwaardig), specificeert de Inschrijver deze uitsluitend ter transparantie in de toelichting per prijsregel.
- Microsoft 365 back-up maakt eveneens integraal onderdeel uit van de dienstverlening. Het operationeel beheer van back-up- en restoreprocessen valt onder Beheer (all-in). Microsoft 365 back-up wordt geprijsd op basis van:
-&gt; aantal gebruikers (licenties)
-&gt; opslagcapaciteit (TB)
Beide componenten vormen gezamenlijk de back-updienst en zijn verplicht onderdeel van de dienstverlening.De levering van de back-updienst (waaronder licenties en opslagcapaciteit) wordt separaat inzichtelijk gemaakt in het prijzenblad, zonder dat sprake is van optionele dienstverlening.
Voor zowel printing als back-up geldt dat oplossingen overdraagbaar moeten zijn en geen onnodige leveranciersafhankelijkheid mogen creëren.</t>
    </r>
  </si>
  <si>
    <t>Ja</t>
  </si>
  <si>
    <t>Bijlage 03 - Prijzenblad SIB -ICT Beheer (All-in) - Stichting ICT Beheer (SIB) - april 26</t>
  </si>
  <si>
    <t>Het prijzenblad sluit aan op de drielagenstructuur van §2.4 van de leidraad: Operationeel, Proactief en Sturend. Laag operationeel wordt geprijsd via regel 1–11+21. Laag proactief en laag sturend worden samen geprijsd via regel 22.
Het prijzen- en tarievenblad is opgebouwd uit de volgende onderdelen:</t>
  </si>
  <si>
    <r>
      <t xml:space="preserve">De Inschrijver kiest voor Laag operationeel een prijsopbouw die aansluit bij zijn eigen model. Drie varianten zijn toegestaan:
- Uitsluitend variabele componentprijzen: regel 1–11 gevuld, </t>
    </r>
    <r>
      <rPr>
        <sz val="11"/>
        <color rgb="FFFF0000"/>
        <rFont val="Calibri"/>
        <family val="2"/>
      </rPr>
      <t>regel 21 = 0</t>
    </r>
    <r>
      <rPr>
        <sz val="11"/>
        <color theme="1"/>
        <rFont val="Calibri"/>
        <family val="2"/>
        <charset val="1"/>
      </rPr>
      <t xml:space="preserve">;
- Uitsluitend een vaste fee: regel 21 gevuld, regel 1–11 = 0;
- Een hybride combinatie van variabele componentprijzen en een vaste fee: regel 1–11 en regel 21 deels gevuld.
In de toelichting wordt per prijsregel beschreven welke werkzaamheden en kostenelementen daarin zijn inbegrepen. Dubbeltelling tussen regelgroepen en met </t>
    </r>
    <r>
      <rPr>
        <sz val="11"/>
        <color rgb="FFFF0000"/>
        <rFont val="Calibri"/>
        <family val="2"/>
      </rPr>
      <t xml:space="preserve">regel 22 </t>
    </r>
    <r>
      <rPr>
        <sz val="11"/>
        <color theme="1"/>
        <rFont val="Calibri"/>
        <family val="2"/>
        <charset val="1"/>
      </rPr>
      <t>is niet toegestaan.</t>
    </r>
  </si>
  <si>
    <t>De Aanbestedende dienst hecht waarde aan het afzonderlijk zichtbaar maken van de kosten voor Laag proactief en Laag sturend conform §2.4 van de leidraad: actieve ketenregie en meldingsopvolging, leveranciersafstemming, proactieve signalering, opvolging en realisatie van verbetermaatregelen, governance-cadans en escalatiestructuur. Deze kosten mogen niet worden verdisconteerd in regel 1–11, regel 21 of een andere prijsregel.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</si>
</sst>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00;[Red]&quot;(€ &quot;#,##0.00\);\-"/>
    <numFmt numFmtId="165" formatCode="\€#,##0.00"/>
    <numFmt numFmtId="166" formatCode="&quot;€&quot;\ #,##0.00"/>
  </numFmts>
  <fonts count="19">
    <font>
      <sz val="11"/>
      <color theme="1"/>
      <name val="Calibri"/>
      <family val="2"/>
      <charset val="1"/>
    </font>
    <font>
      <b/>
      <sz val="14"/>
      <name val="Calibri"/>
      <family val="2"/>
    </font>
    <font>
      <b/>
      <sz val="11"/>
      <color rgb="FFFFFFFF"/>
      <name val="Calibri"/>
      <family val="2"/>
    </font>
    <font>
      <b/>
      <sz val="11"/>
      <name val="Calibri"/>
      <family val="2"/>
    </font>
    <font>
      <sz val="11"/>
      <color rgb="FF0000FF"/>
      <name val="Calibri"/>
      <family val="2"/>
    </font>
    <font>
      <sz val="11"/>
      <color rgb="FF000000"/>
      <name val="Calibri"/>
      <family val="2"/>
    </font>
    <font>
      <sz val="11"/>
      <color theme="1"/>
      <name val="Calibri"/>
      <family val="2"/>
    </font>
    <font>
      <b/>
      <sz val="10"/>
      <name val="Calibri"/>
      <family val="2"/>
    </font>
    <font>
      <sz val="14"/>
      <color theme="1"/>
      <name val="Calibri"/>
      <family val="2"/>
      <scheme val="minor"/>
    </font>
    <font>
      <b/>
      <sz val="11"/>
      <color theme="1"/>
      <name val="Calibri"/>
      <family val="2"/>
      <charset val="1"/>
    </font>
    <font>
      <sz val="10"/>
      <color theme="1"/>
      <name val="Arial Unicode MS"/>
    </font>
    <font>
      <sz val="11"/>
      <name val="Calibri"/>
      <family val="2"/>
    </font>
    <font>
      <b/>
      <sz val="11"/>
      <color theme="1"/>
      <name val="Calibri"/>
      <family val="2"/>
    </font>
    <font>
      <b/>
      <sz val="13.5"/>
      <color theme="1"/>
      <name val="Calibri"/>
      <family val="2"/>
      <charset val="1"/>
    </font>
    <font>
      <sz val="11"/>
      <color rgb="FF000000"/>
      <name val="Calibri"/>
      <family val="2"/>
    </font>
    <font>
      <b/>
      <sz val="11"/>
      <color rgb="FF000000"/>
      <name val="Calibri"/>
      <family val="2"/>
    </font>
    <font>
      <sz val="11"/>
      <color rgb="FF000000"/>
      <name val="Calibri"/>
      <family val="2"/>
    </font>
    <font>
      <sz val="11"/>
      <color rgb="FFFFFFFF"/>
      <name val="Calibri"/>
      <family val="2"/>
    </font>
    <font>
      <sz val="11"/>
      <color rgb="FFFF0000"/>
      <name val="Calibri"/>
      <family val="2"/>
    </font>
  </fonts>
  <fills count="13">
    <fill>
      <patternFill patternType="none"/>
    </fill>
    <fill>
      <patternFill patternType="gray125"/>
    </fill>
    <fill>
      <patternFill patternType="solid">
        <fgColor rgb="FFDDEBF7"/>
        <bgColor rgb="FFD9E2F3"/>
      </patternFill>
    </fill>
    <fill>
      <patternFill patternType="solid">
        <fgColor rgb="FF1F4E78"/>
        <bgColor rgb="FF1F4E79"/>
      </patternFill>
    </fill>
    <fill>
      <patternFill patternType="solid">
        <fgColor rgb="FFF2F2F2"/>
        <bgColor rgb="FFEBF3FB"/>
      </patternFill>
    </fill>
    <fill>
      <patternFill patternType="solid">
        <fgColor rgb="FFD9E2F3"/>
        <bgColor rgb="FFDDEBF7"/>
      </patternFill>
    </fill>
    <fill>
      <patternFill patternType="solid">
        <fgColor rgb="FFFFF2CC"/>
        <bgColor rgb="FFF2F2F2"/>
      </patternFill>
    </fill>
    <fill>
      <patternFill patternType="solid">
        <fgColor rgb="FFE2F0D9"/>
        <bgColor rgb="FFDDEBF7"/>
      </patternFill>
    </fill>
    <fill>
      <patternFill patternType="solid">
        <fgColor rgb="FFFFC000"/>
        <bgColor indexed="64"/>
      </patternFill>
    </fill>
    <fill>
      <patternFill patternType="solid">
        <fgColor rgb="FFFFC000"/>
        <bgColor rgb="FFDDEBF7"/>
      </patternFill>
    </fill>
    <fill>
      <patternFill patternType="solid">
        <fgColor rgb="FFFFC000"/>
        <bgColor rgb="FFF2F2F2"/>
      </patternFill>
    </fill>
    <fill>
      <patternFill patternType="solid">
        <fgColor theme="0"/>
        <bgColor rgb="FFEBF3FB"/>
      </patternFill>
    </fill>
    <fill>
      <patternFill patternType="solid">
        <fgColor theme="0"/>
        <bgColor indexed="64"/>
      </patternFill>
    </fill>
  </fills>
  <borders count="2">
    <border>
      <left/>
      <right/>
      <top/>
      <bottom/>
      <diagonal/>
    </border>
    <border>
      <left/>
      <right/>
      <top style="medium">
        <color rgb="FF404040"/>
      </top>
      <bottom/>
      <diagonal/>
    </border>
  </borders>
  <cellStyleXfs count="1">
    <xf numFmtId="0" fontId="0" fillId="0" borderId="0"/>
  </cellStyleXfs>
  <cellXfs count="54">
    <xf numFmtId="0" fontId="0" fillId="0" borderId="0" xfId="0"/>
    <xf numFmtId="0" fontId="1" fillId="2" borderId="0" xfId="0" applyFont="1" applyFill="1" applyAlignment="1">
      <alignment vertical="top" wrapText="1"/>
    </xf>
    <xf numFmtId="0" fontId="2" fillId="3" borderId="0" xfId="0" applyFont="1" applyFill="1" applyAlignment="1">
      <alignment horizontal="center" vertical="center"/>
    </xf>
    <xf numFmtId="0" fontId="0" fillId="0" borderId="0" xfId="0" applyAlignment="1">
      <alignment vertical="top" wrapText="1"/>
    </xf>
    <xf numFmtId="3" fontId="0" fillId="0" borderId="0" xfId="0" applyNumberFormat="1" applyAlignment="1">
      <alignment vertical="top" wrapText="1"/>
    </xf>
    <xf numFmtId="0" fontId="3" fillId="4" borderId="0" xfId="0" applyFont="1" applyFill="1" applyAlignment="1">
      <alignment vertical="top" wrapText="1"/>
    </xf>
    <xf numFmtId="3" fontId="3" fillId="4" borderId="0" xfId="0" applyNumberFormat="1" applyFont="1" applyFill="1" applyAlignment="1">
      <alignment vertical="top" wrapText="1"/>
    </xf>
    <xf numFmtId="0" fontId="0" fillId="4" borderId="0" xfId="0" applyFill="1" applyAlignment="1">
      <alignment vertical="top" wrapText="1"/>
    </xf>
    <xf numFmtId="0" fontId="3" fillId="5" borderId="0" xfId="0" applyFont="1" applyFill="1" applyAlignment="1">
      <alignment vertical="top" wrapText="1"/>
    </xf>
    <xf numFmtId="0" fontId="3" fillId="5" borderId="0" xfId="0" applyFont="1" applyFill="1"/>
    <xf numFmtId="164" fontId="5" fillId="0" borderId="0" xfId="0" applyNumberFormat="1" applyFont="1" applyAlignment="1">
      <alignment vertical="top" wrapText="1"/>
    </xf>
    <xf numFmtId="165" fontId="5" fillId="0" borderId="0" xfId="0" applyNumberFormat="1" applyFont="1" applyAlignment="1">
      <alignment vertical="top" wrapText="1"/>
    </xf>
    <xf numFmtId="0" fontId="3" fillId="7" borderId="1" xfId="0" applyFont="1" applyFill="1" applyBorder="1"/>
    <xf numFmtId="164" fontId="3" fillId="7" borderId="1" xfId="0" applyNumberFormat="1" applyFont="1" applyFill="1" applyBorder="1" applyAlignment="1">
      <alignment vertical="top" wrapText="1"/>
    </xf>
    <xf numFmtId="164" fontId="0" fillId="0" borderId="0" xfId="0" applyNumberFormat="1" applyAlignment="1">
      <alignment vertical="top" wrapText="1"/>
    </xf>
    <xf numFmtId="0" fontId="3" fillId="7" borderId="1" xfId="0" applyFont="1" applyFill="1" applyBorder="1" applyAlignment="1">
      <alignment vertical="top" wrapText="1"/>
    </xf>
    <xf numFmtId="0" fontId="0" fillId="4" borderId="0" xfId="0" applyFill="1" applyAlignment="1">
      <alignment horizontal="right" vertical="top" wrapText="1"/>
    </xf>
    <xf numFmtId="9" fontId="0" fillId="4" borderId="0" xfId="0" applyNumberFormat="1" applyFill="1" applyAlignment="1">
      <alignment horizontal="right" vertical="top" wrapText="1"/>
    </xf>
    <xf numFmtId="0" fontId="6" fillId="0" borderId="0" xfId="0" applyFont="1"/>
    <xf numFmtId="165" fontId="7" fillId="7" borderId="1" xfId="0" applyNumberFormat="1" applyFont="1" applyFill="1" applyBorder="1" applyAlignment="1">
      <alignment vertical="top" wrapText="1"/>
    </xf>
    <xf numFmtId="0" fontId="8" fillId="0" borderId="0" xfId="0" applyFont="1"/>
    <xf numFmtId="0" fontId="0" fillId="0" borderId="0" xfId="0" applyAlignment="1">
      <alignment horizontal="center" vertical="top" wrapText="1"/>
    </xf>
    <xf numFmtId="0" fontId="0" fillId="4" borderId="0" xfId="0" applyFill="1" applyAlignment="1">
      <alignment vertical="top"/>
    </xf>
    <xf numFmtId="0" fontId="0" fillId="0" borderId="0" xfId="0" applyAlignment="1">
      <alignment vertical="top"/>
    </xf>
    <xf numFmtId="0" fontId="3" fillId="4" borderId="0" xfId="0" applyFont="1" applyFill="1" applyAlignment="1">
      <alignment vertical="top"/>
    </xf>
    <xf numFmtId="0" fontId="0" fillId="0" borderId="0" xfId="0" applyAlignment="1">
      <alignment wrapText="1"/>
    </xf>
    <xf numFmtId="0" fontId="10" fillId="0" borderId="0" xfId="0" applyFont="1"/>
    <xf numFmtId="0" fontId="13" fillId="0" borderId="0" xfId="0" applyFont="1" applyAlignment="1">
      <alignment vertical="center" wrapText="1"/>
    </xf>
    <xf numFmtId="0" fontId="0" fillId="0" borderId="0" xfId="0" applyAlignment="1">
      <alignment horizontal="left" vertical="center" wrapText="1"/>
    </xf>
    <xf numFmtId="0" fontId="6" fillId="0" borderId="0" xfId="0" applyFont="1" applyAlignment="1">
      <alignment wrapText="1"/>
    </xf>
    <xf numFmtId="0" fontId="9" fillId="0" borderId="0" xfId="0" applyFont="1" applyAlignment="1">
      <alignment horizontal="left" vertical="center" wrapText="1"/>
    </xf>
    <xf numFmtId="0" fontId="14" fillId="0" borderId="0" xfId="0" applyFont="1" applyAlignment="1">
      <alignment wrapText="1"/>
    </xf>
    <xf numFmtId="0" fontId="16" fillId="0" borderId="0" xfId="0" applyFont="1"/>
    <xf numFmtId="0" fontId="2" fillId="3" borderId="0" xfId="0" applyFont="1" applyFill="1" applyAlignment="1">
      <alignment horizontal="center" vertical="center" wrapText="1"/>
    </xf>
    <xf numFmtId="0" fontId="0" fillId="0" borderId="0" xfId="0" quotePrefix="1" applyAlignment="1">
      <alignment horizontal="left" vertical="center" wrapText="1"/>
    </xf>
    <xf numFmtId="0" fontId="2" fillId="3" borderId="0" xfId="0" applyFont="1" applyFill="1" applyAlignment="1">
      <alignment vertical="center"/>
    </xf>
    <xf numFmtId="164" fontId="0" fillId="8" borderId="0" xfId="0" applyNumberFormat="1" applyFill="1" applyAlignment="1">
      <alignment vertical="top" wrapText="1"/>
    </xf>
    <xf numFmtId="165" fontId="7" fillId="9" borderId="1" xfId="0" applyNumberFormat="1" applyFont="1" applyFill="1" applyBorder="1" applyAlignment="1">
      <alignment vertical="top" wrapText="1"/>
    </xf>
    <xf numFmtId="164" fontId="3" fillId="9" borderId="1" xfId="0" applyNumberFormat="1" applyFont="1" applyFill="1" applyBorder="1" applyAlignment="1">
      <alignment vertical="top" wrapText="1"/>
    </xf>
    <xf numFmtId="0" fontId="17" fillId="3" borderId="0" xfId="0" applyFont="1" applyFill="1" applyAlignment="1">
      <alignment horizontal="center" vertical="center"/>
    </xf>
    <xf numFmtId="0" fontId="12" fillId="0" borderId="0" xfId="0" applyFont="1" applyAlignment="1">
      <alignment vertical="top" wrapText="1"/>
    </xf>
    <xf numFmtId="0" fontId="3" fillId="11" borderId="0" xfId="0" applyFont="1" applyFill="1" applyAlignment="1">
      <alignment vertical="top" wrapText="1"/>
    </xf>
    <xf numFmtId="3" fontId="3" fillId="11" borderId="0" xfId="0" applyNumberFormat="1" applyFont="1" applyFill="1" applyAlignment="1">
      <alignment vertical="top" wrapText="1"/>
    </xf>
    <xf numFmtId="0" fontId="3" fillId="11" borderId="0" xfId="0" applyFont="1" applyFill="1" applyAlignment="1">
      <alignment vertical="top"/>
    </xf>
    <xf numFmtId="0" fontId="0" fillId="12" borderId="0" xfId="0" applyFill="1"/>
    <xf numFmtId="166" fontId="3" fillId="7" borderId="1" xfId="0" applyNumberFormat="1" applyFont="1" applyFill="1" applyBorder="1"/>
    <xf numFmtId="0" fontId="12" fillId="12" borderId="0" xfId="0" applyFont="1" applyFill="1" applyAlignment="1">
      <alignment vertical="center"/>
    </xf>
    <xf numFmtId="0" fontId="0" fillId="12" borderId="0" xfId="0" applyFill="1" applyAlignment="1">
      <alignment wrapText="1"/>
    </xf>
    <xf numFmtId="164" fontId="4" fillId="6" borderId="0" xfId="0" applyNumberFormat="1" applyFont="1" applyFill="1" applyAlignment="1" applyProtection="1">
      <alignment vertical="top" wrapText="1"/>
      <protection locked="0"/>
    </xf>
    <xf numFmtId="164" fontId="4" fillId="10" borderId="0" xfId="0" applyNumberFormat="1" applyFont="1" applyFill="1" applyAlignment="1" applyProtection="1">
      <alignment horizontal="center" vertical="center" wrapText="1"/>
      <protection locked="0"/>
    </xf>
    <xf numFmtId="0" fontId="1" fillId="2" borderId="0" xfId="0" applyFont="1" applyFill="1" applyAlignment="1">
      <alignment vertical="top" wrapText="1"/>
    </xf>
    <xf numFmtId="0" fontId="7" fillId="7" borderId="1" xfId="0" applyFont="1" applyFill="1" applyBorder="1" applyAlignment="1">
      <alignment horizontal="left" vertical="top" wrapText="1"/>
    </xf>
    <xf numFmtId="0" fontId="1" fillId="2" borderId="0" xfId="0" applyFont="1" applyFill="1" applyAlignment="1">
      <alignment horizontal="left" vertical="top" wrapText="1"/>
    </xf>
    <xf numFmtId="0" fontId="3" fillId="7" borderId="1" xfId="0" applyFont="1" applyFill="1" applyBorder="1" applyAlignment="1">
      <alignment horizontal="left" vertical="top"/>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DEBF7"/>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EBF3FB"/>
      <rgbColor rgb="FFE2F0D9"/>
      <rgbColor rgb="FFF2F2F2"/>
      <rgbColor rgb="FF99CCFF"/>
      <rgbColor rgb="FFFF99CC"/>
      <rgbColor rgb="FFCC99FF"/>
      <rgbColor rgb="FFFFCC99"/>
      <rgbColor rgb="FF2E75B6"/>
      <rgbColor rgb="FF33CCCC"/>
      <rgbColor rgb="FF99CC00"/>
      <rgbColor rgb="FFFFCC00"/>
      <rgbColor rgb="FFFF9900"/>
      <rgbColor rgb="FFFF6600"/>
      <rgbColor rgb="FF595959"/>
      <rgbColor rgb="FF9E9E9E"/>
      <rgbColor rgb="FF1F4E78"/>
      <rgbColor rgb="FF339966"/>
      <rgbColor rgb="FF003300"/>
      <rgbColor rgb="FF333300"/>
      <rgbColor rgb="FF7F4F00"/>
      <rgbColor rgb="FF993366"/>
      <rgbColor rgb="FF1F4E7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9"/>
  <sheetViews>
    <sheetView tabSelected="1" zoomScale="130" zoomScaleNormal="130" workbookViewId="0">
      <selection activeCell="A8" sqref="A8"/>
    </sheetView>
  </sheetViews>
  <sheetFormatPr defaultColWidth="8.7109375" defaultRowHeight="15"/>
  <cols>
    <col min="1" max="1" width="131.7109375" style="25" customWidth="1"/>
    <col min="2" max="2" width="100.140625" style="25" customWidth="1"/>
  </cols>
  <sheetData>
    <row r="1" spans="1:2" ht="18.75">
      <c r="A1" s="1" t="s">
        <v>164</v>
      </c>
    </row>
    <row r="2" spans="1:2" ht="45">
      <c r="A2" s="29" t="s">
        <v>0</v>
      </c>
    </row>
    <row r="4" spans="1:2" ht="18">
      <c r="A4" s="27" t="s">
        <v>1</v>
      </c>
    </row>
    <row r="5" spans="1:2" ht="45">
      <c r="A5" s="25" t="s">
        <v>165</v>
      </c>
    </row>
    <row r="6" spans="1:2" ht="30">
      <c r="A6" s="30" t="s">
        <v>2</v>
      </c>
      <c r="B6" s="28"/>
    </row>
    <row r="7" spans="1:2" ht="30">
      <c r="A7" s="30" t="s">
        <v>136</v>
      </c>
      <c r="B7" s="28"/>
    </row>
    <row r="8" spans="1:2" ht="30">
      <c r="A8" s="30" t="s">
        <v>116</v>
      </c>
      <c r="B8" s="28"/>
    </row>
    <row r="9" spans="1:2" ht="23.25" customHeight="1">
      <c r="A9" s="30" t="s">
        <v>3</v>
      </c>
      <c r="B9" s="28"/>
    </row>
    <row r="10" spans="1:2" ht="33" customHeight="1">
      <c r="A10" s="30" t="s">
        <v>4</v>
      </c>
      <c r="B10" s="28"/>
    </row>
    <row r="11" spans="1:2">
      <c r="A11" s="30" t="s">
        <v>137</v>
      </c>
      <c r="B11" s="28"/>
    </row>
    <row r="12" spans="1:2" ht="16.5" customHeight="1">
      <c r="A12" s="30" t="s">
        <v>140</v>
      </c>
      <c r="B12" s="28"/>
    </row>
    <row r="13" spans="1:2">
      <c r="A13" s="28"/>
    </row>
    <row r="14" spans="1:2" s="25" customFormat="1" ht="18">
      <c r="A14" s="27" t="s">
        <v>5</v>
      </c>
    </row>
    <row r="15" spans="1:2" s="25" customFormat="1" ht="30">
      <c r="A15" s="25" t="s">
        <v>6</v>
      </c>
    </row>
    <row r="16" spans="1:2" s="25" customFormat="1" ht="30">
      <c r="A16" s="25" t="s">
        <v>7</v>
      </c>
    </row>
    <row r="17" spans="1:1" s="25" customFormat="1" ht="30">
      <c r="A17" s="25" t="s">
        <v>132</v>
      </c>
    </row>
    <row r="18" spans="1:1" s="25" customFormat="1"/>
    <row r="19" spans="1:1" s="25" customFormat="1" ht="18">
      <c r="A19" s="27" t="s">
        <v>8</v>
      </c>
    </row>
    <row r="20" spans="1:1" s="25" customFormat="1" ht="30">
      <c r="A20" s="25" t="s">
        <v>134</v>
      </c>
    </row>
    <row r="21" spans="1:1" s="25" customFormat="1" ht="90">
      <c r="A21" s="25" t="s">
        <v>166</v>
      </c>
    </row>
    <row r="22" spans="1:1" s="25" customFormat="1" ht="30">
      <c r="A22" s="25" t="s">
        <v>129</v>
      </c>
    </row>
    <row r="23" spans="1:1" s="25" customFormat="1" ht="30">
      <c r="A23" s="25" t="s">
        <v>130</v>
      </c>
    </row>
    <row r="24" spans="1:1" s="25" customFormat="1" ht="246.75" customHeight="1">
      <c r="A24" s="29" t="s">
        <v>162</v>
      </c>
    </row>
    <row r="25" spans="1:1" s="25" customFormat="1"/>
    <row r="26" spans="1:1" s="25" customFormat="1" ht="18">
      <c r="A26" s="27" t="s">
        <v>117</v>
      </c>
    </row>
    <row r="27" spans="1:1" s="25" customFormat="1" ht="45" customHeight="1">
      <c r="A27" s="25" t="s">
        <v>167</v>
      </c>
    </row>
    <row r="28" spans="1:1" s="25" customFormat="1" ht="45">
      <c r="A28" s="25" t="s">
        <v>131</v>
      </c>
    </row>
    <row r="29" spans="1:1" s="25" customFormat="1"/>
    <row r="30" spans="1:1" s="25" customFormat="1" ht="18">
      <c r="A30" s="27" t="s">
        <v>9</v>
      </c>
    </row>
    <row r="31" spans="1:1" s="25" customFormat="1" ht="45">
      <c r="A31" s="25" t="s">
        <v>10</v>
      </c>
    </row>
    <row r="32" spans="1:1" s="25" customFormat="1"/>
    <row r="33" spans="1:1" s="25" customFormat="1" ht="18">
      <c r="A33" s="27" t="s">
        <v>11</v>
      </c>
    </row>
    <row r="34" spans="1:1" s="25" customFormat="1" ht="45">
      <c r="A34" s="25" t="s">
        <v>135</v>
      </c>
    </row>
    <row r="35" spans="1:1" s="25" customFormat="1">
      <c r="A35" s="25" t="s">
        <v>12</v>
      </c>
    </row>
    <row r="36" spans="1:1" s="25" customFormat="1">
      <c r="A36" s="28" t="s">
        <v>13</v>
      </c>
    </row>
    <row r="37" spans="1:1" s="25" customFormat="1" ht="45">
      <c r="A37" s="25" t="s">
        <v>138</v>
      </c>
    </row>
    <row r="38" spans="1:1" s="25" customFormat="1"/>
    <row r="39" spans="1:1" s="25" customFormat="1" ht="18">
      <c r="A39" s="27" t="s">
        <v>14</v>
      </c>
    </row>
    <row r="40" spans="1:1" s="25" customFormat="1" ht="45" customHeight="1">
      <c r="A40" s="31" t="s">
        <v>15</v>
      </c>
    </row>
    <row r="41" spans="1:1" s="25" customFormat="1" ht="75">
      <c r="A41" s="34" t="s">
        <v>118</v>
      </c>
    </row>
    <row r="42" spans="1:1" s="25" customFormat="1">
      <c r="A42" s="32" t="s">
        <v>16</v>
      </c>
    </row>
    <row r="43" spans="1:1" s="25" customFormat="1"/>
    <row r="44" spans="1:1" s="25" customFormat="1" ht="18">
      <c r="A44" s="27" t="s">
        <v>17</v>
      </c>
    </row>
    <row r="45" spans="1:1" s="25" customFormat="1" ht="30">
      <c r="A45" s="25" t="s">
        <v>18</v>
      </c>
    </row>
    <row r="46" spans="1:1" s="25" customFormat="1" ht="75">
      <c r="A46" s="25" t="s">
        <v>145</v>
      </c>
    </row>
    <row r="47" spans="1:1" s="25" customFormat="1"/>
    <row r="48" spans="1:1" s="25" customFormat="1" ht="18">
      <c r="A48" s="27" t="s">
        <v>19</v>
      </c>
    </row>
    <row r="49" spans="1:1" s="25" customFormat="1" ht="45" customHeight="1">
      <c r="A49" s="25" t="s">
        <v>20</v>
      </c>
    </row>
  </sheetData>
  <sheetProtection sort="0" autoFilter="0" pivotTables="0"/>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zoomScale="145" zoomScaleNormal="145" workbookViewId="0">
      <pane ySplit="2" topLeftCell="A3" activePane="bottomLeft" state="frozen"/>
      <selection activeCell="B1" sqref="B1"/>
      <selection pane="bottomLeft" activeCell="A2" sqref="A1:E1048576"/>
    </sheetView>
  </sheetViews>
  <sheetFormatPr defaultColWidth="8.7109375" defaultRowHeight="15"/>
  <cols>
    <col min="1" max="1" width="35.140625" customWidth="1"/>
    <col min="2" max="2" width="23.140625" bestFit="1" customWidth="1"/>
    <col min="3" max="4" width="13" customWidth="1"/>
    <col min="5" max="5" width="41.7109375" bestFit="1" customWidth="1"/>
  </cols>
  <sheetData>
    <row r="1" spans="1:5" ht="18.75">
      <c r="A1" s="50" t="s">
        <v>21</v>
      </c>
      <c r="B1" s="50"/>
      <c r="C1" s="50"/>
      <c r="D1" s="50"/>
      <c r="E1" s="50"/>
    </row>
    <row r="3" spans="1:5">
      <c r="A3" s="2" t="s">
        <v>22</v>
      </c>
      <c r="B3" s="2" t="s">
        <v>23</v>
      </c>
      <c r="C3" s="2" t="s">
        <v>24</v>
      </c>
      <c r="D3" s="2" t="s">
        <v>25</v>
      </c>
      <c r="E3" s="35" t="s">
        <v>27</v>
      </c>
    </row>
    <row r="4" spans="1:5">
      <c r="A4" s="3" t="s">
        <v>28</v>
      </c>
      <c r="B4" s="4">
        <f>SUM(C4:D4)</f>
        <v>363</v>
      </c>
      <c r="C4" s="4">
        <v>233</v>
      </c>
      <c r="D4" s="4">
        <v>130</v>
      </c>
      <c r="E4" s="23"/>
    </row>
    <row r="5" spans="1:5">
      <c r="A5" s="5"/>
      <c r="B5" s="6"/>
      <c r="C5" s="6"/>
      <c r="D5" s="6"/>
      <c r="E5" s="24"/>
    </row>
    <row r="6" spans="1:5">
      <c r="A6" s="3" t="s">
        <v>29</v>
      </c>
      <c r="B6" s="4">
        <f>SUM(C6:D6)</f>
        <v>414</v>
      </c>
      <c r="C6" s="4">
        <f>171+85+13</f>
        <v>269</v>
      </c>
      <c r="D6" s="4">
        <v>145</v>
      </c>
      <c r="E6" s="23"/>
    </row>
    <row r="7" spans="1:5">
      <c r="A7" s="3" t="s">
        <v>30</v>
      </c>
      <c r="B7" s="4">
        <f>SUM(C7:D7)</f>
        <v>150</v>
      </c>
      <c r="C7" s="4">
        <v>100</v>
      </c>
      <c r="D7" s="4">
        <v>50</v>
      </c>
      <c r="E7" s="23" t="s">
        <v>31</v>
      </c>
    </row>
    <row r="8" spans="1:5">
      <c r="A8" s="3" t="s">
        <v>32</v>
      </c>
      <c r="B8" s="4">
        <f>SUM(C8:D8)</f>
        <v>1</v>
      </c>
      <c r="C8">
        <v>1</v>
      </c>
      <c r="D8">
        <v>0</v>
      </c>
      <c r="E8" s="23"/>
    </row>
    <row r="9" spans="1:5" s="44" customFormat="1">
      <c r="A9" s="41" t="s">
        <v>153</v>
      </c>
      <c r="B9" s="42">
        <f>SUM(B6:B8)</f>
        <v>565</v>
      </c>
      <c r="C9" s="42">
        <f>SUM(C6:C8)</f>
        <v>370</v>
      </c>
      <c r="D9" s="42">
        <f>SUM(D6:D8)</f>
        <v>195</v>
      </c>
      <c r="E9" s="43" t="s">
        <v>34</v>
      </c>
    </row>
    <row r="10" spans="1:5">
      <c r="A10" s="5"/>
      <c r="B10" s="6"/>
      <c r="C10" s="6"/>
      <c r="D10" s="6"/>
      <c r="E10" s="24"/>
    </row>
    <row r="11" spans="1:5">
      <c r="A11" s="40" t="s">
        <v>33</v>
      </c>
      <c r="B11" s="4">
        <f>SUM(C11:D11)</f>
        <v>30</v>
      </c>
      <c r="C11" s="4">
        <v>13</v>
      </c>
      <c r="D11" s="4">
        <v>17</v>
      </c>
      <c r="E11" s="23" t="s">
        <v>115</v>
      </c>
    </row>
    <row r="12" spans="1:5">
      <c r="A12" s="5"/>
      <c r="B12" s="6"/>
      <c r="C12" s="6"/>
      <c r="D12" s="6"/>
      <c r="E12" s="24"/>
    </row>
    <row r="13" spans="1:5">
      <c r="A13" s="3" t="s">
        <v>35</v>
      </c>
      <c r="B13" s="4">
        <f>SUM(C13:D13)</f>
        <v>40</v>
      </c>
      <c r="C13" s="4">
        <f>15+6+2</f>
        <v>23</v>
      </c>
      <c r="D13" s="4">
        <f>9+5+3</f>
        <v>17</v>
      </c>
      <c r="E13" s="23" t="s">
        <v>36</v>
      </c>
    </row>
    <row r="14" spans="1:5">
      <c r="A14" s="3" t="s">
        <v>37</v>
      </c>
      <c r="B14" s="4">
        <f>SUM(C14:D14)</f>
        <v>19</v>
      </c>
      <c r="C14" s="4">
        <v>8</v>
      </c>
      <c r="D14" s="4">
        <v>11</v>
      </c>
      <c r="E14" s="23" t="s">
        <v>36</v>
      </c>
    </row>
    <row r="15" spans="1:5">
      <c r="A15" s="3" t="s">
        <v>38</v>
      </c>
      <c r="B15" s="4">
        <f>SUM(C15:D15)</f>
        <v>140</v>
      </c>
      <c r="C15" s="4">
        <f>61+41</f>
        <v>102</v>
      </c>
      <c r="D15" s="4">
        <f>27+11</f>
        <v>38</v>
      </c>
      <c r="E15" s="23" t="s">
        <v>36</v>
      </c>
    </row>
    <row r="16" spans="1:5">
      <c r="A16" s="5" t="s">
        <v>154</v>
      </c>
      <c r="B16" s="6">
        <f>SUM(B13:B15)</f>
        <v>199</v>
      </c>
      <c r="C16" s="6">
        <f>SUM(C13:C15)</f>
        <v>133</v>
      </c>
      <c r="D16" s="6">
        <f>SUM(D13:D15)</f>
        <v>66</v>
      </c>
      <c r="E16" s="24" t="s">
        <v>34</v>
      </c>
    </row>
    <row r="18" spans="1:5">
      <c r="A18" s="7" t="s">
        <v>39</v>
      </c>
      <c r="B18" s="16" t="s">
        <v>40</v>
      </c>
      <c r="C18" s="17" t="s">
        <v>41</v>
      </c>
      <c r="D18" s="17" t="s">
        <v>41</v>
      </c>
      <c r="E18" s="7" t="s">
        <v>42</v>
      </c>
    </row>
    <row r="20" spans="1:5">
      <c r="A20" s="8" t="s">
        <v>43</v>
      </c>
      <c r="B20" s="9"/>
      <c r="C20" s="9"/>
      <c r="D20" s="9"/>
    </row>
    <row r="21" spans="1:5">
      <c r="A21" s="3" t="s">
        <v>44</v>
      </c>
      <c r="B21" s="4">
        <v>40</v>
      </c>
    </row>
    <row r="22" spans="1:5">
      <c r="A22" s="3" t="s">
        <v>45</v>
      </c>
      <c r="B22" s="4">
        <v>32</v>
      </c>
    </row>
    <row r="23" spans="1:5">
      <c r="A23" s="3" t="s">
        <v>46</v>
      </c>
      <c r="B23" s="4">
        <v>24</v>
      </c>
    </row>
    <row r="24" spans="1:5">
      <c r="A24" s="3" t="s">
        <v>144</v>
      </c>
      <c r="B24" s="4">
        <v>8</v>
      </c>
    </row>
    <row r="25" spans="1:5">
      <c r="A25" s="3" t="s">
        <v>143</v>
      </c>
      <c r="B25" s="4">
        <v>8</v>
      </c>
    </row>
    <row r="26" spans="1:5" ht="30">
      <c r="A26" s="3" t="s">
        <v>47</v>
      </c>
      <c r="B26" s="4">
        <v>8</v>
      </c>
    </row>
    <row r="27" spans="1:5">
      <c r="A27" s="7" t="s">
        <v>48</v>
      </c>
      <c r="B27" s="22" t="s">
        <v>49</v>
      </c>
      <c r="C27" s="22"/>
      <c r="D27" s="7"/>
    </row>
    <row r="28" spans="1:5">
      <c r="A28" s="3" t="s">
        <v>50</v>
      </c>
      <c r="B28" s="3">
        <v>7</v>
      </c>
      <c r="C28" s="3" t="s">
        <v>51</v>
      </c>
    </row>
    <row r="29" spans="1:5">
      <c r="A29" s="3"/>
      <c r="B29" s="3"/>
      <c r="C29" s="3"/>
    </row>
    <row r="30" spans="1:5">
      <c r="A30" s="2" t="s">
        <v>22</v>
      </c>
      <c r="B30" s="2" t="s">
        <v>23</v>
      </c>
      <c r="C30" s="2" t="s">
        <v>24</v>
      </c>
      <c r="D30" s="2" t="s">
        <v>25</v>
      </c>
      <c r="E30" s="35" t="s">
        <v>27</v>
      </c>
    </row>
    <row r="31" spans="1:5">
      <c r="A31" s="3" t="s">
        <v>146</v>
      </c>
      <c r="B31" s="4">
        <f>SUM(C31:D31)</f>
        <v>233</v>
      </c>
      <c r="C31" s="4">
        <v>233</v>
      </c>
      <c r="D31" s="4">
        <v>0</v>
      </c>
    </row>
    <row r="32" spans="1:5">
      <c r="A32" s="3" t="s">
        <v>147</v>
      </c>
      <c r="B32" s="4">
        <f>SUM(C32:D32)</f>
        <v>130</v>
      </c>
      <c r="C32">
        <v>0</v>
      </c>
      <c r="D32" s="4">
        <v>130</v>
      </c>
    </row>
    <row r="33" spans="1:4">
      <c r="A33" s="3" t="s">
        <v>148</v>
      </c>
      <c r="B33" s="4">
        <f>SUM(C33:D33)</f>
        <v>429</v>
      </c>
      <c r="C33" s="4">
        <v>279</v>
      </c>
      <c r="D33">
        <v>150</v>
      </c>
    </row>
    <row r="34" spans="1:4">
      <c r="A34" s="3" t="s">
        <v>155</v>
      </c>
      <c r="B34" s="4">
        <f>SUM(C34:D34)</f>
        <v>13</v>
      </c>
      <c r="C34">
        <v>8</v>
      </c>
      <c r="D34">
        <v>5</v>
      </c>
    </row>
  </sheetData>
  <sheetProtection sort="0" autoFilter="0" pivotTables="0"/>
  <mergeCells count="1">
    <mergeCell ref="A1:E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
  <sheetViews>
    <sheetView zoomScaleNormal="100" workbookViewId="0">
      <pane ySplit="2" topLeftCell="A3" activePane="bottomLeft" state="frozen"/>
      <selection pane="bottomLeft" activeCell="F13" sqref="F13"/>
    </sheetView>
  </sheetViews>
  <sheetFormatPr defaultColWidth="8.7109375" defaultRowHeight="15"/>
  <cols>
    <col min="1" max="1" width="3.42578125" customWidth="1"/>
    <col min="2" max="2" width="18.28515625" customWidth="1"/>
    <col min="3" max="3" width="20.140625" customWidth="1"/>
    <col min="4" max="4" width="71.5703125" customWidth="1"/>
    <col min="5" max="5" width="11.7109375" bestFit="1" customWidth="1"/>
    <col min="6" max="6" width="7.140625" customWidth="1"/>
    <col min="7" max="7" width="16.140625" bestFit="1" customWidth="1"/>
    <col min="8" max="10" width="18" customWidth="1"/>
    <col min="11" max="11" width="12.85546875" bestFit="1" customWidth="1"/>
    <col min="12" max="12" width="32.85546875" customWidth="1"/>
  </cols>
  <sheetData>
    <row r="1" spans="1:12" ht="18.75">
      <c r="A1" s="50" t="s">
        <v>119</v>
      </c>
      <c r="B1" s="50"/>
      <c r="C1" s="50"/>
      <c r="D1" s="50"/>
      <c r="E1" s="50"/>
      <c r="F1" s="50"/>
      <c r="G1" s="50"/>
      <c r="H1" s="50"/>
      <c r="I1" s="50"/>
      <c r="J1" s="50"/>
      <c r="K1" s="50"/>
      <c r="L1" s="50"/>
    </row>
    <row r="2" spans="1:12" ht="60">
      <c r="A2" s="2" t="s">
        <v>52</v>
      </c>
      <c r="B2" s="2" t="s">
        <v>53</v>
      </c>
      <c r="C2" s="2" t="s">
        <v>22</v>
      </c>
      <c r="D2" s="2" t="s">
        <v>54</v>
      </c>
      <c r="E2" s="2" t="s">
        <v>26</v>
      </c>
      <c r="F2" s="33" t="s">
        <v>55</v>
      </c>
      <c r="G2" s="33" t="s">
        <v>56</v>
      </c>
      <c r="H2" s="2" t="s">
        <v>57</v>
      </c>
      <c r="I2" s="2" t="s">
        <v>58</v>
      </c>
      <c r="J2" s="2" t="s">
        <v>59</v>
      </c>
      <c r="K2" s="33" t="s">
        <v>60</v>
      </c>
      <c r="L2" s="2" t="s">
        <v>61</v>
      </c>
    </row>
    <row r="3" spans="1:12">
      <c r="A3" s="3">
        <v>1</v>
      </c>
      <c r="B3" s="3" t="s">
        <v>114</v>
      </c>
      <c r="C3" s="3" t="s">
        <v>28</v>
      </c>
      <c r="D3" s="3" t="s">
        <v>62</v>
      </c>
      <c r="E3" s="3" t="s">
        <v>63</v>
      </c>
      <c r="F3" s="4">
        <f>'Uitgangspunten en aantallen'!B4</f>
        <v>363</v>
      </c>
      <c r="G3" s="48"/>
      <c r="H3" s="11">
        <f t="shared" ref="H3:H12" si="0">F3*G3</f>
        <v>0</v>
      </c>
      <c r="I3" s="11">
        <f t="shared" ref="I3:I12" si="1">H3*12</f>
        <v>0</v>
      </c>
      <c r="J3" s="11">
        <f>I3*'Uitgangspunten en aantallen'!$B$28</f>
        <v>0</v>
      </c>
      <c r="K3" s="21" t="s">
        <v>64</v>
      </c>
      <c r="L3" s="48"/>
    </row>
    <row r="4" spans="1:12">
      <c r="A4" s="3">
        <v>2</v>
      </c>
      <c r="B4" s="3" t="s">
        <v>114</v>
      </c>
      <c r="C4" s="3" t="s">
        <v>65</v>
      </c>
      <c r="D4" s="3" t="s">
        <v>66</v>
      </c>
      <c r="E4" s="3" t="s">
        <v>67</v>
      </c>
      <c r="F4" s="4">
        <f>'Uitgangspunten en aantallen'!B6</f>
        <v>414</v>
      </c>
      <c r="G4" s="48"/>
      <c r="H4" s="11">
        <f t="shared" si="0"/>
        <v>0</v>
      </c>
      <c r="I4" s="11">
        <f t="shared" si="1"/>
        <v>0</v>
      </c>
      <c r="J4" s="11">
        <f>I4*'Uitgangspunten en aantallen'!$B$28</f>
        <v>0</v>
      </c>
      <c r="K4" s="21" t="s">
        <v>64</v>
      </c>
      <c r="L4" s="48"/>
    </row>
    <row r="5" spans="1:12">
      <c r="A5" s="3">
        <v>3</v>
      </c>
      <c r="B5" s="3" t="s">
        <v>114</v>
      </c>
      <c r="C5" s="3" t="s">
        <v>32</v>
      </c>
      <c r="D5" s="3" t="s">
        <v>68</v>
      </c>
      <c r="E5" s="3" t="s">
        <v>67</v>
      </c>
      <c r="F5" s="4">
        <f>'Uitgangspunten en aantallen'!B8</f>
        <v>1</v>
      </c>
      <c r="G5" s="48"/>
      <c r="H5" s="11">
        <f t="shared" si="0"/>
        <v>0</v>
      </c>
      <c r="I5" s="11">
        <f t="shared" si="1"/>
        <v>0</v>
      </c>
      <c r="J5" s="11">
        <f>I5*'Uitgangspunten en aantallen'!$B$28</f>
        <v>0</v>
      </c>
      <c r="K5" s="21" t="s">
        <v>64</v>
      </c>
      <c r="L5" s="48"/>
    </row>
    <row r="6" spans="1:12">
      <c r="A6" s="3">
        <v>4</v>
      </c>
      <c r="B6" s="3" t="s">
        <v>114</v>
      </c>
      <c r="C6" s="3" t="s">
        <v>69</v>
      </c>
      <c r="D6" s="3" t="s">
        <v>70</v>
      </c>
      <c r="E6" s="3" t="s">
        <v>67</v>
      </c>
      <c r="F6" s="4">
        <f>'Uitgangspunten en aantallen'!B7</f>
        <v>150</v>
      </c>
      <c r="G6" s="48"/>
      <c r="H6" s="11">
        <f t="shared" si="0"/>
        <v>0</v>
      </c>
      <c r="I6" s="11">
        <f t="shared" si="1"/>
        <v>0</v>
      </c>
      <c r="J6" s="11">
        <f>I6*'Uitgangspunten en aantallen'!$B$28</f>
        <v>0</v>
      </c>
      <c r="K6" s="21" t="s">
        <v>64</v>
      </c>
      <c r="L6" s="48"/>
    </row>
    <row r="7" spans="1:12">
      <c r="A7" s="3">
        <v>5</v>
      </c>
      <c r="B7" s="3" t="s">
        <v>114</v>
      </c>
      <c r="C7" s="3" t="s">
        <v>33</v>
      </c>
      <c r="D7" s="3" t="s">
        <v>71</v>
      </c>
      <c r="E7" s="3" t="s">
        <v>67</v>
      </c>
      <c r="F7" s="4">
        <f>'Uitgangspunten en aantallen'!B11</f>
        <v>30</v>
      </c>
      <c r="G7" s="48"/>
      <c r="H7" s="11">
        <f t="shared" si="0"/>
        <v>0</v>
      </c>
      <c r="I7" s="11">
        <f t="shared" si="1"/>
        <v>0</v>
      </c>
      <c r="J7" s="11">
        <f>I7*'Uitgangspunten en aantallen'!$B$28</f>
        <v>0</v>
      </c>
      <c r="K7" s="21" t="s">
        <v>64</v>
      </c>
      <c r="L7" s="48"/>
    </row>
    <row r="8" spans="1:12">
      <c r="A8" s="3">
        <v>6</v>
      </c>
      <c r="B8" s="3" t="s">
        <v>114</v>
      </c>
      <c r="C8" s="3" t="s">
        <v>35</v>
      </c>
      <c r="D8" s="3" t="s">
        <v>72</v>
      </c>
      <c r="E8" s="3" t="s">
        <v>73</v>
      </c>
      <c r="F8" s="4">
        <f>'Uitgangspunten en aantallen'!B13</f>
        <v>40</v>
      </c>
      <c r="G8" s="48"/>
      <c r="H8" s="11">
        <f t="shared" si="0"/>
        <v>0</v>
      </c>
      <c r="I8" s="11">
        <f t="shared" si="1"/>
        <v>0</v>
      </c>
      <c r="J8" s="11">
        <f>I8*'Uitgangspunten en aantallen'!$B$28</f>
        <v>0</v>
      </c>
      <c r="K8" s="21" t="s">
        <v>64</v>
      </c>
      <c r="L8" s="48"/>
    </row>
    <row r="9" spans="1:12">
      <c r="A9" s="3">
        <v>7</v>
      </c>
      <c r="B9" s="3" t="s">
        <v>114</v>
      </c>
      <c r="C9" s="3" t="s">
        <v>37</v>
      </c>
      <c r="D9" s="3" t="s">
        <v>74</v>
      </c>
      <c r="E9" s="3" t="s">
        <v>75</v>
      </c>
      <c r="F9" s="4">
        <f>'Uitgangspunten en aantallen'!B14</f>
        <v>19</v>
      </c>
      <c r="G9" s="48"/>
      <c r="H9" s="11">
        <f t="shared" si="0"/>
        <v>0</v>
      </c>
      <c r="I9" s="11">
        <f t="shared" si="1"/>
        <v>0</v>
      </c>
      <c r="J9" s="11">
        <f>I9*'Uitgangspunten en aantallen'!$B$28</f>
        <v>0</v>
      </c>
      <c r="K9" s="21" t="s">
        <v>64</v>
      </c>
      <c r="L9" s="48"/>
    </row>
    <row r="10" spans="1:12">
      <c r="A10" s="3">
        <v>8</v>
      </c>
      <c r="B10" s="3" t="s">
        <v>114</v>
      </c>
      <c r="C10" s="3" t="s">
        <v>38</v>
      </c>
      <c r="D10" s="3" t="s">
        <v>76</v>
      </c>
      <c r="E10" s="3" t="s">
        <v>77</v>
      </c>
      <c r="F10" s="4">
        <f>'Uitgangspunten en aantallen'!B15</f>
        <v>140</v>
      </c>
      <c r="G10" s="48"/>
      <c r="H10" s="11">
        <f t="shared" si="0"/>
        <v>0</v>
      </c>
      <c r="I10" s="11">
        <f t="shared" si="1"/>
        <v>0</v>
      </c>
      <c r="J10" s="11">
        <f>I10*'Uitgangspunten en aantallen'!$B$28</f>
        <v>0</v>
      </c>
      <c r="K10" s="21" t="s">
        <v>64</v>
      </c>
      <c r="L10" s="48"/>
    </row>
    <row r="11" spans="1:12" ht="30">
      <c r="A11" s="3">
        <v>9</v>
      </c>
      <c r="B11" s="3" t="s">
        <v>149</v>
      </c>
      <c r="C11" s="3" t="s">
        <v>152</v>
      </c>
      <c r="D11" s="3" t="s">
        <v>159</v>
      </c>
      <c r="E11" s="3" t="s">
        <v>63</v>
      </c>
      <c r="F11" s="4">
        <f>'Uitgangspunten en aantallen'!B32</f>
        <v>130</v>
      </c>
      <c r="G11" s="48"/>
      <c r="H11" s="11">
        <f>F11*G11</f>
        <v>0</v>
      </c>
      <c r="I11" s="11">
        <f t="shared" si="1"/>
        <v>0</v>
      </c>
      <c r="J11" s="11">
        <f>I11*'Uitgangspunten en aantallen'!$B$28</f>
        <v>0</v>
      </c>
      <c r="K11" s="21" t="s">
        <v>64</v>
      </c>
      <c r="L11" s="48"/>
    </row>
    <row r="12" spans="1:12" ht="30">
      <c r="A12" s="3">
        <v>10</v>
      </c>
      <c r="B12" s="3" t="s">
        <v>150</v>
      </c>
      <c r="C12" s="3" t="s">
        <v>160</v>
      </c>
      <c r="D12" s="29" t="s">
        <v>156</v>
      </c>
      <c r="E12" s="3" t="s">
        <v>63</v>
      </c>
      <c r="F12" s="4">
        <f>'Uitgangspunten en aantallen'!B33</f>
        <v>429</v>
      </c>
      <c r="G12" s="48"/>
      <c r="H12" s="11">
        <f t="shared" si="0"/>
        <v>0</v>
      </c>
      <c r="I12" s="11">
        <f t="shared" si="1"/>
        <v>0</v>
      </c>
      <c r="J12" s="11">
        <f>I12*'Uitgangspunten en aantallen'!$B$28</f>
        <v>0</v>
      </c>
      <c r="K12" s="21" t="s">
        <v>64</v>
      </c>
      <c r="L12" s="48"/>
    </row>
    <row r="13" spans="1:12" ht="30">
      <c r="A13" s="3">
        <v>11</v>
      </c>
      <c r="B13" s="3" t="s">
        <v>150</v>
      </c>
      <c r="C13" s="25" t="s">
        <v>161</v>
      </c>
      <c r="D13" t="s">
        <v>157</v>
      </c>
      <c r="E13" s="3" t="s">
        <v>151</v>
      </c>
      <c r="F13" s="4">
        <f>'Uitgangspunten en aantallen'!B34</f>
        <v>13</v>
      </c>
      <c r="G13" s="48"/>
      <c r="H13" s="11">
        <f>F13*G13</f>
        <v>0</v>
      </c>
      <c r="I13" s="11">
        <f t="shared" ref="I13" si="2">H13*12</f>
        <v>0</v>
      </c>
      <c r="J13" s="11">
        <f>I13*'Uitgangspunten en aantallen'!$B$28</f>
        <v>0</v>
      </c>
      <c r="K13" s="21" t="s">
        <v>64</v>
      </c>
      <c r="L13" s="48"/>
    </row>
    <row r="14" spans="1:12">
      <c r="A14" s="3"/>
      <c r="B14" s="3"/>
      <c r="C14" s="3"/>
      <c r="D14" s="3"/>
      <c r="E14" s="3"/>
      <c r="F14" s="4"/>
      <c r="G14" s="48"/>
      <c r="H14" s="10"/>
      <c r="I14" s="10"/>
      <c r="J14" s="10"/>
      <c r="K14" s="21"/>
      <c r="L14" s="48"/>
    </row>
    <row r="15" spans="1:12" ht="45">
      <c r="A15" s="3">
        <v>21</v>
      </c>
      <c r="B15" s="3" t="s">
        <v>78</v>
      </c>
      <c r="C15" s="25" t="s">
        <v>79</v>
      </c>
      <c r="D15" s="25" t="s">
        <v>80</v>
      </c>
      <c r="E15" s="3" t="s">
        <v>81</v>
      </c>
      <c r="F15" s="4">
        <v>1</v>
      </c>
      <c r="G15" s="48"/>
      <c r="H15" s="11">
        <f>F15*G15</f>
        <v>0</v>
      </c>
      <c r="I15" s="11">
        <f>H15*12</f>
        <v>0</v>
      </c>
      <c r="J15" s="11">
        <f>I15*'Uitgangspunten en aantallen'!$B$28</f>
        <v>0</v>
      </c>
      <c r="K15" s="21" t="s">
        <v>64</v>
      </c>
      <c r="L15" s="48"/>
    </row>
    <row r="16" spans="1:12" ht="15.75" thickBot="1"/>
    <row r="17" spans="2:12" s="18" customFormat="1">
      <c r="B17" s="51" t="s">
        <v>82</v>
      </c>
      <c r="C17" s="51"/>
      <c r="D17" s="12"/>
      <c r="E17" s="12"/>
      <c r="F17" s="12"/>
      <c r="G17" s="12"/>
      <c r="H17" s="19">
        <f>SUM(H3:H15)</f>
        <v>0</v>
      </c>
      <c r="I17" s="19">
        <f>SUM(I3:I15)</f>
        <v>0</v>
      </c>
      <c r="J17" s="37">
        <f>SUM(J3:J15)</f>
        <v>0</v>
      </c>
      <c r="K17" s="12"/>
      <c r="L17" s="12"/>
    </row>
    <row r="19" spans="2:12" ht="90">
      <c r="B19" s="46" t="s">
        <v>120</v>
      </c>
      <c r="C19" s="44"/>
      <c r="D19" s="47" t="s">
        <v>121</v>
      </c>
    </row>
    <row r="24" spans="2:12">
      <c r="D24" s="25"/>
    </row>
    <row r="25" spans="2:12">
      <c r="D25" s="25"/>
    </row>
  </sheetData>
  <sheetProtection sort="0" autoFilter="0" pivotTables="0"/>
  <mergeCells count="2">
    <mergeCell ref="A1:L1"/>
    <mergeCell ref="B17:C17"/>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E3696-C92D-44F0-8AB1-931065A52A25}">
  <dimension ref="A1:L7"/>
  <sheetViews>
    <sheetView workbookViewId="0">
      <selection activeCell="I7" sqref="I7"/>
    </sheetView>
  </sheetViews>
  <sheetFormatPr defaultRowHeight="15"/>
  <cols>
    <col min="1" max="1" width="5.5703125" customWidth="1"/>
    <col min="2" max="2" width="21.7109375" bestFit="1" customWidth="1"/>
    <col min="3" max="3" width="22.42578125" customWidth="1"/>
    <col min="4" max="4" width="56.140625" bestFit="1" customWidth="1"/>
    <col min="5" max="5" width="11.28515625" customWidth="1"/>
    <col min="6" max="6" width="6.7109375" bestFit="1" customWidth="1"/>
    <col min="7" max="7" width="11.28515625" customWidth="1"/>
    <col min="8" max="8" width="16.28515625" bestFit="1" customWidth="1"/>
    <col min="9" max="9" width="13.5703125" bestFit="1" customWidth="1"/>
    <col min="10" max="10" width="8.5703125" bestFit="1" customWidth="1"/>
    <col min="11" max="11" width="11.28515625" customWidth="1"/>
    <col min="12" max="12" width="10.85546875" bestFit="1" customWidth="1"/>
  </cols>
  <sheetData>
    <row r="1" spans="1:12" s="20" customFormat="1" ht="18.75">
      <c r="A1" s="50" t="s">
        <v>123</v>
      </c>
      <c r="B1" s="50"/>
      <c r="C1" s="50"/>
      <c r="D1" s="50"/>
      <c r="E1" s="50"/>
      <c r="F1" s="50"/>
      <c r="G1" s="50"/>
      <c r="H1" s="50"/>
      <c r="I1" s="50"/>
      <c r="J1" s="50"/>
      <c r="K1" s="50"/>
      <c r="L1" s="50"/>
    </row>
    <row r="2" spans="1:12" s="18" customFormat="1" ht="90">
      <c r="A2" s="2" t="s">
        <v>52</v>
      </c>
      <c r="B2" s="2" t="s">
        <v>53</v>
      </c>
      <c r="C2" s="2" t="s">
        <v>22</v>
      </c>
      <c r="D2" s="2" t="s">
        <v>54</v>
      </c>
      <c r="E2" s="2" t="s">
        <v>26</v>
      </c>
      <c r="F2" s="33" t="s">
        <v>55</v>
      </c>
      <c r="G2" s="33" t="s">
        <v>56</v>
      </c>
      <c r="H2" s="2" t="s">
        <v>57</v>
      </c>
      <c r="I2" s="2" t="s">
        <v>58</v>
      </c>
      <c r="J2" s="2" t="s">
        <v>59</v>
      </c>
      <c r="K2" s="33" t="s">
        <v>60</v>
      </c>
      <c r="L2" s="2" t="s">
        <v>61</v>
      </c>
    </row>
    <row r="3" spans="1:12" s="18" customFormat="1" ht="90">
      <c r="A3" s="3">
        <v>22</v>
      </c>
      <c r="B3" s="3" t="s">
        <v>78</v>
      </c>
      <c r="C3" s="3" t="s">
        <v>124</v>
      </c>
      <c r="D3" s="3" t="s">
        <v>125</v>
      </c>
      <c r="E3" s="4" t="s">
        <v>81</v>
      </c>
      <c r="F3" s="4">
        <v>1</v>
      </c>
      <c r="G3" s="48"/>
      <c r="H3" s="11">
        <f>F3*G3</f>
        <v>0</v>
      </c>
      <c r="I3" s="11">
        <f>H3*12</f>
        <v>0</v>
      </c>
      <c r="J3" s="11">
        <f>I3*'Uitgangspunten en aantallen'!$B$28</f>
        <v>0</v>
      </c>
      <c r="K3" s="21" t="s">
        <v>64</v>
      </c>
      <c r="L3" s="3" t="s">
        <v>83</v>
      </c>
    </row>
    <row r="4" spans="1:12" ht="15.75" thickBot="1">
      <c r="D4" s="26"/>
    </row>
    <row r="5" spans="1:12" s="18" customFormat="1">
      <c r="B5" s="51" t="s">
        <v>84</v>
      </c>
      <c r="C5" s="51"/>
      <c r="D5" s="12"/>
      <c r="E5" s="12"/>
      <c r="F5" s="12"/>
      <c r="G5" s="12"/>
      <c r="H5" s="19">
        <f>SUM(H3)</f>
        <v>0</v>
      </c>
      <c r="I5" s="19">
        <f>SUM(I3)</f>
        <v>0</v>
      </c>
      <c r="J5" s="37">
        <f>SUM(J3)</f>
        <v>0</v>
      </c>
      <c r="K5" s="12"/>
      <c r="L5" s="12"/>
    </row>
    <row r="6" spans="1:12">
      <c r="D6" s="26"/>
    </row>
    <row r="7" spans="1:12" ht="90">
      <c r="B7" s="46" t="s">
        <v>122</v>
      </c>
      <c r="C7" s="44"/>
      <c r="D7" s="47" t="s">
        <v>126</v>
      </c>
    </row>
  </sheetData>
  <sheetProtection sheet="1" objects="1" scenarios="1" sort="0" autoFilter="0" pivotTables="0"/>
  <mergeCells count="2">
    <mergeCell ref="B5:C5"/>
    <mergeCell ref="A1: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
  <sheetViews>
    <sheetView zoomScale="110" zoomScaleNormal="110" workbookViewId="0">
      <pane ySplit="1" topLeftCell="A2" activePane="bottomLeft" state="frozen"/>
      <selection pane="bottomLeft" activeCell="E3" sqref="E3:E4"/>
    </sheetView>
  </sheetViews>
  <sheetFormatPr defaultColWidth="8.7109375" defaultRowHeight="15"/>
  <cols>
    <col min="1" max="1" width="3.42578125" customWidth="1"/>
    <col min="2" max="2" width="16.28515625" customWidth="1"/>
    <col min="3" max="3" width="61.7109375" bestFit="1" customWidth="1"/>
    <col min="4" max="4" width="9.7109375" customWidth="1"/>
    <col min="5" max="5" width="17.7109375" customWidth="1"/>
    <col min="6" max="6" width="12.85546875" bestFit="1" customWidth="1"/>
    <col min="7" max="7" width="18" customWidth="1"/>
    <col min="8" max="8" width="14.85546875" bestFit="1" customWidth="1"/>
  </cols>
  <sheetData>
    <row r="1" spans="1:8" ht="18.75" customHeight="1">
      <c r="A1" s="52" t="s">
        <v>85</v>
      </c>
      <c r="B1" s="52"/>
      <c r="C1" s="52"/>
      <c r="D1" s="52"/>
      <c r="E1" s="52"/>
      <c r="F1" s="52"/>
      <c r="G1" s="52"/>
      <c r="H1" s="52"/>
    </row>
    <row r="2" spans="1:8" ht="30">
      <c r="A2" s="2" t="s">
        <v>52</v>
      </c>
      <c r="B2" s="2" t="s">
        <v>86</v>
      </c>
      <c r="C2" s="2" t="s">
        <v>54</v>
      </c>
      <c r="D2" s="2" t="s">
        <v>87</v>
      </c>
      <c r="E2" s="2" t="s">
        <v>88</v>
      </c>
      <c r="F2" s="33" t="s">
        <v>60</v>
      </c>
      <c r="G2" s="2" t="s">
        <v>61</v>
      </c>
      <c r="H2" s="33" t="s">
        <v>89</v>
      </c>
    </row>
    <row r="3" spans="1:8" ht="30" customHeight="1">
      <c r="A3" s="3">
        <v>1</v>
      </c>
      <c r="B3" s="3" t="s">
        <v>90</v>
      </c>
      <c r="C3" s="3" t="s">
        <v>91</v>
      </c>
      <c r="D3" s="3" t="s">
        <v>92</v>
      </c>
      <c r="E3" s="48"/>
      <c r="F3" s="21" t="s">
        <v>64</v>
      </c>
      <c r="G3" s="21" t="s">
        <v>93</v>
      </c>
      <c r="H3" s="21" t="s">
        <v>141</v>
      </c>
    </row>
    <row r="4" spans="1:8" ht="30" customHeight="1">
      <c r="A4" s="3">
        <v>2</v>
      </c>
      <c r="B4" s="3" t="s">
        <v>94</v>
      </c>
      <c r="C4" s="3" t="s">
        <v>142</v>
      </c>
      <c r="D4" s="3" t="s">
        <v>92</v>
      </c>
      <c r="E4" s="48"/>
      <c r="F4" s="21" t="s">
        <v>64</v>
      </c>
      <c r="G4" s="21" t="s">
        <v>95</v>
      </c>
      <c r="H4" s="49" t="s">
        <v>163</v>
      </c>
    </row>
    <row r="5" spans="1:8" ht="15.75" thickBot="1"/>
    <row r="6" spans="1:8" ht="15" customHeight="1">
      <c r="B6" s="53" t="s">
        <v>96</v>
      </c>
      <c r="C6" s="53"/>
      <c r="D6" s="12"/>
      <c r="E6" s="45">
        <f>SUM(E3:E4)</f>
        <v>0</v>
      </c>
      <c r="F6" s="12"/>
      <c r="G6" s="12"/>
      <c r="H6" s="12"/>
    </row>
  </sheetData>
  <sheetProtection algorithmName="SHA-512" hashValue="mfifNPkL/4AwIcowCa6dvCMrMN2UCAYS4YIW9ZErKu2ZLcI42SHXw80Sj04zWCpj5UitO6vmAJc8ofKAVj+xDw==" saltValue="4KZQL7GvkoE3io8VEhI5gg==" spinCount="100000" sheet="1" objects="1" scenarios="1"/>
  <mergeCells count="2">
    <mergeCell ref="A1:H1"/>
    <mergeCell ref="B6:C6"/>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zoomScale="110" zoomScaleNormal="110" workbookViewId="0">
      <pane ySplit="1" topLeftCell="A2" activePane="bottomLeft" state="frozen"/>
      <selection pane="bottomLeft" activeCell="H23" sqref="H23"/>
    </sheetView>
  </sheetViews>
  <sheetFormatPr defaultColWidth="8.7109375" defaultRowHeight="15"/>
  <cols>
    <col min="1" max="1" width="3.42578125" customWidth="1"/>
    <col min="2" max="2" width="36.140625" bestFit="1" customWidth="1"/>
    <col min="3" max="3" width="12.140625" bestFit="1" customWidth="1"/>
    <col min="4" max="4" width="12.5703125" bestFit="1" customWidth="1"/>
    <col min="5" max="5" width="11.42578125" customWidth="1"/>
    <col min="6" max="6" width="12.85546875" bestFit="1" customWidth="1"/>
    <col min="7" max="7" width="15.85546875" bestFit="1" customWidth="1"/>
    <col min="8" max="8" width="15.140625" bestFit="1" customWidth="1"/>
  </cols>
  <sheetData>
    <row r="1" spans="1:8" ht="18.75">
      <c r="A1" s="50" t="s">
        <v>97</v>
      </c>
      <c r="B1" s="50"/>
      <c r="C1" s="50"/>
      <c r="D1" s="50"/>
      <c r="E1" s="50"/>
      <c r="F1" s="50"/>
      <c r="G1" s="50"/>
      <c r="H1" s="50"/>
    </row>
    <row r="2" spans="1:8" ht="30">
      <c r="A2" s="2" t="s">
        <v>52</v>
      </c>
      <c r="B2" s="2" t="s">
        <v>98</v>
      </c>
      <c r="C2" s="2" t="s">
        <v>99</v>
      </c>
      <c r="D2" s="33" t="s">
        <v>100</v>
      </c>
      <c r="E2" s="33" t="s">
        <v>101</v>
      </c>
      <c r="F2" s="33" t="s">
        <v>60</v>
      </c>
      <c r="G2" s="2" t="s">
        <v>61</v>
      </c>
      <c r="H2" s="33" t="s">
        <v>89</v>
      </c>
    </row>
    <row r="3" spans="1:8">
      <c r="A3" s="3">
        <v>1</v>
      </c>
      <c r="B3" s="3" t="s">
        <v>44</v>
      </c>
      <c r="C3" s="48"/>
      <c r="D3" s="4">
        <f>'Uitgangspunten en aantallen'!B21</f>
        <v>40</v>
      </c>
      <c r="E3" s="14">
        <f t="shared" ref="E3:E8" si="0">C3*D3</f>
        <v>0</v>
      </c>
      <c r="F3" s="21" t="s">
        <v>64</v>
      </c>
      <c r="G3" s="3" t="s">
        <v>102</v>
      </c>
      <c r="H3" s="21" t="s">
        <v>64</v>
      </c>
    </row>
    <row r="4" spans="1:8">
      <c r="A4" s="3">
        <v>2</v>
      </c>
      <c r="B4" s="3" t="s">
        <v>45</v>
      </c>
      <c r="C4" s="48"/>
      <c r="D4" s="4">
        <f>'Uitgangspunten en aantallen'!B22</f>
        <v>32</v>
      </c>
      <c r="E4" s="14">
        <f t="shared" si="0"/>
        <v>0</v>
      </c>
      <c r="F4" s="21" t="s">
        <v>64</v>
      </c>
      <c r="G4" s="3" t="s">
        <v>102</v>
      </c>
      <c r="H4" s="21" t="s">
        <v>64</v>
      </c>
    </row>
    <row r="5" spans="1:8">
      <c r="A5" s="3">
        <v>3</v>
      </c>
      <c r="B5" s="3" t="s">
        <v>46</v>
      </c>
      <c r="C5" s="48"/>
      <c r="D5" s="4">
        <f>'Uitgangspunten en aantallen'!B23</f>
        <v>24</v>
      </c>
      <c r="E5" s="14">
        <f t="shared" si="0"/>
        <v>0</v>
      </c>
      <c r="F5" s="21" t="s">
        <v>64</v>
      </c>
      <c r="G5" s="3" t="s">
        <v>102</v>
      </c>
      <c r="H5" s="21" t="s">
        <v>64</v>
      </c>
    </row>
    <row r="6" spans="1:8">
      <c r="A6" s="3">
        <v>4</v>
      </c>
      <c r="B6" s="3" t="s">
        <v>144</v>
      </c>
      <c r="C6" s="48"/>
      <c r="D6" s="4">
        <f>'Uitgangspunten en aantallen'!B24</f>
        <v>8</v>
      </c>
      <c r="E6" s="14">
        <f t="shared" si="0"/>
        <v>0</v>
      </c>
      <c r="F6" s="21" t="s">
        <v>64</v>
      </c>
      <c r="G6" s="3" t="s">
        <v>102</v>
      </c>
      <c r="H6" s="21" t="s">
        <v>64</v>
      </c>
    </row>
    <row r="7" spans="1:8">
      <c r="A7" s="3">
        <v>5</v>
      </c>
      <c r="B7" s="3" t="s">
        <v>143</v>
      </c>
      <c r="C7" s="48"/>
      <c r="D7" s="4">
        <f>'Uitgangspunten en aantallen'!B25</f>
        <v>8</v>
      </c>
      <c r="E7" s="14">
        <f t="shared" si="0"/>
        <v>0</v>
      </c>
      <c r="F7" s="21" t="s">
        <v>64</v>
      </c>
      <c r="G7" s="3" t="s">
        <v>102</v>
      </c>
      <c r="H7" s="21" t="s">
        <v>64</v>
      </c>
    </row>
    <row r="8" spans="1:8">
      <c r="A8" s="3">
        <v>6</v>
      </c>
      <c r="B8" s="3" t="s">
        <v>47</v>
      </c>
      <c r="C8" s="48"/>
      <c r="D8" s="4">
        <f>'Uitgangspunten en aantallen'!B26</f>
        <v>8</v>
      </c>
      <c r="E8" s="14">
        <f t="shared" si="0"/>
        <v>0</v>
      </c>
      <c r="F8" s="21" t="s">
        <v>64</v>
      </c>
      <c r="G8" s="3" t="s">
        <v>102</v>
      </c>
      <c r="H8" s="21" t="s">
        <v>64</v>
      </c>
    </row>
    <row r="9" spans="1:8" ht="15.75" thickBot="1"/>
    <row r="10" spans="1:8">
      <c r="B10" s="53" t="s">
        <v>103</v>
      </c>
      <c r="C10" s="53"/>
      <c r="D10" s="12"/>
      <c r="E10" s="38">
        <f>SUM(E3:E8)</f>
        <v>0</v>
      </c>
      <c r="F10" s="12"/>
      <c r="G10" s="12"/>
      <c r="H10" s="12"/>
    </row>
  </sheetData>
  <sheetProtection algorithmName="SHA-512" hashValue="nOewgKoWpsY3/EbO99vMqbq0AhxUQd5nA2PjczxqS9N+Jox78emJ2mn/ZRcY/bf3rsylJu7abaaeW623U35JRA==" saltValue="Tf2dQ85PvYopzcBjqRPIuA==" spinCount="100000" sheet="1" objects="1" scenarios="1"/>
  <mergeCells count="2">
    <mergeCell ref="A1:H1"/>
    <mergeCell ref="B10:C10"/>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17EE-EFB3-4742-AFF4-0AF4BBFD7D02}">
  <dimension ref="A1:L6"/>
  <sheetViews>
    <sheetView zoomScale="110" zoomScaleNormal="110" workbookViewId="0">
      <selection activeCell="L3" activeCellId="1" sqref="G3 L3"/>
    </sheetView>
  </sheetViews>
  <sheetFormatPr defaultRowHeight="15"/>
  <cols>
    <col min="1" max="1" width="5.5703125" customWidth="1"/>
    <col min="2" max="2" width="13.7109375" bestFit="1" customWidth="1"/>
    <col min="3" max="3" width="15.28515625" customWidth="1"/>
    <col min="4" max="4" width="29.42578125" customWidth="1"/>
    <col min="5" max="5" width="8.28515625" bestFit="1" customWidth="1"/>
    <col min="7" max="7" width="13.85546875" customWidth="1"/>
    <col min="8" max="8" width="15.5703125" customWidth="1"/>
    <col min="9" max="9" width="13.5703125" bestFit="1" customWidth="1"/>
    <col min="10" max="10" width="15.140625" customWidth="1"/>
    <col min="11" max="11" width="12.85546875" bestFit="1" customWidth="1"/>
    <col min="12" max="12" width="46.28515625" customWidth="1"/>
  </cols>
  <sheetData>
    <row r="1" spans="1:12" s="20" customFormat="1" ht="18.75" customHeight="1">
      <c r="A1" s="52" t="s">
        <v>104</v>
      </c>
      <c r="B1" s="52"/>
      <c r="C1" s="52"/>
      <c r="D1" s="52"/>
      <c r="E1" s="52"/>
      <c r="F1" s="52"/>
      <c r="G1" s="52"/>
      <c r="H1" s="52"/>
      <c r="I1" s="52"/>
      <c r="J1" s="52"/>
      <c r="K1" s="52"/>
      <c r="L1" s="52"/>
    </row>
    <row r="2" spans="1:12" s="18" customFormat="1" ht="75">
      <c r="A2" s="2" t="s">
        <v>52</v>
      </c>
      <c r="B2" s="2" t="s">
        <v>53</v>
      </c>
      <c r="C2" s="2" t="s">
        <v>22</v>
      </c>
      <c r="D2" s="2" t="s">
        <v>54</v>
      </c>
      <c r="E2" s="2" t="s">
        <v>26</v>
      </c>
      <c r="F2" s="33" t="s">
        <v>55</v>
      </c>
      <c r="G2" s="33" t="s">
        <v>56</v>
      </c>
      <c r="H2" s="2" t="s">
        <v>57</v>
      </c>
      <c r="I2" s="2" t="s">
        <v>58</v>
      </c>
      <c r="J2" s="2" t="s">
        <v>59</v>
      </c>
      <c r="K2" s="33" t="s">
        <v>60</v>
      </c>
      <c r="L2" s="2" t="s">
        <v>61</v>
      </c>
    </row>
    <row r="3" spans="1:12" s="18" customFormat="1" ht="135">
      <c r="A3" s="3">
        <v>23</v>
      </c>
      <c r="B3" s="3" t="s">
        <v>78</v>
      </c>
      <c r="C3" s="3" t="s">
        <v>105</v>
      </c>
      <c r="D3" s="3" t="s">
        <v>133</v>
      </c>
      <c r="E3" s="4" t="s">
        <v>63</v>
      </c>
      <c r="F3" s="4">
        <f>'Uitgangspunten en aantallen'!B4</f>
        <v>363</v>
      </c>
      <c r="G3" s="48"/>
      <c r="H3" s="11">
        <f t="shared" ref="H3" si="0">F3*G3</f>
        <v>0</v>
      </c>
      <c r="I3" s="11">
        <f t="shared" ref="I3" si="1">H3*12</f>
        <v>0</v>
      </c>
      <c r="J3" s="11">
        <f>I3*'Uitgangspunten en aantallen'!$B$28</f>
        <v>0</v>
      </c>
      <c r="K3" s="21" t="s">
        <v>64</v>
      </c>
      <c r="L3" s="48" t="s">
        <v>139</v>
      </c>
    </row>
    <row r="4" spans="1:12" ht="15.75" thickBot="1">
      <c r="D4" s="26"/>
    </row>
    <row r="5" spans="1:12" s="18" customFormat="1">
      <c r="B5" s="51" t="s">
        <v>106</v>
      </c>
      <c r="C5" s="51"/>
      <c r="D5" s="12"/>
      <c r="E5" s="12"/>
      <c r="F5" s="12"/>
      <c r="G5" s="12"/>
      <c r="H5" s="19">
        <f>SUM(H3)</f>
        <v>0</v>
      </c>
      <c r="I5" s="19">
        <f>SUM(I3)</f>
        <v>0</v>
      </c>
      <c r="J5" s="19">
        <f>SUM(J3)</f>
        <v>0</v>
      </c>
      <c r="K5" s="12"/>
      <c r="L5" s="12"/>
    </row>
    <row r="6" spans="1:12">
      <c r="D6" s="26"/>
    </row>
  </sheetData>
  <sheetProtection algorithmName="SHA-512" hashValue="eM8yMdOp45ZnalC7Eu4BwXIgi9THeoHIIPnahwHBsZC06lA0KSkfdRgMVEfhmnIghmXozZ0VRN9dkRgsloLOfA==" saltValue="1X2uF4B6spiD9u/ThRON8w==" spinCount="100000" sheet="1" objects="1" scenarios="1"/>
  <mergeCells count="2">
    <mergeCell ref="B5:C5"/>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zoomScale="110" zoomScaleNormal="110" workbookViewId="0">
      <pane ySplit="1" topLeftCell="A2" activePane="bottomLeft" state="frozen"/>
      <selection pane="bottomLeft" activeCell="B3" sqref="B3"/>
    </sheetView>
  </sheetViews>
  <sheetFormatPr defaultColWidth="8.7109375" defaultRowHeight="15"/>
  <cols>
    <col min="1" max="1" width="63.7109375" bestFit="1" customWidth="1"/>
    <col min="2" max="2" width="25.28515625" customWidth="1"/>
    <col min="3" max="3" width="27.7109375" customWidth="1"/>
  </cols>
  <sheetData>
    <row r="1" spans="1:3" ht="18.75" customHeight="1">
      <c r="A1" s="50" t="s">
        <v>107</v>
      </c>
      <c r="B1" s="50"/>
      <c r="C1" s="50"/>
    </row>
    <row r="2" spans="1:3" ht="15" customHeight="1">
      <c r="A2" s="39" t="s">
        <v>108</v>
      </c>
      <c r="B2" s="39" t="s">
        <v>88</v>
      </c>
      <c r="C2" s="39" t="s">
        <v>27</v>
      </c>
    </row>
    <row r="3" spans="1:3" ht="15" customHeight="1">
      <c r="A3" s="3" t="s">
        <v>128</v>
      </c>
      <c r="B3" s="36">
        <f>'Reguliere dienstverlening'!J17</f>
        <v>0</v>
      </c>
      <c r="C3" s="3" t="s">
        <v>158</v>
      </c>
    </row>
    <row r="4" spans="1:3" ht="15" customHeight="1">
      <c r="A4" s="3" t="s">
        <v>127</v>
      </c>
      <c r="B4" s="36">
        <f>'Regie en verbetersturing'!J5</f>
        <v>0</v>
      </c>
      <c r="C4" s="3" t="s">
        <v>109</v>
      </c>
    </row>
    <row r="5" spans="1:3" ht="15" customHeight="1">
      <c r="A5" s="3" t="s">
        <v>94</v>
      </c>
      <c r="B5" s="36">
        <f>'Projecten en scenario''s'!E4</f>
        <v>0</v>
      </c>
      <c r="C5" s="3" t="s">
        <v>110</v>
      </c>
    </row>
    <row r="6" spans="1:3" ht="15" customHeight="1">
      <c r="A6" s="3" t="s">
        <v>111</v>
      </c>
      <c r="B6" s="36">
        <f>Uurtarieven!E10</f>
        <v>0</v>
      </c>
      <c r="C6" s="3" t="s">
        <v>112</v>
      </c>
    </row>
    <row r="7" spans="1:3" ht="15.75" customHeight="1"/>
    <row r="8" spans="1:3" ht="15" customHeight="1">
      <c r="A8" s="15" t="s">
        <v>113</v>
      </c>
      <c r="B8" s="13">
        <f>SUM(B3:B6)</f>
        <v>0</v>
      </c>
      <c r="C8" s="12"/>
    </row>
  </sheetData>
  <sheetProtection algorithmName="SHA-512" hashValue="ON+TiGdg8u6c0bYENsu50nyQfzYlMS5W2A+PNZbOQD5cwlVh+0WArkrPIssxyMALe8FW3cXioROQDQ7wkA4tXw==" saltValue="oEUJLGgk3v2Jzvm3q6fbYA==" spinCount="100000" sheet="1" objects="1" scenarios="1"/>
  <mergeCells count="1">
    <mergeCell ref="A1:C1"/>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5A47C92D6FA44FA2BAC29324A664EE" ma:contentTypeVersion="12" ma:contentTypeDescription="Een nieuw document maken." ma:contentTypeScope="" ma:versionID="33f01069592931c67c6087c9d8b21e68">
  <xsd:schema xmlns:xsd="http://www.w3.org/2001/XMLSchema" xmlns:xs="http://www.w3.org/2001/XMLSchema" xmlns:p="http://schemas.microsoft.com/office/2006/metadata/properties" xmlns:ns2="23c2eeff-79ab-4057-91a3-5548c982decc" xmlns:ns3="a506d787-05f2-439e-8bdb-5c14a908dc02" targetNamespace="http://schemas.microsoft.com/office/2006/metadata/properties" ma:root="true" ma:fieldsID="95cb9359f063d3bdcb0b6bbd478c8c17" ns2:_="" ns3:_="">
    <xsd:import namespace="23c2eeff-79ab-4057-91a3-5548c982decc"/>
    <xsd:import namespace="a506d787-05f2-439e-8bdb-5c14a908dc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eff-79ab-4057-91a3-5548c982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d599e49-c4be-4aaa-ab3b-e74863e514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06d787-05f2-439e-8bdb-5c14a908dc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91d138-b909-4be3-9489-889b25a5e7d3}" ma:internalName="TaxCatchAll" ma:showField="CatchAllData" ma:web="a506d787-05f2-439e-8bdb-5c14a908d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c2eeff-79ab-4057-91a3-5548c982decc">
      <Terms xmlns="http://schemas.microsoft.com/office/infopath/2007/PartnerControls"/>
    </lcf76f155ced4ddcb4097134ff3c332f>
    <TaxCatchAll xmlns="a506d787-05f2-439e-8bdb-5c14a908dc02" xsi:nil="true"/>
  </documentManagement>
</p:properties>
</file>

<file path=customXml/itemProps1.xml><?xml version="1.0" encoding="utf-8"?>
<ds:datastoreItem xmlns:ds="http://schemas.openxmlformats.org/officeDocument/2006/customXml" ds:itemID="{25B9FE82-B64A-42F6-9748-44EBE7F65FEB}">
  <ds:schemaRefs>
    <ds:schemaRef ds:uri="http://schemas.microsoft.com/sharepoint/v3/contenttype/forms"/>
  </ds:schemaRefs>
</ds:datastoreItem>
</file>

<file path=customXml/itemProps2.xml><?xml version="1.0" encoding="utf-8"?>
<ds:datastoreItem xmlns:ds="http://schemas.openxmlformats.org/officeDocument/2006/customXml" ds:itemID="{7CFD279E-D800-4E43-85B5-5DC32F8D32A4}">
  <ds:schemaRefs>
    <ds:schemaRef ds:uri="http://schemas.microsoft.com/office/2006/metadata/contentType"/>
    <ds:schemaRef ds:uri="http://schemas.microsoft.com/office/2006/metadata/properties/metaAttributes"/>
    <ds:schemaRef ds:uri="http://www.w3.org/2000/xmlns/"/>
    <ds:schemaRef ds:uri="http://www.w3.org/2001/XMLSchema"/>
    <ds:schemaRef ds:uri="23c2eeff-79ab-4057-91a3-5548c982decc"/>
    <ds:schemaRef ds:uri="a506d787-05f2-439e-8bdb-5c14a908dc0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7DEBD6-ACB9-4407-9D01-97BF539090DD}">
  <ds:schemaRefs>
    <ds:schemaRef ds:uri="http://www.w3.org/XML/1998/namespace"/>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a506d787-05f2-439e-8bdb-5c14a908dc02"/>
    <ds:schemaRef ds:uri="23c2eeff-79ab-4057-91a3-5548c982de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 prijzenblad</vt:lpstr>
      <vt:lpstr>Uitgangspunten en aantallen</vt:lpstr>
      <vt:lpstr>Reguliere dienstverlening</vt:lpstr>
      <vt:lpstr>Regie en verbetersturing</vt:lpstr>
      <vt:lpstr>Projecten en scenario's</vt:lpstr>
      <vt:lpstr>Uurtarieven</vt:lpstr>
      <vt:lpstr>Opties</vt:lpstr>
      <vt:lpstr>Samenvatting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Boog, Harry</dc:creator>
  <cp:keywords/>
  <dc:description/>
  <cp:lastModifiedBy>Boog, Harry</cp:lastModifiedBy>
  <cp:revision>0</cp:revision>
  <dcterms:created xsi:type="dcterms:W3CDTF">2026-03-07T10:12:50Z</dcterms:created>
  <dcterms:modified xsi:type="dcterms:W3CDTF">2026-04-23T15:11:41Z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0x010100BB5A47C92D6FA44FA2BAC29324A664EE</vt:lpwstr>
  </property>
  <property fmtid="{D5CDD505-2E9C-101B-9397-08002B2CF9AE}" pid="3" name="MediaServiceImageTags">
    <vt:lpwstr/>
  </property>
</Properties>
</file>