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unitedqualitybv.sharepoint.com/klanten/Docs/Almelo/EA verwerking 2025/EA ontvangst en verwerking HRA en GHA (1420)/06. Bestanden voor publicatie/"/>
    </mc:Choice>
  </mc:AlternateContent>
  <xr:revisionPtr revIDLastSave="24" documentId="8_{F8693F19-415C-4283-8D45-59AC2BEE0955}" xr6:coauthVersionLast="47" xr6:coauthVersionMax="47" xr10:uidLastSave="{3DC6E10B-AC72-42A1-A22B-13893EE62455}"/>
  <bookViews>
    <workbookView xWindow="-120" yWindow="-120" windowWidth="29040" windowHeight="17520" activeTab="2" xr2:uid="{82060E88-1CCB-4F33-98AF-01AE61D745DA}"/>
  </bookViews>
  <sheets>
    <sheet name="Voorblad" sheetId="1" r:id="rId1"/>
    <sheet name="1. Kwaliteit Perceel 4" sheetId="3" r:id="rId2"/>
    <sheet name="2. Prijs Perceel 4" sheetId="2" r:id="rId3"/>
    <sheet name="3. Fictieve inschrijfprijs P4" sheetId="4" r:id="rId4"/>
  </sheets>
  <definedNames>
    <definedName name="_xlnm.Print_Area" localSheetId="1">'1. Kwaliteit Perceel 4'!$A$1:$G$61</definedName>
    <definedName name="_xlnm.Print_Area" localSheetId="2">'2. Prijs Perceel 4'!$A$1:$G$71</definedName>
    <definedName name="_xlnm.Print_Area" localSheetId="3">'3. Fictieve inschrijfprijs P4'!$A$1:$C$8</definedName>
    <definedName name="_xlnm.Print_Area" localSheetId="0">Voorblad!$B$2:$H$11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2" l="1"/>
  <c r="E57" i="3"/>
  <c r="F7" i="3"/>
  <c r="F4" i="3"/>
  <c r="E33" i="2" l="1"/>
  <c r="E27" i="2"/>
  <c r="E26" i="2"/>
  <c r="E25" i="2"/>
  <c r="E24" i="2"/>
  <c r="E23" i="2"/>
  <c r="E22" i="2"/>
  <c r="E21" i="2"/>
  <c r="E20" i="2"/>
  <c r="E19" i="2"/>
  <c r="E18" i="2"/>
  <c r="E17" i="2"/>
  <c r="E16" i="2"/>
  <c r="E15" i="2"/>
  <c r="E14" i="2"/>
  <c r="E13" i="2"/>
  <c r="E12" i="2"/>
  <c r="E10" i="2" l="1"/>
  <c r="F9" i="2" l="1"/>
  <c r="E7" i="3"/>
  <c r="E4" i="3"/>
  <c r="F28" i="3"/>
  <c r="F10" i="2" l="1"/>
  <c r="G10" i="2" s="1"/>
  <c r="G27" i="2"/>
  <c r="G21" i="2"/>
  <c r="G15" i="2"/>
  <c r="G26" i="2"/>
  <c r="G20" i="2"/>
  <c r="G14" i="2"/>
  <c r="G25" i="2"/>
  <c r="G19" i="2"/>
  <c r="G13" i="2"/>
  <c r="G24" i="2"/>
  <c r="G18" i="2"/>
  <c r="G12" i="2"/>
  <c r="G23" i="2"/>
  <c r="G17" i="2"/>
  <c r="G22" i="2"/>
  <c r="G16" i="2"/>
  <c r="G5" i="2"/>
  <c r="G9" i="2"/>
  <c r="F16" i="3" l="1"/>
  <c r="F57" i="3" s="1"/>
  <c r="G48" i="3" l="1"/>
  <c r="C4" i="4" l="1"/>
  <c r="G4" i="2"/>
  <c r="E11" i="2" l="1"/>
  <c r="G11" i="2" s="1"/>
  <c r="G51" i="2" s="1"/>
  <c r="C5" i="4" s="1"/>
  <c r="C7" i="4" s="1"/>
</calcChain>
</file>

<file path=xl/sharedStrings.xml><?xml version="1.0" encoding="utf-8"?>
<sst xmlns="http://schemas.openxmlformats.org/spreadsheetml/2006/main" count="296" uniqueCount="211">
  <si>
    <t>Inhoud:</t>
  </si>
  <si>
    <t>T1.</t>
  </si>
  <si>
    <t>T2.</t>
  </si>
  <si>
    <t>T3.</t>
  </si>
  <si>
    <t>Ontvangst</t>
  </si>
  <si>
    <t>NR.</t>
  </si>
  <si>
    <t xml:space="preserve">Omschrijving </t>
  </si>
  <si>
    <t>Eenheid</t>
  </si>
  <si>
    <t>Subtotalen (AxB) excl. btw</t>
  </si>
  <si>
    <t>PR-1</t>
  </si>
  <si>
    <t>Ton</t>
  </si>
  <si>
    <t>PR-3</t>
  </si>
  <si>
    <t>PR-5</t>
  </si>
  <si>
    <t>Gegevens ontvangstlocatie (indien afwijkend van verwerkingslocatie)</t>
  </si>
  <si>
    <t>Naam</t>
  </si>
  <si>
    <t>Adres</t>
  </si>
  <si>
    <t>Postcode</t>
  </si>
  <si>
    <t>Plaats</t>
  </si>
  <si>
    <t>Eigenaar</t>
  </si>
  <si>
    <t>Stroom</t>
  </si>
  <si>
    <t>PR-9</t>
  </si>
  <si>
    <t xml:space="preserve">Voorwaarden </t>
  </si>
  <si>
    <t>Voorwaarde</t>
  </si>
  <si>
    <t>ALG</t>
  </si>
  <si>
    <t xml:space="preserve">Inschrijver past, op straffe van uitsluiting, alleen de geel gearceerde cellen aan. Inschrijver moet alle geel gearceerde cellen correct en ondubbelzinnig invullen. </t>
  </si>
  <si>
    <t xml:space="preserve">De eenheidsprijzen zijn conform alle voorwaarden uit het programma van eisen en alle overige aanbestedingsdocumenten (waaronder de kwalitatieve gunningscriteria). </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</si>
  <si>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</si>
  <si>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t>Deze prijs wordt gebruikt voor de beoordeling van het onderdeel prijs en de beoordeling van de fictieve inschrijfprijs.</t>
  </si>
  <si>
    <t>Beoordeling aangeboden ontvangstlocatie</t>
  </si>
  <si>
    <t>Vraag</t>
  </si>
  <si>
    <t>Vraagstelling</t>
  </si>
  <si>
    <t>Antwoord</t>
  </si>
  <si>
    <t>Maximale kwaliteitswaarde</t>
  </si>
  <si>
    <t>Behaalde fictieve korting</t>
  </si>
  <si>
    <t>Toekennen van de score</t>
  </si>
  <si>
    <t>KG-1</t>
  </si>
  <si>
    <t>A</t>
  </si>
  <si>
    <t>Naam:
Adres:
Type:
Eigenaar:</t>
  </si>
  <si>
    <t>B</t>
  </si>
  <si>
    <t>C</t>
  </si>
  <si>
    <t>Minimale reistijd</t>
  </si>
  <si>
    <t>Maximale reistijd</t>
  </si>
  <si>
    <t>CO2 Prestatie ladder</t>
  </si>
  <si>
    <t>Antwoord (meerkeuze)</t>
  </si>
  <si>
    <t>KG-2</t>
  </si>
  <si>
    <t>[Invullen door inschrijver]</t>
  </si>
  <si>
    <t>KG-3</t>
  </si>
  <si>
    <t>[invullen door inschrijver]</t>
  </si>
  <si>
    <t>Ja</t>
  </si>
  <si>
    <t>N.v.t. (antwoord op de vorige vraag was 'Nee')</t>
  </si>
  <si>
    <t>1 tot 10%</t>
  </si>
  <si>
    <t>Nee</t>
  </si>
  <si>
    <t>A) Conform afvalhiërarchie uit LAP3: stap b: voorbereiding voor hergebruik</t>
  </si>
  <si>
    <t>11 tot 15%</t>
  </si>
  <si>
    <t>B) Conform afvalhiërarchie uit LAP3: stap c1: recycling van het oorspronkelijke functionele materiaal in een gelijke of vergelijkbare toepassing</t>
  </si>
  <si>
    <t>16 tot 25%</t>
  </si>
  <si>
    <t>C) Conform afvalhiërarchie uit LAP3: stap c2: recycling van het oorspronkelijke functionele materiaal in een niet gelijke of vergelijkbare toepassing</t>
  </si>
  <si>
    <t>Meer dan 25%</t>
  </si>
  <si>
    <t>Maximaal te behalen fictieve korting</t>
  </si>
  <si>
    <t>Totaal</t>
  </si>
  <si>
    <t>KG</t>
  </si>
  <si>
    <t>PR</t>
  </si>
  <si>
    <t>Totale inschrijfprijs</t>
  </si>
  <si>
    <t>KG-4</t>
  </si>
  <si>
    <t>A) 0%</t>
  </si>
  <si>
    <t>B) 0% tot 2%</t>
  </si>
  <si>
    <t>C) 2% tot 4%</t>
  </si>
  <si>
    <t>D) 4% tot 6%</t>
  </si>
  <si>
    <t>E) 6% tot 8%</t>
  </si>
  <si>
    <t>F) meer dan 8%</t>
  </si>
  <si>
    <t>Antwoordoptie A = Geen fictieve korting
Antwoordoptie B = 20% van de maximale kwaliteitswaarde
Antwoordoptie C = 40% van de maximale kwaliteitswaarde
Antwoordoptie D = 60% van de maximale kwaliteitswaarde
Antwoordoptie E = 80% van de maximale kwaliteitswaarde
Antwoordoptie F = 100% van de maximale kwaliteitswaarde</t>
  </si>
  <si>
    <t>Totale fictieve inschrijfprijs
Deze prijs vermelden in TenderNed</t>
  </si>
  <si>
    <t>Wat is de reistijd vanaf het centrale punt in het werkgebied naar de ontvangstlocatie (berekenen conform eis O-6)? Het gaat om een enkele reis. De reistijd moet opgegeven worden in hele minuten.</t>
  </si>
  <si>
    <t>Indienen van bewijsvoering conform de in eis O-6 uitgewerkte methode.</t>
  </si>
  <si>
    <t>Nascheiding</t>
  </si>
  <si>
    <t>Gegevens verwerkingslocatie(s)</t>
  </si>
  <si>
    <t>D</t>
  </si>
  <si>
    <t>E</t>
  </si>
  <si>
    <t>F</t>
  </si>
  <si>
    <t>Kwalitatieve gunningscriteria perceel 4</t>
  </si>
  <si>
    <t>Prijsinvulformulier perceel 4</t>
  </si>
  <si>
    <t>Fictieve inschrijfprijs perceel 4</t>
  </si>
  <si>
    <t>Bijlage 04D
Tab 1: Kwalitatieve gunningscriteria perceel 4</t>
  </si>
  <si>
    <t>PR-2</t>
  </si>
  <si>
    <t>Prijs voor ontvangst Almelo (incl. eventueel op-, overslag en transport)</t>
  </si>
  <si>
    <t>Prijs voor ontvangst Oldenzaal (incl. eventueel op-, overslag en transport)</t>
  </si>
  <si>
    <t>PR-6</t>
  </si>
  <si>
    <t>A) Neen, er vindt geen vergisting plaats, uitsluitend composteren</t>
  </si>
  <si>
    <t>B) Ja, vergisting met opwerken tot groen gas, geen CO2 afvang</t>
  </si>
  <si>
    <t>C) Ja, vergisting met opwerken tot groen gas, wel CO2 afvang</t>
  </si>
  <si>
    <t>D) Ja, WKK, alleen electriciteitsproduktie</t>
  </si>
  <si>
    <t>E) Ja, WKK, electriciteits- en warmteproduktie</t>
  </si>
  <si>
    <t>Antwoordoptie A = Geen fictieve korting
Antwoordoptie B = 80% van de maximale kwaliteitswaarde
Antwoordoptie C = 100% van de maximale kwaliteitswaarde
Antwoordoptie D = 50% van de maximale kwaliteitswaarde
Antwoordoptie E - 90% van de maximale kwalitetistwaarde</t>
  </si>
  <si>
    <t>In een PDF document bijvoegen achter onderdeel 05 van de inschrijving.</t>
  </si>
  <si>
    <t>PR-8</t>
  </si>
  <si>
    <t>Bijlage 04D
Tab 3: Fictieve inschrijfprijs perceel 4</t>
  </si>
  <si>
    <t>Bijlage 04D
Tab 2: Prijsinvulformulier perceel 4</t>
  </si>
  <si>
    <r>
      <t xml:space="preserve">Wat is de aangeboden ontvangstlocatie voor </t>
    </r>
    <r>
      <rPr>
        <b/>
        <sz val="10"/>
        <color theme="1"/>
        <rFont val="Century Gothic"/>
        <family val="2"/>
      </rPr>
      <t>Almelo</t>
    </r>
    <r>
      <rPr>
        <sz val="10"/>
        <color theme="1"/>
        <rFont val="Century Gothic"/>
        <family val="2"/>
      </rPr>
      <t>? 
Minimaal de volgende gegevens moeten worden verstrekt:
- volledige naam van de ontvangstlocatie;
- volledig adres van de ontvangstlocatie;
- type locatie (verwerkingslocatie of overslaglocatie)
- eigenaar van de ontvangstlocatie.</t>
    </r>
  </si>
  <si>
    <r>
      <t xml:space="preserve">Als de reistijd gelijk is aan de voor dit perceel vastgestelde maximale reistijd (conform tabblad 1) = geen kwaliteitswaarde (zijnde €0,- fictieve korting op de inschrijfprijs). 
Als de reistijd gelijk is aan de minimale reistijd (zijnde 5 minuten) = maximale kwaliteitswaarde (zijnde de maximale fictieve korting op inschrijfprijs). 
Formule voor het berekenen van de behaalde kwaliteitswaarde (zijnde de fictieve korting op de inschrijfprijs):
</t>
    </r>
    <r>
      <rPr>
        <i/>
        <sz val="10"/>
        <color theme="1"/>
        <rFont val="Century Gothic"/>
        <family val="2"/>
      </rPr>
      <t>Formule: (1-(aangeboden reistijd-minimale reistijd)/maximale reistijd-minimale reistijd))*maximale kwaliteitswaarde = fictieve korting op inschrijfprijs</t>
    </r>
  </si>
  <si>
    <r>
      <t xml:space="preserve">Wat is de aangeboden ontvangstlocatie voor </t>
    </r>
    <r>
      <rPr>
        <b/>
        <sz val="10"/>
        <color theme="1"/>
        <rFont val="Century Gothic"/>
        <family val="2"/>
      </rPr>
      <t>Oldenzaal</t>
    </r>
    <r>
      <rPr>
        <sz val="10"/>
        <color theme="1"/>
        <rFont val="Century Gothic"/>
        <family val="2"/>
      </rPr>
      <t>? Minimaal de volgende gegevens moeten worden verstrekt:
- volledige naam van de ontvangstlocatie;
- volledig adres van de ontvangstlocatie;
- type locatie (verwerkingslocatie of overslaglocatie)
- eigenaar van de ontvangstlocatie.</t>
    </r>
  </si>
  <si>
    <r>
      <t xml:space="preserve">Prijs per eenheid (A) excl. btw </t>
    </r>
    <r>
      <rPr>
        <b/>
        <sz val="11"/>
        <color theme="1"/>
        <rFont val="Century Gothic"/>
        <family val="2"/>
      </rPr>
      <t>(1)</t>
    </r>
  </si>
  <si>
    <r>
      <t xml:space="preserve">Aantal (B) </t>
    </r>
    <r>
      <rPr>
        <b/>
        <sz val="11"/>
        <color theme="1"/>
        <rFont val="Century Gothic"/>
        <family val="2"/>
      </rPr>
      <t>(2)</t>
    </r>
  </si>
  <si>
    <t>Wordt het GFT/E eerst vergist? Hierbij geldt dat minimaal 50% van het aangeboden GFT/E eerst via vergisting moet worden verwerkt, waarna compostering volgt.</t>
  </si>
  <si>
    <t>Wat is de reistijd vanaf het centrale punt in het werkgebied naar de ontvangstlocatie (berekenen conform eis O-10)? Het gaat om een enkele reis. De reistijd moet opgegeven worden in hele minuten.</t>
  </si>
  <si>
    <t>Indienen van bewijsvoering conform de in eis O-10 uitgewerkte methode.</t>
  </si>
  <si>
    <t>Verwerking GFT</t>
  </si>
  <si>
    <t>PR-3-2028</t>
  </si>
  <si>
    <t>PR-3-2029</t>
  </si>
  <si>
    <t>PR-3-2030</t>
  </si>
  <si>
    <t>PR-3-2031</t>
  </si>
  <si>
    <t>PR-3-2032</t>
  </si>
  <si>
    <t>PR-3-2033</t>
  </si>
  <si>
    <t>PR-3-2034</t>
  </si>
  <si>
    <t>PR-3-2035</t>
  </si>
  <si>
    <t>PR-4-2027</t>
  </si>
  <si>
    <t>PR-4-2028</t>
  </si>
  <si>
    <t>PR-4-2029</t>
  </si>
  <si>
    <t>PR-4-2030</t>
  </si>
  <si>
    <t>PR-4-2031</t>
  </si>
  <si>
    <t>PR-4-2032</t>
  </si>
  <si>
    <t>PR-4-2033</t>
  </si>
  <si>
    <t>PR-4-2034</t>
  </si>
  <si>
    <t>PR-4-2035</t>
  </si>
  <si>
    <t>Afvalstoffenbelasting, zijnde wet belastingen op milieugrondslag (WBM) en CO2-heffing op fijn restafval (HRA) in Nederland</t>
  </si>
  <si>
    <t>Nr.</t>
  </si>
  <si>
    <t>Prijs per eenheid</t>
  </si>
  <si>
    <r>
      <t>WBM d.d. 01-01-2026</t>
    </r>
    <r>
      <rPr>
        <b/>
        <sz val="10"/>
        <color theme="1"/>
        <rFont val="Century Gothic"/>
        <family val="2"/>
      </rPr>
      <t>(5)</t>
    </r>
  </si>
  <si>
    <r>
      <t xml:space="preserve">WBM d.d. 1-1-2027 </t>
    </r>
    <r>
      <rPr>
        <b/>
        <sz val="10"/>
        <color theme="1"/>
        <rFont val="Century Gothic"/>
        <family val="2"/>
      </rPr>
      <t>(5)</t>
    </r>
  </si>
  <si>
    <r>
      <t xml:space="preserve">WBM d.d. 1-1-2028 </t>
    </r>
    <r>
      <rPr>
        <b/>
        <sz val="10"/>
        <color theme="1"/>
        <rFont val="Century Gothic"/>
        <family val="2"/>
      </rPr>
      <t>(5)</t>
    </r>
  </si>
  <si>
    <r>
      <t xml:space="preserve">WBM d.d. 1-1-2029 </t>
    </r>
    <r>
      <rPr>
        <b/>
        <sz val="10"/>
        <color theme="1"/>
        <rFont val="Century Gothic"/>
        <family val="2"/>
      </rPr>
      <t>(5)</t>
    </r>
  </si>
  <si>
    <r>
      <t xml:space="preserve">WBM d.d. 1-1-2030 </t>
    </r>
    <r>
      <rPr>
        <b/>
        <sz val="10"/>
        <color theme="1"/>
        <rFont val="Century Gothic"/>
        <family val="2"/>
      </rPr>
      <t>(5)</t>
    </r>
  </si>
  <si>
    <r>
      <t xml:space="preserve">WBM d.d. 1-1-2021 </t>
    </r>
    <r>
      <rPr>
        <b/>
        <sz val="10"/>
        <color theme="1"/>
        <rFont val="Century Gothic"/>
        <family val="2"/>
      </rPr>
      <t>(5)</t>
    </r>
  </si>
  <si>
    <r>
      <t xml:space="preserve">WBM d.d. 1-1-2032 </t>
    </r>
    <r>
      <rPr>
        <b/>
        <sz val="10"/>
        <color theme="1"/>
        <rFont val="Century Gothic"/>
        <family val="2"/>
      </rPr>
      <t>(5)</t>
    </r>
  </si>
  <si>
    <r>
      <t xml:space="preserve">WBM d.d. 1-1-2033 </t>
    </r>
    <r>
      <rPr>
        <b/>
        <sz val="10"/>
        <color theme="1"/>
        <rFont val="Century Gothic"/>
        <family val="2"/>
      </rPr>
      <t>(5)</t>
    </r>
  </si>
  <si>
    <t xml:space="preserve"> </t>
  </si>
  <si>
    <r>
      <t xml:space="preserve">WBM d.d. 1-1-2034 </t>
    </r>
    <r>
      <rPr>
        <b/>
        <sz val="10"/>
        <color theme="1"/>
        <rFont val="Century Gothic"/>
        <family val="2"/>
      </rPr>
      <t>(5)</t>
    </r>
  </si>
  <si>
    <r>
      <t xml:space="preserve">WBM d.d. 1-1-2035 </t>
    </r>
    <r>
      <rPr>
        <b/>
        <sz val="10"/>
        <color theme="1"/>
        <rFont val="Century Gothic"/>
        <family val="2"/>
      </rPr>
      <t>(5)</t>
    </r>
  </si>
  <si>
    <t>PR-6-2027</t>
  </si>
  <si>
    <r>
      <t>CO2-heffing 2027</t>
    </r>
    <r>
      <rPr>
        <b/>
        <sz val="10"/>
        <color theme="1"/>
        <rFont val="Century Gothic"/>
        <family val="2"/>
      </rPr>
      <t>(8)</t>
    </r>
  </si>
  <si>
    <t>Ton HRA</t>
  </si>
  <si>
    <t>PR-6-2028</t>
  </si>
  <si>
    <r>
      <t>CO2-heffing 2028</t>
    </r>
    <r>
      <rPr>
        <b/>
        <sz val="10"/>
        <color theme="1"/>
        <rFont val="Century Gothic"/>
        <family val="2"/>
      </rPr>
      <t>(8)</t>
    </r>
  </si>
  <si>
    <t>PR-6-2029</t>
  </si>
  <si>
    <r>
      <t>CO2-heffing 2029</t>
    </r>
    <r>
      <rPr>
        <b/>
        <sz val="10"/>
        <color theme="1"/>
        <rFont val="Century Gothic"/>
        <family val="2"/>
      </rPr>
      <t>(8)</t>
    </r>
  </si>
  <si>
    <t>PR-6-2030</t>
  </si>
  <si>
    <r>
      <t>CO2-heffing 2030</t>
    </r>
    <r>
      <rPr>
        <b/>
        <sz val="10"/>
        <color theme="1"/>
        <rFont val="Century Gothic"/>
        <family val="2"/>
      </rPr>
      <t>(8)</t>
    </r>
  </si>
  <si>
    <t>PR-6-2031</t>
  </si>
  <si>
    <r>
      <t>CO2-heffing 2031</t>
    </r>
    <r>
      <rPr>
        <b/>
        <sz val="10"/>
        <color theme="1"/>
        <rFont val="Century Gothic"/>
        <family val="2"/>
      </rPr>
      <t>(8)</t>
    </r>
  </si>
  <si>
    <t>PR-6-2032</t>
  </si>
  <si>
    <r>
      <t>CO2-heffing 2032</t>
    </r>
    <r>
      <rPr>
        <b/>
        <sz val="10"/>
        <color theme="1"/>
        <rFont val="Century Gothic"/>
        <family val="2"/>
      </rPr>
      <t>(8)</t>
    </r>
  </si>
  <si>
    <t>PR-6-2033</t>
  </si>
  <si>
    <r>
      <t>CO2-heffing 2033</t>
    </r>
    <r>
      <rPr>
        <b/>
        <sz val="10"/>
        <color theme="1"/>
        <rFont val="Century Gothic"/>
        <family val="2"/>
      </rPr>
      <t>(8)</t>
    </r>
  </si>
  <si>
    <t>PR-6-2034</t>
  </si>
  <si>
    <r>
      <t>CO2-heffing 2034</t>
    </r>
    <r>
      <rPr>
        <b/>
        <sz val="10"/>
        <color theme="1"/>
        <rFont val="Century Gothic"/>
        <family val="2"/>
      </rPr>
      <t>(8)</t>
    </r>
  </si>
  <si>
    <t>PR-6-2035</t>
  </si>
  <si>
    <r>
      <t>CO2-heffing 2035</t>
    </r>
    <r>
      <rPr>
        <b/>
        <sz val="10"/>
        <color theme="1"/>
        <rFont val="Century Gothic"/>
        <family val="2"/>
      </rPr>
      <t>(8)</t>
    </r>
  </si>
  <si>
    <r>
      <t xml:space="preserve">Toeslag per ton WBM voor de 5% vervuilng in het GFT
Aandeel waarover WBM moet worden betaald </t>
    </r>
    <r>
      <rPr>
        <b/>
        <i/>
        <sz val="10"/>
        <color theme="1"/>
        <rFont val="Century Gothic"/>
        <family val="2"/>
      </rPr>
      <t>(2027)</t>
    </r>
    <r>
      <rPr>
        <i/>
        <sz val="10"/>
        <color theme="1"/>
        <rFont val="Century Gothic"/>
        <family val="2"/>
      </rPr>
      <t xml:space="preserve"> </t>
    </r>
    <r>
      <rPr>
        <b/>
        <sz val="10"/>
        <color theme="1"/>
        <rFont val="Century Gothic"/>
        <family val="2"/>
      </rPr>
      <t>(5)</t>
    </r>
  </si>
  <si>
    <r>
      <t>Percentage van de CO2 heffing te verbranden vervuiling die in rekening wordt gebracht</t>
    </r>
    <r>
      <rPr>
        <b/>
        <sz val="10"/>
        <color theme="1"/>
        <rFont val="Century Gothic"/>
        <family val="2"/>
      </rPr>
      <t xml:space="preserve"> in 2027 (8)</t>
    </r>
  </si>
  <si>
    <r>
      <t>Percentage van de CO2 heffing te verbranden vervuiling die in rekening wordt gebracht</t>
    </r>
    <r>
      <rPr>
        <b/>
        <sz val="10"/>
        <color theme="1"/>
        <rFont val="Century Gothic"/>
        <family val="2"/>
      </rPr>
      <t xml:space="preserve"> in 2028 (8)</t>
    </r>
  </si>
  <si>
    <t>Percentage van de CO2 heffing te verbranden vervuiling die in rekening wordt gebracht in 2029 (8)</t>
  </si>
  <si>
    <t>Percentage van de CO2 heffing te verbranden vervuiling die in rekening wordt gebracht in 2030 (8)</t>
  </si>
  <si>
    <t>Percentage van de CO2 heffing te verbranden vervuiling die in rekening wordt gebracht in 2031 (8)</t>
  </si>
  <si>
    <t>Percentage van de CO2 heffing te verbranden vervuiling die in rekening wordt gebracht in 2032 (8)</t>
  </si>
  <si>
    <t>Percentage van de CO2 heffing te verbranden vervuiling die in rekening wordt gebracht in 2033(8)</t>
  </si>
  <si>
    <t>Percentage van de CO2 heffing te verbranden vervuiling die in rekening wordt gebracht in 2034(8)</t>
  </si>
  <si>
    <t>Percentage van de CO2 heffing te verbranden vervuiling die in rekening wordt gebracht in 2035(8)</t>
  </si>
  <si>
    <t>Totale inschrijfprijs voor 8 jaar (3)</t>
  </si>
  <si>
    <t>PR-7-2027</t>
  </si>
  <si>
    <t>PR-7-2028</t>
  </si>
  <si>
    <t>PR-7-2029</t>
  </si>
  <si>
    <t>PR-7-2030</t>
  </si>
  <si>
    <t>PR-7-2031</t>
  </si>
  <si>
    <t>PR-7-2032</t>
  </si>
  <si>
    <t>PR-7-2033</t>
  </si>
  <si>
    <t>PR-7-2034</t>
  </si>
  <si>
    <t>PR-7-2035</t>
  </si>
  <si>
    <t>PR-10</t>
  </si>
  <si>
    <t>PR-11</t>
  </si>
  <si>
    <t>PR-12</t>
  </si>
  <si>
    <t>Antwoord separaat in een PDF document bijvoegen achter onderdeel 5.1  van de inschrijving.</t>
  </si>
  <si>
    <t>Kwaliteitsverbetering GFT</t>
  </si>
  <si>
    <t>OF:</t>
  </si>
  <si>
    <t xml:space="preserve">Inschrijver beschrijft in een plan van aanpak concrete maatregelen die worden genomen om te zorgen dat er  enerzijds minder GFT in het HRA belandt en anderzijds een voorbehandeling om vervuiling uit het GFT te halen voor verder verwerking. Met deze voorbehandeling wordt het vervuilingspercentage voor het verder te verwerken GFT verlaagd.  Beschrijf concreet en gekwantificeerd de hoeveelheid vervuiling die niet wordt gecomposteerd of vergist. Beschrijf ook wat er met de vervuiling gebeurt en waar en op welke wijze dit wordt verwerkt. Uw beschrijving omvat maximaal 800 woorden. </t>
  </si>
  <si>
    <r>
      <t xml:space="preserve">Antwoord separaat in een PDF document bijvoegen achter onderdeel </t>
    </r>
    <r>
      <rPr>
        <b/>
        <sz val="10"/>
        <color rgb="FFFF0000"/>
        <rFont val="Century Gothic"/>
        <family val="2"/>
      </rPr>
      <t xml:space="preserve">5.1 </t>
    </r>
    <r>
      <rPr>
        <sz val="10"/>
        <color theme="1"/>
        <rFont val="Century Gothic"/>
        <family val="2"/>
      </rPr>
      <t xml:space="preserve"> van de inschrijving.</t>
    </r>
  </si>
  <si>
    <r>
      <t xml:space="preserve">De beschrijving wordt door opdrachtgever gewaardeerd door een beoordelingsteam conform hoofdstuk </t>
    </r>
    <r>
      <rPr>
        <b/>
        <sz val="10"/>
        <color rgb="FFFF0000"/>
        <rFont val="Century Gothic"/>
        <family val="2"/>
      </rPr>
      <t>5</t>
    </r>
    <r>
      <rPr>
        <sz val="10"/>
        <color theme="1"/>
        <rFont val="Century Gothic"/>
        <family val="2"/>
      </rPr>
      <t xml:space="preserve"> van de aanbestedingsleidraad. Beoordelingskader:
De score wordt toegekend op basis van de volgende formule:
'waardering beoordelingsteam x de max. te behalen kwaliteitswaarde</t>
    </r>
  </si>
  <si>
    <t>IB: gele markering verwijderd
beland=belandt
vervuiliong=vervuiling
Aantal woorden of pagina's? Zie leidraad
Hoofdstuk 4=hoofdstuk 5</t>
  </si>
  <si>
    <t>Beschikt inschrijver over een CO2- Prestatieladder certificering op basis van het Handboek 3.1 (of Handboek 4.0) CO2-Prestatieladder? 
Afhankelijk van de beantwoording, verklaart inschrijver dat hij de onderhavige opdracht uitvoert conform de certificering waar hij over verklaart te beschikken. Hiermee wordt het toepassen van de CO2-Prestatieladder een (contractuele) uitvoeringsvoorwaarde in de zin van art. 2.80 Aw 2012. 
Indien inschrijver niet beschikt over het CO2-Prestatieladder-certificaat, toont de inschrijver specifiek op projectniveau met een projectverklaring aan (binnen 3 maanden na de ingangsdatum van de overeenkomst en vervolgens jaarlijks) dat hij (projectspecifiek) voldoet aan het opgegeven ambitieniveau (en onderliggende niveaus) waarmee hij heeft ingeschreven (ambitieniveau 1 / 2 / 3 / 4 / 5 conform Handboek 3.1 CO2-Prestatieladder of trede 1, 2 of 3 van Handboek 4.0 CO2-Prestatieladder). Als inschrijver gebruik maakt van een projectverklaring, moet de inschrijver dit in een aanvullende verklaring bij inschrijving indienen, naast het in cel C2 op te geven antwoord.
Inschrijver kan ook inschrijven met geen CO2-Prestatieladder-certificaat (geen ambitieniveau).</t>
  </si>
  <si>
    <t>A) Nee, inschrijver heeft geen CO2-Prestatieladder-certificaat</t>
  </si>
  <si>
    <t>B) Ja, inschrijver is gecertificeerd op niveau 1 Handboek 3.1 CO2-Prestatieladder (of trede 1 Handboek 4.0 CO2-Prestatieladder certificaat)</t>
  </si>
  <si>
    <r>
      <t>C) Ja, inschrijver is gecertificeerd op niveau 2 Handboek 3.1 CO</t>
    </r>
    <r>
      <rPr>
        <vertAlign val="subscript"/>
        <sz val="11"/>
        <color theme="1"/>
        <rFont val="Century Gothic"/>
        <family val="2"/>
      </rPr>
      <t>2</t>
    </r>
    <r>
      <rPr>
        <sz val="11"/>
        <color theme="1"/>
        <rFont val="Century Gothic"/>
        <family val="2"/>
      </rPr>
      <t>-Prestatieladder (of trede 1 Handboek 4.0 CO</t>
    </r>
    <r>
      <rPr>
        <vertAlign val="subscript"/>
        <sz val="11"/>
        <color theme="1"/>
        <rFont val="Century Gothic"/>
        <family val="2"/>
      </rPr>
      <t>2</t>
    </r>
    <r>
      <rPr>
        <sz val="11"/>
        <color theme="1"/>
        <rFont val="Century Gothic"/>
        <family val="2"/>
      </rPr>
      <t>-Prestatieladder certificaat)</t>
    </r>
  </si>
  <si>
    <r>
      <t>D) Ja, inschrijver is gecertificeerd op niveau 3 Handboek 3.1 CO</t>
    </r>
    <r>
      <rPr>
        <vertAlign val="subscript"/>
        <sz val="11"/>
        <color theme="1"/>
        <rFont val="Century Gothic"/>
        <family val="2"/>
      </rPr>
      <t>2</t>
    </r>
    <r>
      <rPr>
        <sz val="11"/>
        <color theme="1"/>
        <rFont val="Century Gothic"/>
        <family val="2"/>
      </rPr>
      <t>-Prestatieladder (of trede 1 Handboek 4.0 CO</t>
    </r>
    <r>
      <rPr>
        <vertAlign val="subscript"/>
        <sz val="11"/>
        <color theme="1"/>
        <rFont val="Century Gothic"/>
        <family val="2"/>
      </rPr>
      <t>2</t>
    </r>
    <r>
      <rPr>
        <sz val="11"/>
        <color theme="1"/>
        <rFont val="Century Gothic"/>
        <family val="2"/>
      </rPr>
      <t>-Prestatieladder certificaat)</t>
    </r>
  </si>
  <si>
    <r>
      <t>E) Ja, inschrijver is gecertificeerd op niveau 4 Handboek 3.1 CO</t>
    </r>
    <r>
      <rPr>
        <vertAlign val="subscript"/>
        <sz val="11"/>
        <color theme="1"/>
        <rFont val="Century Gothic"/>
        <family val="2"/>
      </rPr>
      <t>2</t>
    </r>
    <r>
      <rPr>
        <sz val="11"/>
        <color theme="1"/>
        <rFont val="Century Gothic"/>
        <family val="2"/>
      </rPr>
      <t>-Prestatieladder</t>
    </r>
  </si>
  <si>
    <r>
      <t>F) Ja, inschrijver is gecertificeerd op niveau 5 Handboek 3.1 CO</t>
    </r>
    <r>
      <rPr>
        <vertAlign val="subscript"/>
        <sz val="11"/>
        <color theme="1"/>
        <rFont val="Century Gothic"/>
        <family val="2"/>
      </rPr>
      <t>2</t>
    </r>
    <r>
      <rPr>
        <sz val="11"/>
        <color theme="1"/>
        <rFont val="Century Gothic"/>
        <family val="2"/>
      </rPr>
      <t>-Prestatieladder (of trede 2 of trede 3 Handboek 4.0 CO</t>
    </r>
    <r>
      <rPr>
        <vertAlign val="subscript"/>
        <sz val="11"/>
        <color theme="1"/>
        <rFont val="Century Gothic"/>
        <family val="2"/>
      </rPr>
      <t>2</t>
    </r>
    <r>
      <rPr>
        <sz val="11"/>
        <color theme="1"/>
        <rFont val="Century Gothic"/>
        <family val="2"/>
      </rPr>
      <t>-Prestatielader certificaat)</t>
    </r>
  </si>
  <si>
    <t>Bijlage 04D - Invulformulier gunningscriteria perceel 4 
(GFT/E)
Behorende bij de Europese openbare aanbesteding 
"Ontvangst en Verwerking HRA, GHA &amp; GFT' van gemeenten Almelo  en Oldenzaal"</t>
  </si>
  <si>
    <t>Prijs voor verwerking afgekeurd GFT excl. WBM en CO2 heffing
Prijsplafond voor de verwerking van afgekeurd GFT is € 75 per ton excl. WBM en CO2-heffing</t>
  </si>
  <si>
    <t>Percentage van de WBM die in 2028 moet worden betaald (dient lager of gelijk te zijn dan het percentage uit PR-3)</t>
  </si>
  <si>
    <t>Percentage van de WBM die in 2029 moet worden betaald (dient lager of gelijk te zijn dan het percentage uit PR-3)</t>
  </si>
  <si>
    <t>Percentage van de WBM die in 2030 moet worden betaald (dient lager of gelijk te zijn dan het percentage uit PR-3)</t>
  </si>
  <si>
    <t>Percentage van de WBM die in 2031moet worden betaald (dient lager of gelijk te zijn dan het percentage uit PR-3)</t>
  </si>
  <si>
    <t>Percentage van de WBM die in 2032 moet worden betaald (dient lager of gelijk te zijn dan het percentage uit PR-3)</t>
  </si>
  <si>
    <t>Percentage van de WBM die in 2033 moet worden betaald (dient lager of gelijk te zijn dan het percentage uit PR-3)</t>
  </si>
  <si>
    <t>Percentage van de WBM die in 2034 moet worden betaald (dient lager of gelijk te zijn dan het percentage uit PR-3)</t>
  </si>
  <si>
    <t>Percentage van de WBM die in 2035 moet worden betaald (dient lager of gelijk te zijn dan het percentage uit PR-3)</t>
  </si>
  <si>
    <r>
      <t>Inschrijver werkt een bonus-malus regeling voor niet product gebonden vervuiling (Eis</t>
    </r>
    <r>
      <rPr>
        <b/>
        <sz val="10"/>
        <color rgb="FFFF0000"/>
        <rFont val="Century Gothic"/>
        <family val="2"/>
      </rPr>
      <t xml:space="preserve"> O-29</t>
    </r>
    <r>
      <rPr>
        <sz val="10"/>
        <color theme="1"/>
        <rFont val="Century Gothic"/>
        <family val="2"/>
      </rPr>
      <t xml:space="preserve">) uit op basis van het principe: 
•	Hoe schoner het GFT, hoe lager het tarief (bonus).
•	Hoe vuiler het GFT, hoe hoger het tarief (malus).
•	Boven een bepaalde grens kan de vracht worden afgekeurd.
De bonus–malusregeling stimuleert een continue verbetering van de kwaliteit van het aangeleverde GFT, conform de ketenprincipes zoals beschreven in de VANG handreikingen.
De vervuilingsgraad wordt vastgesteld via maandelijkse bemonstering door een onafhankelijke partij of de verwerker waarbij inschrijver in de bonus-malus regeling aangeeft wat de meetmethode wordt.
In de regeling worden de tariefaanpassingen (Staffel) aangegeven op het basistarief verwerking GFT bij vervuilingspercentages tussen de 0% en 10%
De regeling omvat ook de beschrijving van de periodieke evaluatie.
Opdrachtgever hecht waarde aan het verlagen van de verwerkingskosten bij minder niet-productgebonden vervuiling en ondersteuning vanuit de inschrijver om uiteindelijk het tot compost te verwerken GFT minder vervuild te krijgen. Voorschoningsacties van de inschrijver na ontvangst van het GFT kunnen hier deel van uitmaken. 
Uw beschrijving omvat maximaal 800 woorden. </t>
    </r>
  </si>
  <si>
    <r>
      <t>De beschrijving wordt door opdrachtgever gewaardeerd door een beoordelingsteam conform hoofdstuk</t>
    </r>
    <r>
      <rPr>
        <b/>
        <sz val="10"/>
        <rFont val="Century Gothic"/>
        <family val="2"/>
      </rPr>
      <t xml:space="preserve"> 5 </t>
    </r>
    <r>
      <rPr>
        <sz val="10"/>
        <rFont val="Century Gothic"/>
        <family val="2"/>
      </rPr>
      <t>van de aanbestedingsleidraad. Beoordelingskader:
De score wordt toegekend op basis van de volgende formule:
'waardering beoordelingsteam x de max. te behalen kwaliteitswaarde</t>
    </r>
  </si>
  <si>
    <r>
      <t>Behaalde fictieve korting</t>
    </r>
    <r>
      <rPr>
        <vertAlign val="superscript"/>
        <sz val="11"/>
        <color theme="1"/>
        <rFont val="Century Gothic"/>
        <family val="2"/>
      </rPr>
      <t>1</t>
    </r>
  </si>
  <si>
    <r>
      <t>Behaalde fictieve korting</t>
    </r>
    <r>
      <rPr>
        <b/>
        <vertAlign val="superscript"/>
        <sz val="11"/>
        <color theme="0"/>
        <rFont val="Century Gothic"/>
        <family val="2"/>
      </rPr>
      <t>1</t>
    </r>
  </si>
  <si>
    <t xml:space="preserve">De behaalde fictieve korting van KG-4 wordt hierin niet meegenomen, deze wordt vastgesteld middels de beoordeling door het beoordelingsteam, conform leidraad. </t>
  </si>
  <si>
    <t>Prijs voor verwerking (</t>
  </si>
  <si>
    <t>De totaalprijzen per jaar worden door het formulier berekend a.d.h.v. de door inschrijver in PR-3 en PR-4 ingevulde percentages.</t>
  </si>
  <si>
    <t xml:space="preserve">Inschrijver moet in PR-3 en 4 het maximale (gewichts)percentage invullen dat per aangeleverde ton GFT/E wordt verwerkt in een AEC. Dit percentage mag maximaal 10% zijn. Voor het resterende percentage wordt verondersteld dat dit deel van het GFT/E middels vergisting en/of compostering wordt verwerkt en dus niet voor verbranding in aanmerking komt. Opdrachtgever betaalt geen WBM en CO2 heffing over niet in een AEC verwerkte deelstromen.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</si>
</sst>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_ ;\-#,##0\ "/>
    <numFmt numFmtId="165" formatCode="&quot;€&quot;\ #,##0.00"/>
  </numFmts>
  <fonts count="32" x14ac:knownFonts="1">
    <font>
      <sz val="11"/>
      <color theme="1"/>
      <name val="Calibri"/>
      <family val="2"/>
      <scheme val="minor"/>
    </font>
    <font>
      <sz val="11"/>
      <color theme="1"/>
      <name val="Calibri"/>
      <family val="2"/>
      <scheme val="minor"/>
    </font>
    <font>
      <sz val="10"/>
      <name val="Arial"/>
      <family val="2"/>
    </font>
    <font>
      <sz val="9"/>
      <color theme="1"/>
      <name val="Century Gothic"/>
      <family val="2"/>
    </font>
    <font>
      <sz val="8"/>
      <name val="Calibri"/>
      <family val="2"/>
      <scheme val="minor"/>
    </font>
    <font>
      <sz val="11"/>
      <name val="Century Gothic"/>
      <family val="2"/>
    </font>
    <font>
      <b/>
      <sz val="12"/>
      <name val="Century Gothic"/>
      <family val="2"/>
    </font>
    <font>
      <u/>
      <sz val="11"/>
      <name val="Century Gothic"/>
      <family val="2"/>
    </font>
    <font>
      <b/>
      <sz val="14"/>
      <color theme="0"/>
      <name val="Century Gothic"/>
      <family val="2"/>
    </font>
    <font>
      <sz val="11"/>
      <color theme="1"/>
      <name val="Century Gothic"/>
      <family val="2"/>
    </font>
    <font>
      <b/>
      <sz val="11"/>
      <color theme="0"/>
      <name val="Century Gothic"/>
      <family val="2"/>
    </font>
    <font>
      <b/>
      <sz val="11"/>
      <color theme="1"/>
      <name val="Century Gothic"/>
      <family val="2"/>
    </font>
    <font>
      <sz val="10"/>
      <color theme="1"/>
      <name val="Century Gothic"/>
      <family val="2"/>
    </font>
    <font>
      <b/>
      <sz val="10"/>
      <color theme="1"/>
      <name val="Century Gothic"/>
      <family val="2"/>
    </font>
    <font>
      <sz val="10"/>
      <name val="Century Gothic"/>
      <family val="2"/>
    </font>
    <font>
      <i/>
      <sz val="10"/>
      <color theme="1"/>
      <name val="Century Gothic"/>
      <family val="2"/>
    </font>
    <font>
      <sz val="10"/>
      <color rgb="FFFF0000"/>
      <name val="Century Gothic"/>
      <family val="2"/>
    </font>
    <font>
      <sz val="11"/>
      <color theme="0" tint="-0.14999847407452621"/>
      <name val="Century Gothic"/>
      <family val="2"/>
    </font>
    <font>
      <sz val="10"/>
      <color theme="0" tint="-0.14999847407452621"/>
      <name val="Century Gothic"/>
      <family val="2"/>
    </font>
    <font>
      <b/>
      <i/>
      <sz val="10"/>
      <color theme="1"/>
      <name val="Century Gothic"/>
      <family val="2"/>
    </font>
    <font>
      <b/>
      <sz val="11"/>
      <color indexed="9"/>
      <name val="Century Gothic"/>
      <family val="2"/>
    </font>
    <font>
      <sz val="9"/>
      <name val="Century Gothic"/>
      <family val="2"/>
    </font>
    <font>
      <b/>
      <sz val="9"/>
      <name val="Century Gothic"/>
      <family val="2"/>
    </font>
    <font>
      <b/>
      <sz val="10"/>
      <color rgb="FFFF0000"/>
      <name val="Century Gothic"/>
      <family val="2"/>
    </font>
    <font>
      <b/>
      <sz val="11"/>
      <color rgb="FF0070C0"/>
      <name val="Century Gothic"/>
      <family val="2"/>
    </font>
    <font>
      <b/>
      <sz val="10"/>
      <color rgb="FF0070C0"/>
      <name val="Century Gothic"/>
      <family val="2"/>
    </font>
    <font>
      <vertAlign val="subscript"/>
      <sz val="11"/>
      <color theme="1"/>
      <name val="Century Gothic"/>
      <family val="2"/>
    </font>
    <font>
      <b/>
      <sz val="10"/>
      <name val="Century Gothic"/>
      <family val="2"/>
    </font>
    <font>
      <vertAlign val="superscript"/>
      <sz val="11"/>
      <color theme="1"/>
      <name val="Century Gothic"/>
      <family val="2"/>
    </font>
    <font>
      <b/>
      <vertAlign val="superscript"/>
      <sz val="11"/>
      <color theme="0"/>
      <name val="Century Gothic"/>
      <family val="2"/>
    </font>
    <font>
      <sz val="10"/>
      <color theme="0"/>
      <name val="Century Gothic"/>
      <family val="2"/>
    </font>
    <font>
      <b/>
      <sz val="10"/>
      <color theme="0"/>
      <name val="Century Gothic"/>
      <family val="2"/>
    </font>
  </fonts>
  <fills count="9">
    <fill>
      <patternFill patternType="none"/>
    </fill>
    <fill>
      <patternFill patternType="gray125"/>
    </fill>
    <fill>
      <patternFill patternType="solid">
        <fgColor indexed="48"/>
        <bgColor indexed="64"/>
      </patternFill>
    </fill>
    <fill>
      <patternFill patternType="solid">
        <fgColor indexed="44"/>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
      <patternFill patternType="solid">
        <fgColor rgb="FF3366FF"/>
        <bgColor indexed="64"/>
      </patternFill>
    </fill>
    <fill>
      <patternFill patternType="solid">
        <fgColor rgb="FF99CCFF"/>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0">
    <xf numFmtId="0" fontId="0" fillId="0" borderId="0"/>
    <xf numFmtId="0" fontId="2" fillId="0" borderId="0"/>
    <xf numFmtId="0" fontId="3" fillId="0" borderId="0"/>
    <xf numFmtId="0" fontId="2" fillId="0" borderId="0"/>
    <xf numFmtId="44" fontId="2"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8">
    <xf numFmtId="0" fontId="0" fillId="0" borderId="0" xfId="0"/>
    <xf numFmtId="0" fontId="3" fillId="0" borderId="0" xfId="0" applyFont="1" applyAlignment="1" applyProtection="1">
      <alignment vertical="center" wrapText="1"/>
      <protection hidden="1"/>
    </xf>
    <xf numFmtId="0" fontId="5" fillId="0" borderId="0" xfId="1" applyFont="1" applyAlignment="1">
      <alignment horizontal="center" vertical="center"/>
    </xf>
    <xf numFmtId="0" fontId="5" fillId="0" borderId="0" xfId="1" applyFont="1" applyAlignment="1">
      <alignment vertical="center"/>
    </xf>
    <xf numFmtId="0" fontId="5" fillId="0" borderId="1" xfId="1" applyFont="1" applyBorder="1" applyAlignment="1">
      <alignment horizontal="center"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4" xfId="1" applyFont="1" applyBorder="1" applyAlignment="1">
      <alignment horizontal="center" vertical="center"/>
    </xf>
    <xf numFmtId="0" fontId="5" fillId="0" borderId="5" xfId="1" applyFont="1" applyBorder="1" applyAlignment="1">
      <alignment vertical="center"/>
    </xf>
    <xf numFmtId="0" fontId="7" fillId="0" borderId="4" xfId="1" applyFont="1" applyBorder="1" applyAlignment="1">
      <alignment horizontal="right" vertical="center"/>
    </xf>
    <xf numFmtId="0" fontId="9" fillId="0" borderId="0" xfId="2" applyFont="1" applyAlignment="1" applyProtection="1">
      <alignment vertical="center"/>
      <protection hidden="1"/>
    </xf>
    <xf numFmtId="0" fontId="10" fillId="2" borderId="0" xfId="1" applyFont="1" applyFill="1" applyAlignment="1" applyProtection="1">
      <alignment horizontal="center" vertical="center" wrapText="1"/>
      <protection hidden="1"/>
    </xf>
    <xf numFmtId="0" fontId="10" fillId="2" borderId="10" xfId="1" applyFont="1" applyFill="1" applyBorder="1" applyAlignment="1" applyProtection="1">
      <alignment horizontal="center" vertical="center" wrapText="1"/>
      <protection hidden="1"/>
    </xf>
    <xf numFmtId="0" fontId="10" fillId="0" borderId="0" xfId="2" applyFont="1" applyAlignment="1" applyProtection="1">
      <alignment vertical="center"/>
      <protection hidden="1"/>
    </xf>
    <xf numFmtId="0" fontId="9" fillId="0" borderId="11" xfId="2" applyFont="1" applyBorder="1" applyAlignment="1" applyProtection="1">
      <alignment horizontal="center" vertical="center"/>
      <protection hidden="1"/>
    </xf>
    <xf numFmtId="0" fontId="9" fillId="0" borderId="0" xfId="2" applyFont="1" applyAlignment="1" applyProtection="1">
      <alignment horizontal="center" vertical="center"/>
      <protection hidden="1"/>
    </xf>
    <xf numFmtId="0" fontId="10" fillId="2" borderId="6" xfId="1" applyFont="1" applyFill="1" applyBorder="1" applyAlignment="1" applyProtection="1">
      <alignment horizontal="left" vertical="center" wrapText="1"/>
      <protection hidden="1"/>
    </xf>
    <xf numFmtId="0" fontId="9" fillId="0" borderId="11" xfId="5" applyFont="1" applyBorder="1" applyAlignment="1" applyProtection="1">
      <alignment horizontal="left" vertical="center" wrapText="1"/>
      <protection hidden="1"/>
    </xf>
    <xf numFmtId="0" fontId="9" fillId="0" borderId="0" xfId="5" applyFont="1" applyAlignment="1" applyProtection="1">
      <alignment horizontal="left" vertical="center"/>
      <protection hidden="1"/>
    </xf>
    <xf numFmtId="44" fontId="9" fillId="0" borderId="0" xfId="5" applyNumberFormat="1" applyFont="1" applyAlignment="1" applyProtection="1">
      <alignment horizontal="center" vertical="center"/>
      <protection hidden="1"/>
    </xf>
    <xf numFmtId="0" fontId="9" fillId="0" borderId="0" xfId="5" applyFont="1" applyAlignment="1" applyProtection="1">
      <alignment horizontal="center" vertical="center" wrapText="1"/>
      <protection hidden="1"/>
    </xf>
    <xf numFmtId="0" fontId="9" fillId="0" borderId="0" xfId="1" applyFont="1" applyAlignment="1" applyProtection="1">
      <alignment horizontal="center" vertical="center" wrapText="1"/>
      <protection hidden="1"/>
    </xf>
    <xf numFmtId="0" fontId="9" fillId="2" borderId="7" xfId="1" applyFont="1" applyFill="1" applyBorder="1" applyAlignment="1" applyProtection="1">
      <alignment horizontal="center" vertical="center" wrapText="1"/>
      <protection hidden="1"/>
    </xf>
    <xf numFmtId="0" fontId="9" fillId="2" borderId="8" xfId="1" applyFont="1" applyFill="1" applyBorder="1" applyAlignment="1" applyProtection="1">
      <alignment horizontal="center" vertical="center" wrapText="1"/>
      <protection hidden="1"/>
    </xf>
    <xf numFmtId="0" fontId="12" fillId="0" borderId="11" xfId="2" applyFont="1" applyBorder="1" applyAlignment="1" applyProtection="1">
      <alignment horizontal="center" vertical="center"/>
      <protection hidden="1"/>
    </xf>
    <xf numFmtId="0" fontId="12" fillId="0" borderId="11" xfId="2" applyFont="1" applyBorder="1" applyAlignment="1" applyProtection="1">
      <alignment vertical="center" wrapText="1"/>
      <protection hidden="1"/>
    </xf>
    <xf numFmtId="0" fontId="14" fillId="4" borderId="11" xfId="1" applyFont="1" applyFill="1" applyBorder="1" applyAlignment="1" applyProtection="1">
      <alignment vertical="center" wrapText="1"/>
      <protection locked="0"/>
    </xf>
    <xf numFmtId="0" fontId="12" fillId="0" borderId="0" xfId="2" applyFont="1" applyAlignment="1" applyProtection="1">
      <alignment vertical="center"/>
      <protection hidden="1"/>
    </xf>
    <xf numFmtId="0" fontId="14" fillId="4" borderId="11" xfId="1" applyFont="1" applyFill="1" applyBorder="1" applyAlignment="1" applyProtection="1">
      <alignment horizontal="center" vertical="center" wrapText="1"/>
      <protection locked="0"/>
    </xf>
    <xf numFmtId="164" fontId="12" fillId="4" borderId="11" xfId="5" applyNumberFormat="1" applyFont="1" applyFill="1" applyBorder="1" applyAlignment="1" applyProtection="1">
      <alignment horizontal="center" vertical="center"/>
      <protection locked="0"/>
    </xf>
    <xf numFmtId="164" fontId="12" fillId="4" borderId="11" xfId="5" applyNumberFormat="1" applyFont="1" applyFill="1" applyBorder="1" applyAlignment="1" applyProtection="1">
      <alignment horizontal="center" vertical="center" wrapText="1"/>
      <protection locked="0"/>
    </xf>
    <xf numFmtId="0" fontId="9" fillId="3" borderId="9" xfId="3" applyFont="1" applyFill="1" applyBorder="1" applyAlignment="1" applyProtection="1">
      <alignment horizontal="center" vertical="center" wrapText="1"/>
      <protection hidden="1"/>
    </xf>
    <xf numFmtId="0" fontId="9" fillId="3" borderId="0" xfId="3" applyFont="1" applyFill="1" applyAlignment="1" applyProtection="1">
      <alignment vertical="center" wrapText="1"/>
      <protection hidden="1"/>
    </xf>
    <xf numFmtId="0" fontId="9" fillId="3" borderId="0" xfId="3" applyFont="1" applyFill="1" applyAlignment="1" applyProtection="1">
      <alignment horizontal="center" vertical="center" wrapText="1"/>
      <protection hidden="1"/>
    </xf>
    <xf numFmtId="0" fontId="9" fillId="3" borderId="10" xfId="3" applyFont="1" applyFill="1" applyBorder="1" applyAlignment="1" applyProtection="1">
      <alignment horizontal="center" vertical="center" wrapText="1"/>
      <protection hidden="1"/>
    </xf>
    <xf numFmtId="0" fontId="17" fillId="0" borderId="0" xfId="2" applyFont="1" applyAlignment="1" applyProtection="1">
      <alignment vertical="center"/>
      <protection hidden="1"/>
    </xf>
    <xf numFmtId="165" fontId="11" fillId="5" borderId="0" xfId="5" applyNumberFormat="1" applyFont="1" applyFill="1" applyAlignment="1" applyProtection="1">
      <alignment horizontal="center" vertical="center" wrapText="1"/>
      <protection hidden="1"/>
    </xf>
    <xf numFmtId="165" fontId="9" fillId="0" borderId="0" xfId="5" applyNumberFormat="1" applyFont="1" applyAlignment="1" applyProtection="1">
      <alignment horizontal="center" vertical="center" wrapText="1"/>
      <protection hidden="1"/>
    </xf>
    <xf numFmtId="0" fontId="9" fillId="0" borderId="0" xfId="1" applyFont="1" applyAlignment="1" applyProtection="1">
      <alignment vertical="center"/>
      <protection hidden="1"/>
    </xf>
    <xf numFmtId="0" fontId="9" fillId="6" borderId="0" xfId="1" applyFont="1" applyFill="1" applyAlignment="1" applyProtection="1">
      <alignment horizontal="center" vertical="center"/>
      <protection hidden="1"/>
    </xf>
    <xf numFmtId="0" fontId="9" fillId="6" borderId="0" xfId="6" applyFont="1" applyFill="1" applyAlignment="1" applyProtection="1">
      <alignment horizontal="left" vertical="center"/>
      <protection locked="0" hidden="1"/>
    </xf>
    <xf numFmtId="0" fontId="9" fillId="6" borderId="0" xfId="6" applyFont="1" applyFill="1" applyAlignment="1" applyProtection="1">
      <alignment horizontal="center" vertical="center"/>
      <protection locked="0" hidden="1"/>
    </xf>
    <xf numFmtId="0" fontId="9" fillId="6" borderId="0" xfId="6" applyFont="1" applyFill="1" applyAlignment="1" applyProtection="1">
      <alignment horizontal="center" vertical="center" wrapText="1"/>
      <protection locked="0" hidden="1"/>
    </xf>
    <xf numFmtId="0" fontId="9" fillId="6" borderId="0" xfId="1" applyFont="1" applyFill="1" applyAlignment="1" applyProtection="1">
      <alignment vertical="center"/>
      <protection hidden="1"/>
    </xf>
    <xf numFmtId="0" fontId="9" fillId="2" borderId="0" xfId="1" applyFont="1" applyFill="1" applyAlignment="1" applyProtection="1">
      <alignment horizontal="center" vertical="center" wrapText="1"/>
      <protection hidden="1"/>
    </xf>
    <xf numFmtId="0" fontId="12" fillId="0" borderId="11" xfId="2" applyFont="1" applyBorder="1" applyAlignment="1" applyProtection="1">
      <alignment vertical="center"/>
      <protection hidden="1"/>
    </xf>
    <xf numFmtId="44" fontId="12" fillId="4" borderId="11" xfId="4" applyFont="1" applyFill="1" applyBorder="1" applyAlignment="1" applyProtection="1">
      <alignment horizontal="center" vertical="center"/>
      <protection locked="0"/>
    </xf>
    <xf numFmtId="3" fontId="12" fillId="0" borderId="11" xfId="2" applyNumberFormat="1" applyFont="1" applyBorder="1" applyAlignment="1" applyProtection="1">
      <alignment horizontal="center" vertical="center"/>
      <protection hidden="1"/>
    </xf>
    <xf numFmtId="44" fontId="12" fillId="0" borderId="11" xfId="2" applyNumberFormat="1" applyFont="1" applyBorder="1" applyAlignment="1" applyProtection="1">
      <alignment horizontal="center" vertical="center"/>
      <protection hidden="1"/>
    </xf>
    <xf numFmtId="0" fontId="18" fillId="0" borderId="0" xfId="2" applyFont="1" applyAlignment="1" applyProtection="1">
      <alignment vertical="center"/>
      <protection hidden="1"/>
    </xf>
    <xf numFmtId="9" fontId="12" fillId="0" borderId="11" xfId="2" applyNumberFormat="1" applyFont="1" applyBorder="1" applyAlignment="1" applyProtection="1">
      <alignment horizontal="center" vertical="center"/>
      <protection hidden="1"/>
    </xf>
    <xf numFmtId="0" fontId="12" fillId="0" borderId="11" xfId="1" applyFont="1" applyBorder="1" applyAlignment="1" applyProtection="1">
      <alignment horizontal="center" vertical="center"/>
      <protection hidden="1"/>
    </xf>
    <xf numFmtId="0" fontId="12" fillId="4" borderId="11" xfId="6" applyFont="1" applyFill="1" applyBorder="1" applyAlignment="1" applyProtection="1">
      <alignment horizontal="center" vertical="center" wrapText="1"/>
      <protection locked="0"/>
    </xf>
    <xf numFmtId="0" fontId="12" fillId="0" borderId="0" xfId="1" applyFont="1" applyAlignment="1" applyProtection="1">
      <alignment vertical="center"/>
      <protection hidden="1"/>
    </xf>
    <xf numFmtId="0" fontId="12" fillId="4" borderId="11" xfId="6" applyFont="1" applyFill="1" applyBorder="1" applyAlignment="1" applyProtection="1">
      <alignment horizontal="left" vertical="center"/>
      <protection locked="0"/>
    </xf>
    <xf numFmtId="0" fontId="12" fillId="4" borderId="11" xfId="6" applyFont="1" applyFill="1" applyBorder="1" applyAlignment="1" applyProtection="1">
      <alignment horizontal="center" vertical="center"/>
      <protection locked="0"/>
    </xf>
    <xf numFmtId="0" fontId="12" fillId="6" borderId="11" xfId="3" applyFont="1" applyFill="1" applyBorder="1" applyAlignment="1" applyProtection="1">
      <alignment horizontal="center" vertical="center" wrapText="1"/>
      <protection hidden="1"/>
    </xf>
    <xf numFmtId="0" fontId="9" fillId="0" borderId="0" xfId="2" applyFont="1" applyAlignment="1">
      <alignment vertical="center"/>
    </xf>
    <xf numFmtId="0" fontId="10" fillId="0" borderId="0" xfId="2" applyFont="1" applyAlignment="1">
      <alignment vertical="center"/>
    </xf>
    <xf numFmtId="44" fontId="9" fillId="0" borderId="11" xfId="4" applyFont="1" applyFill="1" applyBorder="1" applyAlignment="1" applyProtection="1">
      <alignment horizontal="center" vertical="center" wrapText="1"/>
      <protection hidden="1"/>
    </xf>
    <xf numFmtId="9" fontId="9" fillId="0" borderId="0" xfId="2" applyNumberFormat="1" applyFont="1" applyAlignment="1">
      <alignment vertical="center"/>
    </xf>
    <xf numFmtId="0" fontId="9" fillId="0" borderId="0" xfId="5" applyFont="1" applyAlignment="1" applyProtection="1">
      <alignment horizontal="left" vertical="center" wrapText="1"/>
      <protection hidden="1"/>
    </xf>
    <xf numFmtId="44" fontId="9" fillId="6" borderId="0" xfId="4" applyFont="1" applyFill="1" applyBorder="1" applyAlignment="1" applyProtection="1">
      <alignment horizontal="center" vertical="center" wrapText="1"/>
      <protection hidden="1"/>
    </xf>
    <xf numFmtId="0" fontId="10" fillId="2" borderId="0" xfId="1" applyFont="1" applyFill="1" applyAlignment="1" applyProtection="1">
      <alignment horizontal="right" vertical="center" wrapText="1"/>
      <protection hidden="1"/>
    </xf>
    <xf numFmtId="0" fontId="9" fillId="0" borderId="0" xfId="2" applyFont="1" applyAlignment="1">
      <alignment horizontal="center" vertical="center"/>
    </xf>
    <xf numFmtId="9" fontId="12" fillId="0" borderId="11" xfId="9" applyFont="1" applyFill="1" applyBorder="1" applyAlignment="1" applyProtection="1">
      <alignment horizontal="center" vertical="center"/>
      <protection locked="0"/>
    </xf>
    <xf numFmtId="165" fontId="12" fillId="6" borderId="11" xfId="3" applyNumberFormat="1" applyFont="1" applyFill="1" applyBorder="1" applyAlignment="1" applyProtection="1">
      <alignment horizontal="center" vertical="center" wrapText="1"/>
      <protection hidden="1"/>
    </xf>
    <xf numFmtId="3" fontId="12" fillId="6" borderId="11" xfId="3" applyNumberFormat="1" applyFont="1" applyFill="1" applyBorder="1" applyAlignment="1" applyProtection="1">
      <alignment horizontal="center" vertical="center" wrapText="1"/>
      <protection hidden="1"/>
    </xf>
    <xf numFmtId="44" fontId="12" fillId="0" borderId="11" xfId="0" applyNumberFormat="1" applyFont="1" applyBorder="1" applyAlignment="1" applyProtection="1">
      <alignment vertical="center" wrapText="1"/>
      <protection hidden="1"/>
    </xf>
    <xf numFmtId="0" fontId="12" fillId="0" borderId="0" xfId="0" applyFont="1" applyAlignment="1" applyProtection="1">
      <alignment vertical="center" wrapText="1"/>
      <protection hidden="1"/>
    </xf>
    <xf numFmtId="0" fontId="12" fillId="0" borderId="11" xfId="6" applyFont="1" applyBorder="1" applyAlignment="1" applyProtection="1">
      <alignment vertical="center" wrapText="1"/>
      <protection hidden="1"/>
    </xf>
    <xf numFmtId="164" fontId="12" fillId="0" borderId="11" xfId="5" applyNumberFormat="1" applyFont="1" applyBorder="1" applyAlignment="1" applyProtection="1">
      <alignment horizontal="center" vertical="center"/>
      <protection hidden="1"/>
    </xf>
    <xf numFmtId="9" fontId="12" fillId="4" borderId="11" xfId="9" applyFont="1" applyFill="1" applyBorder="1" applyAlignment="1" applyProtection="1">
      <alignment horizontal="center" vertical="center"/>
      <protection locked="0"/>
    </xf>
    <xf numFmtId="3" fontId="14" fillId="0" borderId="11" xfId="5" applyNumberFormat="1" applyFont="1" applyBorder="1" applyAlignment="1" applyProtection="1">
      <alignment horizontal="center" vertical="center" wrapText="1"/>
      <protection hidden="1"/>
    </xf>
    <xf numFmtId="0" fontId="15" fillId="0" borderId="11" xfId="6" applyFont="1" applyBorder="1" applyAlignment="1">
      <alignment horizontal="left" vertical="center" wrapText="1"/>
    </xf>
    <xf numFmtId="164" fontId="12" fillId="0" borderId="11" xfId="5" applyNumberFormat="1" applyFont="1" applyBorder="1" applyAlignment="1">
      <alignment horizontal="center" vertical="center"/>
    </xf>
    <xf numFmtId="0" fontId="12" fillId="6" borderId="11" xfId="3" applyFont="1" applyFill="1" applyBorder="1" applyAlignment="1">
      <alignment horizontal="center" vertical="center" wrapText="1"/>
    </xf>
    <xf numFmtId="0" fontId="21" fillId="0" borderId="0" xfId="2" applyFont="1" applyAlignment="1" applyProtection="1">
      <alignment vertical="center"/>
      <protection hidden="1"/>
    </xf>
    <xf numFmtId="0" fontId="22" fillId="3" borderId="18" xfId="3" applyFont="1" applyFill="1" applyBorder="1" applyAlignment="1" applyProtection="1">
      <alignment vertical="center" wrapText="1"/>
      <protection hidden="1"/>
    </xf>
    <xf numFmtId="0" fontId="22" fillId="3" borderId="18" xfId="3" applyFont="1" applyFill="1" applyBorder="1" applyAlignment="1" applyProtection="1">
      <alignment horizontal="center" vertical="center" wrapText="1"/>
      <protection hidden="1"/>
    </xf>
    <xf numFmtId="0" fontId="22" fillId="8" borderId="6" xfId="3" applyFont="1" applyFill="1" applyBorder="1" applyAlignment="1" applyProtection="1">
      <alignment horizontal="center" vertical="center" wrapText="1"/>
      <protection hidden="1"/>
    </xf>
    <xf numFmtId="0" fontId="22" fillId="8" borderId="8" xfId="3" applyFont="1" applyFill="1" applyBorder="1" applyAlignment="1" applyProtection="1">
      <alignment horizontal="center" vertical="center" wrapText="1"/>
      <protection hidden="1"/>
    </xf>
    <xf numFmtId="0" fontId="14" fillId="0" borderId="11" xfId="6" applyFont="1" applyBorder="1" applyAlignment="1" applyProtection="1">
      <alignment horizontal="center" vertical="center"/>
      <protection hidden="1"/>
    </xf>
    <xf numFmtId="0" fontId="12" fillId="0" borderId="11" xfId="6" applyFont="1" applyBorder="1" applyAlignment="1" applyProtection="1">
      <alignment horizontal="center" vertical="center" wrapText="1"/>
      <protection hidden="1"/>
    </xf>
    <xf numFmtId="165" fontId="15" fillId="0" borderId="11" xfId="6" applyNumberFormat="1" applyFont="1" applyBorder="1" applyAlignment="1" applyProtection="1">
      <alignment horizontal="center" vertical="center" wrapText="1"/>
      <protection hidden="1"/>
    </xf>
    <xf numFmtId="0" fontId="12" fillId="0" borderId="9" xfId="6" applyFont="1" applyBorder="1" applyAlignment="1" applyProtection="1">
      <alignment horizontal="center" vertical="center" wrapText="1"/>
      <protection hidden="1"/>
    </xf>
    <xf numFmtId="0" fontId="12" fillId="0" borderId="0" xfId="6" applyFont="1" applyAlignment="1" applyProtection="1">
      <alignment horizontal="center" vertical="center" wrapText="1"/>
      <protection hidden="1"/>
    </xf>
    <xf numFmtId="0" fontId="14" fillId="0" borderId="0" xfId="2" applyFont="1" applyAlignment="1" applyProtection="1">
      <alignment vertical="center"/>
      <protection hidden="1"/>
    </xf>
    <xf numFmtId="0" fontId="12" fillId="0" borderId="11" xfId="6" applyFont="1" applyBorder="1" applyAlignment="1">
      <alignment horizontal="center" vertical="center" wrapText="1"/>
    </xf>
    <xf numFmtId="165" fontId="15" fillId="0" borderId="11" xfId="6" applyNumberFormat="1" applyFont="1" applyBorder="1" applyAlignment="1">
      <alignment horizontal="center" vertical="center" wrapText="1"/>
    </xf>
    <xf numFmtId="0" fontId="15" fillId="0" borderId="11" xfId="6" applyFont="1" applyBorder="1" applyAlignment="1" applyProtection="1">
      <alignment horizontal="left" vertical="center" wrapText="1"/>
      <protection hidden="1"/>
    </xf>
    <xf numFmtId="44" fontId="9" fillId="0" borderId="0" xfId="8" applyNumberFormat="1" applyFont="1" applyAlignment="1">
      <alignment vertical="center"/>
    </xf>
    <xf numFmtId="0" fontId="24" fillId="0" borderId="0" xfId="1" applyFont="1" applyAlignment="1">
      <alignment vertical="center"/>
    </xf>
    <xf numFmtId="0" fontId="25" fillId="0" borderId="0" xfId="2" applyFont="1" applyAlignment="1" applyProtection="1">
      <alignment vertical="center"/>
      <protection hidden="1"/>
    </xf>
    <xf numFmtId="0" fontId="24" fillId="0" borderId="0" xfId="2" applyFont="1" applyAlignment="1" applyProtection="1">
      <alignment vertical="center"/>
      <protection hidden="1"/>
    </xf>
    <xf numFmtId="9" fontId="12" fillId="6" borderId="11" xfId="9" applyFont="1" applyFill="1" applyBorder="1" applyAlignment="1" applyProtection="1">
      <alignment horizontal="center" vertical="center"/>
      <protection locked="0"/>
    </xf>
    <xf numFmtId="0" fontId="30" fillId="0" borderId="0" xfId="2" applyFont="1" applyAlignment="1" applyProtection="1">
      <alignment vertical="center"/>
      <protection hidden="1"/>
    </xf>
    <xf numFmtId="0" fontId="31" fillId="0" borderId="0" xfId="2" applyFont="1" applyAlignment="1" applyProtection="1">
      <alignment vertical="center" wrapText="1"/>
      <protection hidden="1"/>
    </xf>
    <xf numFmtId="0" fontId="8" fillId="2" borderId="6" xfId="1" applyFont="1" applyFill="1" applyBorder="1" applyAlignment="1" applyProtection="1">
      <alignment horizontal="left" vertical="center" wrapText="1"/>
      <protection hidden="1"/>
    </xf>
    <xf numFmtId="0" fontId="8" fillId="2" borderId="7" xfId="1" applyFont="1" applyFill="1" applyBorder="1" applyAlignment="1" applyProtection="1">
      <alignment horizontal="left" vertical="center" wrapText="1"/>
      <protection hidden="1"/>
    </xf>
    <xf numFmtId="0" fontId="10" fillId="2" borderId="9" xfId="1" applyFont="1" applyFill="1" applyBorder="1" applyAlignment="1" applyProtection="1">
      <alignment horizontal="left" vertical="center" wrapText="1"/>
      <protection hidden="1"/>
    </xf>
    <xf numFmtId="0" fontId="10" fillId="2" borderId="0" xfId="1" applyFont="1" applyFill="1" applyAlignment="1" applyProtection="1">
      <alignment horizontal="left" vertical="center" wrapText="1"/>
      <protection hidden="1"/>
    </xf>
    <xf numFmtId="0" fontId="5" fillId="0" borderId="0" xfId="1" applyFont="1" applyAlignment="1">
      <alignment horizontal="left" vertical="center" wrapText="1"/>
    </xf>
    <xf numFmtId="0" fontId="5" fillId="0" borderId="5" xfId="1" applyFont="1" applyBorder="1" applyAlignment="1">
      <alignment horizontal="left" vertical="center" wrapText="1"/>
    </xf>
    <xf numFmtId="0" fontId="6" fillId="0" borderId="4" xfId="1" applyFont="1" applyBorder="1" applyAlignment="1">
      <alignment horizontal="center" vertical="center" wrapText="1"/>
    </xf>
    <xf numFmtId="0" fontId="6" fillId="0" borderId="0" xfId="1" applyFont="1" applyAlignment="1">
      <alignment horizontal="center" vertical="center" wrapText="1"/>
    </xf>
    <xf numFmtId="0" fontId="6" fillId="0" borderId="5" xfId="1" applyFont="1" applyBorder="1" applyAlignment="1">
      <alignment horizontal="center" vertical="center" wrapText="1"/>
    </xf>
    <xf numFmtId="0" fontId="8" fillId="2" borderId="8" xfId="1" applyFont="1" applyFill="1" applyBorder="1" applyAlignment="1" applyProtection="1">
      <alignment horizontal="left" vertical="center" wrapText="1"/>
      <protection hidden="1"/>
    </xf>
    <xf numFmtId="0" fontId="10" fillId="2" borderId="6" xfId="1" applyFont="1" applyFill="1" applyBorder="1" applyAlignment="1" applyProtection="1">
      <alignment horizontal="left" vertical="center" wrapText="1"/>
      <protection hidden="1"/>
    </xf>
    <xf numFmtId="0" fontId="10" fillId="2" borderId="7" xfId="1" applyFont="1" applyFill="1" applyBorder="1" applyAlignment="1" applyProtection="1">
      <alignment horizontal="left" vertical="center" wrapText="1"/>
      <protection hidden="1"/>
    </xf>
    <xf numFmtId="0" fontId="12" fillId="4" borderId="12" xfId="6" applyFont="1" applyFill="1" applyBorder="1" applyAlignment="1" applyProtection="1">
      <alignment horizontal="center" vertical="center"/>
      <protection locked="0"/>
    </xf>
    <xf numFmtId="0" fontId="12" fillId="4" borderId="14" xfId="6" applyFont="1" applyFill="1" applyBorder="1" applyAlignment="1" applyProtection="1">
      <alignment horizontal="center" vertical="center"/>
      <protection locked="0"/>
    </xf>
    <xf numFmtId="0" fontId="20" fillId="7" borderId="12" xfId="1" applyFont="1" applyFill="1" applyBorder="1" applyAlignment="1" applyProtection="1">
      <alignment horizontal="left" vertical="center" wrapText="1"/>
      <protection hidden="1"/>
    </xf>
    <xf numFmtId="0" fontId="20" fillId="7" borderId="13" xfId="1" applyFont="1" applyFill="1" applyBorder="1" applyAlignment="1" applyProtection="1">
      <alignment horizontal="left" vertical="center" wrapText="1"/>
      <protection hidden="1"/>
    </xf>
    <xf numFmtId="0" fontId="20" fillId="7" borderId="14" xfId="1" applyFont="1" applyFill="1" applyBorder="1" applyAlignment="1" applyProtection="1">
      <alignment horizontal="left" vertical="center" wrapText="1"/>
      <protection hidden="1"/>
    </xf>
    <xf numFmtId="0" fontId="22" fillId="3" borderId="18" xfId="3" applyFont="1" applyFill="1" applyBorder="1" applyAlignment="1" applyProtection="1">
      <alignment horizontal="center" vertical="center" wrapText="1"/>
      <protection hidden="1"/>
    </xf>
    <xf numFmtId="44" fontId="12" fillId="0" borderId="11" xfId="6" applyNumberFormat="1" applyFont="1" applyBorder="1" applyAlignment="1" applyProtection="1">
      <alignment horizontal="center" vertical="center"/>
      <protection hidden="1"/>
    </xf>
    <xf numFmtId="0" fontId="12" fillId="0" borderId="9" xfId="6" applyFont="1" applyBorder="1" applyAlignment="1" applyProtection="1">
      <alignment horizontal="center" vertical="center" wrapText="1"/>
      <protection hidden="1"/>
    </xf>
    <xf numFmtId="0" fontId="12" fillId="0" borderId="0" xfId="6" applyFont="1" applyAlignment="1" applyProtection="1">
      <alignment horizontal="center" vertical="center" wrapText="1"/>
      <protection hidden="1"/>
    </xf>
    <xf numFmtId="44" fontId="12" fillId="0" borderId="11" xfId="6" applyNumberFormat="1" applyFont="1" applyBorder="1" applyAlignment="1">
      <alignment horizontal="center" vertical="center"/>
    </xf>
    <xf numFmtId="0" fontId="14" fillId="0" borderId="11" xfId="6" applyFont="1" applyBorder="1" applyAlignment="1" applyProtection="1">
      <alignment horizontal="left" vertical="center" wrapText="1"/>
      <protection hidden="1"/>
    </xf>
    <xf numFmtId="44" fontId="12" fillId="0" borderId="12" xfId="6" applyNumberFormat="1" applyFont="1" applyBorder="1" applyAlignment="1">
      <alignment horizontal="center" vertical="center"/>
    </xf>
    <xf numFmtId="44" fontId="12" fillId="0" borderId="14" xfId="6" applyNumberFormat="1" applyFont="1" applyBorder="1" applyAlignment="1">
      <alignment horizontal="center" vertical="center"/>
    </xf>
    <xf numFmtId="0" fontId="12" fillId="0" borderId="11" xfId="5" applyFont="1" applyBorder="1" applyAlignment="1" applyProtection="1">
      <alignment horizontal="left" vertical="center"/>
      <protection hidden="1"/>
    </xf>
    <xf numFmtId="0" fontId="9" fillId="3" borderId="0" xfId="3" applyFont="1" applyFill="1" applyAlignment="1" applyProtection="1">
      <alignment horizontal="left" vertical="center" wrapText="1"/>
      <protection hidden="1"/>
    </xf>
    <xf numFmtId="0" fontId="12" fillId="0" borderId="11" xfId="5" applyFont="1" applyBorder="1" applyAlignment="1" applyProtection="1">
      <alignment horizontal="left" vertical="center" wrapText="1"/>
      <protection hidden="1"/>
    </xf>
    <xf numFmtId="0" fontId="8" fillId="2" borderId="6" xfId="1" applyFont="1" applyFill="1" applyBorder="1" applyAlignment="1" applyProtection="1">
      <alignment horizontal="left" vertical="center" wrapText="1"/>
    </xf>
    <xf numFmtId="0" fontId="8" fillId="2" borderId="7" xfId="1" applyFont="1" applyFill="1" applyBorder="1" applyAlignment="1" applyProtection="1">
      <alignment horizontal="left" vertical="center" wrapText="1"/>
    </xf>
    <xf numFmtId="0" fontId="8" fillId="2" borderId="8" xfId="1" applyFont="1" applyFill="1" applyBorder="1" applyAlignment="1" applyProtection="1">
      <alignment horizontal="left" vertical="center" wrapText="1"/>
    </xf>
    <xf numFmtId="0" fontId="9" fillId="0" borderId="0" xfId="2" applyFont="1" applyAlignment="1" applyProtection="1">
      <alignment vertical="center"/>
    </xf>
    <xf numFmtId="0" fontId="10" fillId="2" borderId="9" xfId="1" applyFont="1" applyFill="1" applyBorder="1" applyAlignment="1" applyProtection="1">
      <alignment horizontal="left" vertical="center" wrapText="1"/>
    </xf>
    <xf numFmtId="0" fontId="10" fillId="2" borderId="0" xfId="1" applyFont="1" applyFill="1" applyAlignment="1" applyProtection="1">
      <alignment horizontal="left" vertical="center" wrapText="1"/>
    </xf>
    <xf numFmtId="0" fontId="10" fillId="2" borderId="0" xfId="1" applyFont="1" applyFill="1" applyAlignment="1" applyProtection="1">
      <alignment horizontal="center" vertical="center" wrapText="1"/>
    </xf>
    <xf numFmtId="0" fontId="10" fillId="2" borderId="10" xfId="1" applyFont="1" applyFill="1" applyBorder="1" applyAlignment="1" applyProtection="1">
      <alignment horizontal="center" vertical="center" wrapText="1"/>
    </xf>
    <xf numFmtId="0" fontId="10" fillId="0" borderId="0" xfId="2" applyFont="1" applyAlignment="1" applyProtection="1">
      <alignment vertical="center"/>
    </xf>
    <xf numFmtId="0" fontId="9" fillId="3" borderId="15" xfId="3" applyFont="1" applyFill="1" applyBorder="1" applyAlignment="1" applyProtection="1">
      <alignment horizontal="center" vertical="center" wrapText="1"/>
    </xf>
    <xf numFmtId="0" fontId="9" fillId="3" borderId="16" xfId="3" applyFont="1" applyFill="1" applyBorder="1" applyAlignment="1" applyProtection="1">
      <alignment horizontal="center" vertical="center" wrapText="1"/>
    </xf>
    <xf numFmtId="0" fontId="9" fillId="3" borderId="16" xfId="3" applyFont="1" applyFill="1" applyBorder="1" applyAlignment="1" applyProtection="1">
      <alignment vertical="center" wrapText="1"/>
    </xf>
    <xf numFmtId="0" fontId="9" fillId="3" borderId="17" xfId="3" applyFont="1" applyFill="1" applyBorder="1" applyAlignment="1" applyProtection="1">
      <alignment horizontal="left" vertical="center" wrapText="1"/>
    </xf>
    <xf numFmtId="0" fontId="12" fillId="0" borderId="19" xfId="2" applyFont="1" applyBorder="1" applyAlignment="1" applyProtection="1">
      <alignment horizontal="center" vertical="center"/>
    </xf>
    <xf numFmtId="0" fontId="12" fillId="0" borderId="11" xfId="2" applyFont="1" applyBorder="1" applyAlignment="1" applyProtection="1">
      <alignment horizontal="center" vertical="center"/>
    </xf>
    <xf numFmtId="0" fontId="12" fillId="0" borderId="11" xfId="2" applyFont="1" applyBorder="1" applyAlignment="1" applyProtection="1">
      <alignment vertical="center" wrapText="1"/>
    </xf>
    <xf numFmtId="44" fontId="12" fillId="0" borderId="11" xfId="4" applyFont="1" applyBorder="1" applyAlignment="1" applyProtection="1">
      <alignment horizontal="center" vertical="center"/>
    </xf>
    <xf numFmtId="44" fontId="12" fillId="0" borderId="11" xfId="4" applyFont="1" applyFill="1" applyBorder="1" applyAlignment="1" applyProtection="1">
      <alignment horizontal="center" vertical="center"/>
    </xf>
    <xf numFmtId="3" fontId="12" fillId="0" borderId="11" xfId="2" applyNumberFormat="1" applyFont="1" applyBorder="1" applyAlignment="1" applyProtection="1">
      <alignment horizontal="left" vertical="center" wrapText="1"/>
    </xf>
    <xf numFmtId="44" fontId="16" fillId="0" borderId="0" xfId="2" applyNumberFormat="1" applyFont="1" applyAlignment="1" applyProtection="1">
      <alignment vertical="top" wrapText="1"/>
    </xf>
    <xf numFmtId="0" fontId="12" fillId="0" borderId="0" xfId="2" applyFont="1" applyAlignment="1" applyProtection="1">
      <alignment vertical="center"/>
    </xf>
    <xf numFmtId="0" fontId="12" fillId="0" borderId="20" xfId="2" applyFont="1" applyBorder="1" applyAlignment="1" applyProtection="1">
      <alignment horizontal="center" vertical="center"/>
    </xf>
    <xf numFmtId="3" fontId="12" fillId="0" borderId="11" xfId="2" applyNumberFormat="1" applyFont="1" applyBorder="1" applyAlignment="1" applyProtection="1">
      <alignment horizontal="left" vertical="center"/>
    </xf>
    <xf numFmtId="0" fontId="25" fillId="0" borderId="0" xfId="2" applyFont="1" applyAlignment="1" applyProtection="1">
      <alignment vertical="center" wrapText="1"/>
    </xf>
    <xf numFmtId="0" fontId="14" fillId="0" borderId="11" xfId="1" applyFont="1" applyBorder="1" applyAlignment="1" applyProtection="1">
      <alignment vertical="center" wrapText="1"/>
    </xf>
    <xf numFmtId="44" fontId="16" fillId="0" borderId="0" xfId="2" applyNumberFormat="1" applyFont="1" applyAlignment="1" applyProtection="1">
      <alignment vertical="center"/>
    </xf>
    <xf numFmtId="0" fontId="12" fillId="0" borderId="18" xfId="2" applyFont="1" applyBorder="1" applyAlignment="1" applyProtection="1">
      <alignment horizontal="center" vertical="center"/>
    </xf>
    <xf numFmtId="0" fontId="9" fillId="0" borderId="0" xfId="2" applyFont="1" applyAlignment="1" applyProtection="1">
      <alignment horizontal="center" vertical="center"/>
    </xf>
    <xf numFmtId="0" fontId="10" fillId="2" borderId="6" xfId="1" applyFont="1" applyFill="1" applyBorder="1" applyAlignment="1" applyProtection="1">
      <alignment horizontal="left" vertical="center" wrapText="1"/>
    </xf>
    <xf numFmtId="0" fontId="10" fillId="2" borderId="7" xfId="1" applyFont="1" applyFill="1" applyBorder="1" applyAlignment="1" applyProtection="1">
      <alignment horizontal="left" vertical="center" wrapText="1"/>
    </xf>
    <xf numFmtId="0" fontId="10" fillId="2" borderId="7" xfId="1"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wrapText="1"/>
    </xf>
    <xf numFmtId="0" fontId="12" fillId="0" borderId="11" xfId="5" applyFont="1" applyBorder="1" applyAlignment="1" applyProtection="1">
      <alignment horizontal="left" vertical="center" wrapText="1"/>
    </xf>
    <xf numFmtId="44" fontId="12" fillId="0" borderId="11" xfId="4" applyFont="1" applyFill="1" applyBorder="1" applyAlignment="1" applyProtection="1">
      <alignment horizontal="center" vertical="center" wrapText="1"/>
    </xf>
    <xf numFmtId="3" fontId="12" fillId="0" borderId="11" xfId="5" applyNumberFormat="1" applyFont="1" applyBorder="1" applyAlignment="1" applyProtection="1">
      <alignment horizontal="left" vertical="center" wrapText="1"/>
    </xf>
    <xf numFmtId="0" fontId="9" fillId="0" borderId="0" xfId="5" applyFont="1" applyAlignment="1" applyProtection="1">
      <alignment horizontal="left" vertical="center"/>
    </xf>
    <xf numFmtId="44" fontId="9" fillId="0" borderId="0" xfId="5" applyNumberFormat="1" applyFont="1" applyAlignment="1" applyProtection="1">
      <alignment horizontal="center" vertical="center"/>
    </xf>
    <xf numFmtId="0" fontId="9" fillId="0" borderId="0" xfId="5" applyFont="1" applyAlignment="1" applyProtection="1">
      <alignment horizontal="center" vertical="center" wrapText="1"/>
    </xf>
    <xf numFmtId="44" fontId="9" fillId="0" borderId="0" xfId="5" applyNumberFormat="1" applyFont="1" applyAlignment="1" applyProtection="1">
      <alignment horizontal="left" vertical="center"/>
    </xf>
    <xf numFmtId="44" fontId="9" fillId="0" borderId="0" xfId="5" applyNumberFormat="1" applyFont="1" applyAlignment="1" applyProtection="1">
      <alignment horizontal="left" vertical="center" wrapText="1"/>
    </xf>
    <xf numFmtId="0" fontId="14" fillId="0" borderId="11" xfId="5" applyFont="1" applyBorder="1" applyAlignment="1" applyProtection="1">
      <alignment horizontal="left" vertical="center" wrapText="1"/>
    </xf>
    <xf numFmtId="164" fontId="12" fillId="0" borderId="11" xfId="5" applyNumberFormat="1" applyFont="1" applyBorder="1" applyAlignment="1" applyProtection="1">
      <alignment horizontal="center" vertical="center" wrapText="1"/>
    </xf>
    <xf numFmtId="0" fontId="9" fillId="0" borderId="0" xfId="1" applyFont="1" applyAlignment="1" applyProtection="1">
      <alignment horizontal="center" vertical="center" wrapText="1"/>
    </xf>
    <xf numFmtId="44" fontId="9" fillId="0" borderId="0" xfId="1" applyNumberFormat="1" applyFont="1" applyAlignment="1" applyProtection="1">
      <alignment horizontal="center" vertical="center" wrapText="1"/>
    </xf>
    <xf numFmtId="0" fontId="9" fillId="0" borderId="0" xfId="5" applyFont="1" applyAlignment="1" applyProtection="1">
      <alignment horizontal="center" vertical="center"/>
    </xf>
    <xf numFmtId="9" fontId="9" fillId="0" borderId="0" xfId="7" applyFont="1" applyAlignment="1" applyProtection="1">
      <alignment horizontal="center" vertical="center"/>
    </xf>
    <xf numFmtId="3" fontId="14" fillId="0" borderId="11" xfId="5" applyNumberFormat="1" applyFont="1" applyBorder="1" applyAlignment="1" applyProtection="1">
      <alignment horizontal="left" vertical="center" wrapText="1"/>
    </xf>
    <xf numFmtId="0" fontId="10" fillId="2" borderId="11" xfId="1" applyFont="1" applyFill="1" applyBorder="1" applyAlignment="1" applyProtection="1">
      <alignment horizontal="center" vertical="center" wrapText="1"/>
    </xf>
    <xf numFmtId="44" fontId="11" fillId="0" borderId="17" xfId="5" applyNumberFormat="1" applyFont="1" applyBorder="1" applyAlignment="1" applyProtection="1">
      <alignment horizontal="center" vertical="center" wrapText="1"/>
    </xf>
    <xf numFmtId="0" fontId="24" fillId="0" borderId="0" xfId="2" applyFont="1" applyAlignment="1" applyProtection="1">
      <alignment vertical="center"/>
    </xf>
    <xf numFmtId="0" fontId="9" fillId="2" borderId="7" xfId="1" applyFont="1" applyFill="1" applyBorder="1" applyAlignment="1" applyProtection="1">
      <alignment horizontal="center" vertical="center" wrapText="1"/>
    </xf>
    <xf numFmtId="0" fontId="9" fillId="2" borderId="8" xfId="1" applyFont="1" applyFill="1" applyBorder="1" applyAlignment="1" applyProtection="1">
      <alignment horizontal="center" vertical="center" wrapText="1"/>
    </xf>
    <xf numFmtId="0" fontId="9" fillId="3" borderId="16" xfId="3" applyFont="1" applyFill="1" applyBorder="1" applyAlignment="1" applyProtection="1">
      <alignment horizontal="left" vertical="center" wrapText="1"/>
    </xf>
    <xf numFmtId="0" fontId="9" fillId="3" borderId="17" xfId="3" applyFont="1" applyFill="1" applyBorder="1" applyAlignment="1" applyProtection="1">
      <alignment horizontal="left" vertical="center" wrapText="1"/>
    </xf>
    <xf numFmtId="0" fontId="9" fillId="6" borderId="11" xfId="3" applyFont="1" applyFill="1" applyBorder="1" applyAlignment="1" applyProtection="1">
      <alignment horizontal="center" vertical="center" wrapText="1"/>
    </xf>
    <xf numFmtId="0" fontId="9" fillId="0" borderId="12" xfId="5" applyFont="1" applyBorder="1" applyAlignment="1" applyProtection="1">
      <alignment horizontal="left" vertical="center"/>
    </xf>
    <xf numFmtId="0" fontId="9" fillId="0" borderId="13" xfId="5" applyFont="1" applyBorder="1" applyAlignment="1" applyProtection="1">
      <alignment horizontal="left" vertical="center"/>
    </xf>
    <xf numFmtId="0" fontId="9" fillId="0" borderId="14" xfId="5" applyFont="1" applyBorder="1" applyAlignment="1" applyProtection="1">
      <alignment horizontal="left" vertical="center"/>
    </xf>
    <xf numFmtId="0" fontId="12" fillId="6" borderId="11" xfId="3" applyFont="1" applyFill="1" applyBorder="1" applyAlignment="1" applyProtection="1">
      <alignment horizontal="center" vertical="center" wrapText="1"/>
    </xf>
    <xf numFmtId="0" fontId="12" fillId="0" borderId="12" xfId="5" applyFont="1" applyBorder="1" applyAlignment="1" applyProtection="1">
      <alignment horizontal="left" vertical="center"/>
    </xf>
    <xf numFmtId="0" fontId="12" fillId="0" borderId="13" xfId="5" applyFont="1" applyBorder="1" applyAlignment="1" applyProtection="1">
      <alignment horizontal="left" vertical="center"/>
    </xf>
    <xf numFmtId="0" fontId="12" fillId="0" borderId="14" xfId="5" applyFont="1" applyBorder="1" applyAlignment="1" applyProtection="1">
      <alignment horizontal="left" vertical="center"/>
    </xf>
  </cellXfs>
  <cellStyles count="10">
    <cellStyle name="Procent" xfId="8" builtinId="5"/>
    <cellStyle name="Procent 2" xfId="7" xr:uid="{B82A014D-E8CC-4F27-BE84-94CB0FED93D5}"/>
    <cellStyle name="Procent 3" xfId="9" xr:uid="{5F508BEB-2870-4094-BF50-C7C6CFA78D7F}"/>
    <cellStyle name="Standaard" xfId="0" builtinId="0"/>
    <cellStyle name="Standaard 10" xfId="1" xr:uid="{0C74B83F-1281-4FAF-9298-80D1534A6C09}"/>
    <cellStyle name="Standaard 11" xfId="3" xr:uid="{B6CA6E39-1876-4AFB-A2B0-FD9877F0FC87}"/>
    <cellStyle name="Standaard 2" xfId="2" xr:uid="{311B2D1B-AB42-476F-B90A-3E42AFA33F9C}"/>
    <cellStyle name="Standaard 27 2 2 2" xfId="6" xr:uid="{3B2A15D4-7B57-40CC-B251-0B3F5C4E3697}"/>
    <cellStyle name="Standaard 27 3 2" xfId="5" xr:uid="{A22A9785-6DB9-4528-B009-87BF063C6B4D}"/>
    <cellStyle name="Valuta 2" xfId="4" xr:uid="{2608EA12-10B7-4DCF-B6CC-33AA22DB69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304800</xdr:colOff>
      <xdr:row>1</xdr:row>
      <xdr:rowOff>304800</xdr:rowOff>
    </xdr:to>
    <xdr:sp macro="" textlink="">
      <xdr:nvSpPr>
        <xdr:cNvPr id="2" name="AutoShape 3" descr="Logo Gemeente Katwijk">
          <a:extLst>
            <a:ext uri="{FF2B5EF4-FFF2-40B4-BE49-F238E27FC236}">
              <a16:creationId xmlns:a16="http://schemas.microsoft.com/office/drawing/2014/main" id="{22BF6FF7-5F54-4F55-B391-9A48DFDA0413}"/>
            </a:ext>
          </a:extLst>
        </xdr:cNvPr>
        <xdr:cNvSpPr>
          <a:spLocks noChangeAspect="1" noChangeArrowheads="1"/>
        </xdr:cNvSpPr>
      </xdr:nvSpPr>
      <xdr:spPr bwMode="auto">
        <a:xfrm>
          <a:off x="1609725" y="11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228601</xdr:colOff>
      <xdr:row>1</xdr:row>
      <xdr:rowOff>714375</xdr:rowOff>
    </xdr:from>
    <xdr:to>
      <xdr:col>7</xdr:col>
      <xdr:colOff>129439</xdr:colOff>
      <xdr:row>2</xdr:row>
      <xdr:rowOff>440577</xdr:rowOff>
    </xdr:to>
    <xdr:pic>
      <xdr:nvPicPr>
        <xdr:cNvPr id="3" name="Afbeelding 2">
          <a:extLst>
            <a:ext uri="{FF2B5EF4-FFF2-40B4-BE49-F238E27FC236}">
              <a16:creationId xmlns:a16="http://schemas.microsoft.com/office/drawing/2014/main" id="{12CB9475-1952-4571-A373-878951660A74}"/>
            </a:ext>
          </a:extLst>
        </xdr:cNvPr>
        <xdr:cNvPicPr>
          <a:picLocks noChangeAspect="1"/>
        </xdr:cNvPicPr>
      </xdr:nvPicPr>
      <xdr:blipFill>
        <a:blip xmlns:r="http://schemas.openxmlformats.org/officeDocument/2006/relationships" r:embed="rId1"/>
        <a:stretch>
          <a:fillRect/>
        </a:stretch>
      </xdr:blipFill>
      <xdr:spPr>
        <a:xfrm>
          <a:off x="352426" y="828675"/>
          <a:ext cx="4358538" cy="1107327"/>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AEE5A-8EB0-468F-8C28-9263A40E6246}">
  <sheetPr>
    <tabColor theme="0"/>
    <pageSetUpPr fitToPage="1"/>
  </sheetPr>
  <dimension ref="B1:I27"/>
  <sheetViews>
    <sheetView showGridLines="0" view="pageBreakPreview" zoomScaleNormal="100" zoomScaleSheetLayoutView="100" workbookViewId="0">
      <selection activeCell="I5" sqref="I5"/>
    </sheetView>
  </sheetViews>
  <sheetFormatPr defaultColWidth="9.140625" defaultRowHeight="16.5" x14ac:dyDescent="0.25"/>
  <cols>
    <col min="1" max="1" width="1.85546875" style="3" customWidth="1"/>
    <col min="2" max="2" width="11.140625" style="2" customWidth="1"/>
    <col min="3" max="8" width="11.140625" style="3" customWidth="1"/>
    <col min="9" max="9" width="59.5703125" style="3" customWidth="1"/>
    <col min="10" max="16384" width="9.140625" style="3"/>
  </cols>
  <sheetData>
    <row r="1" spans="2:9" ht="9" customHeight="1" thickBot="1" x14ac:dyDescent="0.3"/>
    <row r="2" spans="2:9" ht="108.75" customHeight="1" x14ac:dyDescent="0.25">
      <c r="B2" s="4"/>
      <c r="C2" s="5"/>
      <c r="D2" s="5"/>
      <c r="E2" s="5"/>
      <c r="F2" s="5"/>
      <c r="G2" s="5"/>
      <c r="H2" s="6"/>
    </row>
    <row r="3" spans="2:9" ht="40.5" customHeight="1" x14ac:dyDescent="0.25">
      <c r="B3" s="7"/>
      <c r="H3" s="8"/>
    </row>
    <row r="4" spans="2:9" ht="117" customHeight="1" x14ac:dyDescent="0.25">
      <c r="B4" s="104" t="s">
        <v>193</v>
      </c>
      <c r="C4" s="105"/>
      <c r="D4" s="105"/>
      <c r="E4" s="105"/>
      <c r="F4" s="105"/>
      <c r="G4" s="105"/>
      <c r="H4" s="106"/>
      <c r="I4" s="92"/>
    </row>
    <row r="5" spans="2:9" ht="33.6" customHeight="1" x14ac:dyDescent="0.25">
      <c r="B5" s="9" t="s">
        <v>0</v>
      </c>
      <c r="H5" s="8"/>
    </row>
    <row r="6" spans="2:9" ht="39.75" customHeight="1" x14ac:dyDescent="0.25">
      <c r="B6" s="7" t="s">
        <v>1</v>
      </c>
      <c r="C6" s="102" t="s">
        <v>79</v>
      </c>
      <c r="D6" s="102"/>
      <c r="E6" s="102"/>
      <c r="F6" s="102"/>
      <c r="G6" s="102"/>
      <c r="H6" s="103"/>
    </row>
    <row r="7" spans="2:9" ht="39.75" customHeight="1" x14ac:dyDescent="0.25">
      <c r="B7" s="7" t="s">
        <v>2</v>
      </c>
      <c r="C7" s="102" t="s">
        <v>80</v>
      </c>
      <c r="D7" s="102"/>
      <c r="E7" s="102"/>
      <c r="F7" s="102"/>
      <c r="G7" s="102"/>
      <c r="H7" s="103"/>
    </row>
    <row r="8" spans="2:9" ht="39.75" customHeight="1" x14ac:dyDescent="0.25">
      <c r="B8" s="7" t="s">
        <v>3</v>
      </c>
      <c r="C8" s="102" t="s">
        <v>81</v>
      </c>
      <c r="D8" s="102"/>
      <c r="E8" s="102"/>
      <c r="F8" s="102"/>
      <c r="G8" s="102"/>
      <c r="H8" s="103"/>
    </row>
    <row r="9" spans="2:9" ht="39.75" customHeight="1" x14ac:dyDescent="0.25">
      <c r="B9" s="7"/>
      <c r="C9" s="102"/>
      <c r="D9" s="102"/>
      <c r="E9" s="102"/>
      <c r="F9" s="102"/>
      <c r="G9" s="102"/>
      <c r="H9" s="103"/>
    </row>
    <row r="10" spans="2:9" ht="39.75" customHeight="1" x14ac:dyDescent="0.25">
      <c r="B10" s="7"/>
      <c r="C10" s="102"/>
      <c r="D10" s="102"/>
      <c r="E10" s="102"/>
      <c r="F10" s="102"/>
      <c r="G10" s="102"/>
      <c r="H10" s="103"/>
    </row>
    <row r="11" spans="2:9" ht="39.75" customHeight="1" x14ac:dyDescent="0.25">
      <c r="B11" s="7"/>
      <c r="C11" s="102"/>
      <c r="D11" s="102"/>
      <c r="E11" s="102"/>
      <c r="F11" s="102"/>
      <c r="G11" s="102"/>
      <c r="H11" s="103"/>
    </row>
    <row r="12" spans="2:9" ht="14.45" customHeight="1" x14ac:dyDescent="0.25"/>
    <row r="13" spans="2:9" ht="16.5" customHeight="1" x14ac:dyDescent="0.25"/>
    <row r="14" spans="2:9" ht="16.5" customHeight="1" x14ac:dyDescent="0.25"/>
    <row r="15" spans="2:9" ht="16.5" customHeight="1" x14ac:dyDescent="0.25"/>
    <row r="16" spans="2:9" ht="16.5" customHeight="1" x14ac:dyDescent="0.25"/>
    <row r="17" ht="16.5" customHeight="1" x14ac:dyDescent="0.25"/>
    <row r="18" ht="16.5" customHeight="1" x14ac:dyDescent="0.25"/>
    <row r="19" ht="16.5" customHeight="1" x14ac:dyDescent="0.25"/>
    <row r="20" ht="16.5" customHeight="1" x14ac:dyDescent="0.25"/>
    <row r="21" ht="16.5" customHeight="1" x14ac:dyDescent="0.25"/>
    <row r="22" ht="16.5" customHeight="1" x14ac:dyDescent="0.25"/>
    <row r="23" ht="16.5" customHeight="1" x14ac:dyDescent="0.25"/>
    <row r="24" ht="16.5" customHeight="1" x14ac:dyDescent="0.25"/>
    <row r="25" ht="16.5" customHeight="1" x14ac:dyDescent="0.25"/>
    <row r="26" ht="16.5" customHeight="1" x14ac:dyDescent="0.25"/>
    <row r="27" ht="16.5" customHeight="1" x14ac:dyDescent="0.25"/>
  </sheetData>
  <sheetProtection algorithmName="SHA-512" hashValue="kJbB9Eo3UkhFq7IZNB/ldHGwx8ZTJkqW2ZAAaNDU85i18E/V9QpeDCJlCXJWMJACZBaD2B+Y62rlpCf54l3oQA==" saltValue="EZMM/XZk3QANwzuzeF7EVQ==" spinCount="100000" sheet="1" objects="1" scenarios="1"/>
  <mergeCells count="7">
    <mergeCell ref="C11:H11"/>
    <mergeCell ref="B4:H4"/>
    <mergeCell ref="C6:H6"/>
    <mergeCell ref="C7:H7"/>
    <mergeCell ref="C8:H8"/>
    <mergeCell ref="C9:H9"/>
    <mergeCell ref="C10:H10"/>
  </mergeCells>
  <printOptions horizontalCentered="1"/>
  <pageMargins left="0.70866141732283472" right="0.70866141732283472" top="0.47244094488188981" bottom="0.43307086614173229"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C0C3-D188-43FC-B753-239D4C303313}">
  <sheetPr>
    <pageSetUpPr fitToPage="1"/>
  </sheetPr>
  <dimension ref="A1:H62"/>
  <sheetViews>
    <sheetView showGridLines="0" topLeftCell="A55" zoomScaleNormal="100" zoomScaleSheetLayoutView="100" workbookViewId="0">
      <selection activeCell="E7" sqref="E7:E9"/>
    </sheetView>
  </sheetViews>
  <sheetFormatPr defaultColWidth="9.140625" defaultRowHeight="16.5" x14ac:dyDescent="0.25"/>
  <cols>
    <col min="1" max="1" width="6.7109375" style="129" customWidth="1"/>
    <col min="2" max="2" width="8.28515625" style="129" customWidth="1"/>
    <col min="3" max="3" width="57.28515625" style="129" customWidth="1"/>
    <col min="4" max="4" width="44.42578125" style="153" customWidth="1"/>
    <col min="5" max="6" width="25.5703125" style="153" customWidth="1"/>
    <col min="7" max="7" width="83.28515625" style="153" customWidth="1"/>
    <col min="8" max="8" width="16.28515625" style="129" customWidth="1"/>
    <col min="9" max="16384" width="9.140625" style="129"/>
  </cols>
  <sheetData>
    <row r="1" spans="1:8" ht="36" customHeight="1" x14ac:dyDescent="0.25">
      <c r="A1" s="126" t="s">
        <v>82</v>
      </c>
      <c r="B1" s="127"/>
      <c r="C1" s="127"/>
      <c r="D1" s="127"/>
      <c r="E1" s="127"/>
      <c r="F1" s="127"/>
      <c r="G1" s="128"/>
    </row>
    <row r="2" spans="1:8" s="134" customFormat="1" ht="18" customHeight="1" x14ac:dyDescent="0.25">
      <c r="A2" s="130" t="s">
        <v>28</v>
      </c>
      <c r="B2" s="131"/>
      <c r="C2" s="131"/>
      <c r="D2" s="132"/>
      <c r="E2" s="132"/>
      <c r="F2" s="132"/>
      <c r="G2" s="133"/>
    </row>
    <row r="3" spans="1:8" ht="33" x14ac:dyDescent="0.25">
      <c r="A3" s="135" t="s">
        <v>5</v>
      </c>
      <c r="B3" s="136" t="s">
        <v>29</v>
      </c>
      <c r="C3" s="137" t="s">
        <v>30</v>
      </c>
      <c r="D3" s="136" t="s">
        <v>31</v>
      </c>
      <c r="E3" s="136" t="s">
        <v>32</v>
      </c>
      <c r="F3" s="136" t="s">
        <v>33</v>
      </c>
      <c r="G3" s="138" t="s">
        <v>34</v>
      </c>
    </row>
    <row r="4" spans="1:8" s="146" customFormat="1" ht="89.25" customHeight="1" x14ac:dyDescent="0.25">
      <c r="A4" s="139" t="s">
        <v>35</v>
      </c>
      <c r="B4" s="140" t="s">
        <v>36</v>
      </c>
      <c r="C4" s="141" t="s">
        <v>97</v>
      </c>
      <c r="D4" s="26" t="s">
        <v>37</v>
      </c>
      <c r="E4" s="142">
        <f>-ROUND(35*2*2.75*(7327)/11, -3)</f>
        <v>-128000</v>
      </c>
      <c r="F4" s="143" t="str">
        <f>IF(D5="","",IF(D5&lt;=D11,E4,(1-(D5-D11)/(D12-D11))*E4))</f>
        <v/>
      </c>
      <c r="G4" s="144" t="s">
        <v>98</v>
      </c>
      <c r="H4" s="145"/>
    </row>
    <row r="5" spans="1:8" s="146" customFormat="1" ht="57.75" customHeight="1" x14ac:dyDescent="0.25">
      <c r="A5" s="147"/>
      <c r="B5" s="140" t="s">
        <v>38</v>
      </c>
      <c r="C5" s="141" t="s">
        <v>103</v>
      </c>
      <c r="D5" s="28"/>
      <c r="E5" s="142"/>
      <c r="F5" s="143"/>
      <c r="G5" s="148"/>
      <c r="H5" s="149"/>
    </row>
    <row r="6" spans="1:8" s="146" customFormat="1" ht="32.25" customHeight="1" x14ac:dyDescent="0.25">
      <c r="A6" s="147"/>
      <c r="B6" s="140" t="s">
        <v>39</v>
      </c>
      <c r="C6" s="141" t="s">
        <v>104</v>
      </c>
      <c r="D6" s="150" t="s">
        <v>93</v>
      </c>
      <c r="E6" s="142"/>
      <c r="F6" s="143"/>
      <c r="G6" s="148"/>
    </row>
    <row r="7" spans="1:8" s="146" customFormat="1" ht="89.25" customHeight="1" x14ac:dyDescent="0.25">
      <c r="A7" s="147"/>
      <c r="B7" s="140" t="s">
        <v>76</v>
      </c>
      <c r="C7" s="141" t="s">
        <v>99</v>
      </c>
      <c r="D7" s="26" t="s">
        <v>37</v>
      </c>
      <c r="E7" s="142">
        <f>-ROUND(35*2*2.75*(3804)/11, -3)</f>
        <v>-67000</v>
      </c>
      <c r="F7" s="143" t="str">
        <f>IF(D8="","",IF(D8&lt;=D11,E7,(1-(D8-D11)/(D12-D11))*E7))</f>
        <v/>
      </c>
      <c r="G7" s="144" t="s">
        <v>98</v>
      </c>
      <c r="H7" s="151"/>
    </row>
    <row r="8" spans="1:8" s="146" customFormat="1" ht="57.75" customHeight="1" x14ac:dyDescent="0.25">
      <c r="A8" s="147"/>
      <c r="B8" s="140" t="s">
        <v>77</v>
      </c>
      <c r="C8" s="141" t="s">
        <v>72</v>
      </c>
      <c r="D8" s="28"/>
      <c r="E8" s="142"/>
      <c r="F8" s="143"/>
      <c r="G8" s="148"/>
      <c r="H8" s="149"/>
    </row>
    <row r="9" spans="1:8" s="146" customFormat="1" ht="32.25" customHeight="1" x14ac:dyDescent="0.25">
      <c r="A9" s="152"/>
      <c r="B9" s="140" t="s">
        <v>78</v>
      </c>
      <c r="C9" s="141" t="s">
        <v>73</v>
      </c>
      <c r="D9" s="150" t="s">
        <v>93</v>
      </c>
      <c r="E9" s="142"/>
      <c r="F9" s="143"/>
      <c r="G9" s="148"/>
    </row>
    <row r="10" spans="1:8" hidden="1" x14ac:dyDescent="0.25"/>
    <row r="11" spans="1:8" hidden="1" x14ac:dyDescent="0.25">
      <c r="C11" s="129" t="s">
        <v>40</v>
      </c>
      <c r="D11" s="153">
        <v>5</v>
      </c>
    </row>
    <row r="12" spans="1:8" hidden="1" x14ac:dyDescent="0.25">
      <c r="C12" s="129" t="s">
        <v>41</v>
      </c>
      <c r="D12" s="153">
        <v>35</v>
      </c>
    </row>
    <row r="13" spans="1:8" ht="3" customHeight="1" x14ac:dyDescent="0.25"/>
    <row r="14" spans="1:8" s="134" customFormat="1" ht="14.25" x14ac:dyDescent="0.25">
      <c r="A14" s="154" t="s">
        <v>42</v>
      </c>
      <c r="B14" s="155"/>
      <c r="C14" s="155"/>
      <c r="D14" s="156"/>
      <c r="E14" s="156"/>
      <c r="F14" s="156"/>
      <c r="G14" s="157"/>
    </row>
    <row r="15" spans="1:8" ht="33" x14ac:dyDescent="0.25">
      <c r="A15" s="135" t="s">
        <v>5</v>
      </c>
      <c r="B15" s="136" t="s">
        <v>29</v>
      </c>
      <c r="C15" s="137" t="s">
        <v>30</v>
      </c>
      <c r="D15" s="136" t="s">
        <v>43</v>
      </c>
      <c r="E15" s="136" t="s">
        <v>32</v>
      </c>
      <c r="F15" s="136" t="s">
        <v>33</v>
      </c>
      <c r="G15" s="138" t="s">
        <v>34</v>
      </c>
    </row>
    <row r="16" spans="1:8" s="146" customFormat="1" ht="364.5" x14ac:dyDescent="0.25">
      <c r="A16" s="140" t="s">
        <v>44</v>
      </c>
      <c r="B16" s="140" t="s">
        <v>36</v>
      </c>
      <c r="C16" s="158" t="s">
        <v>186</v>
      </c>
      <c r="D16" s="29" t="s">
        <v>45</v>
      </c>
      <c r="E16" s="159">
        <v>75000</v>
      </c>
      <c r="F16" s="159">
        <f>E16*(VLOOKUP(D16,D18:E24,2,FALSE))</f>
        <v>0</v>
      </c>
      <c r="G16" s="160" t="s">
        <v>70</v>
      </c>
      <c r="H16" s="149"/>
    </row>
    <row r="17" spans="1:8" ht="2.25" customHeight="1" x14ac:dyDescent="0.25">
      <c r="C17" s="161"/>
      <c r="D17" s="162"/>
      <c r="E17" s="163"/>
      <c r="F17" s="163"/>
      <c r="G17" s="163"/>
    </row>
    <row r="18" spans="1:8" hidden="1" x14ac:dyDescent="0.25">
      <c r="C18" s="161"/>
      <c r="D18" s="164" t="s">
        <v>45</v>
      </c>
      <c r="E18" s="163">
        <v>0</v>
      </c>
      <c r="F18" s="163"/>
      <c r="G18" s="163"/>
    </row>
    <row r="19" spans="1:8" ht="33" hidden="1" x14ac:dyDescent="0.25">
      <c r="C19" s="161"/>
      <c r="D19" s="165" t="s">
        <v>187</v>
      </c>
      <c r="E19" s="163">
        <v>0</v>
      </c>
      <c r="F19" s="163"/>
      <c r="G19" s="163"/>
    </row>
    <row r="20" spans="1:8" hidden="1" x14ac:dyDescent="0.25">
      <c r="C20" s="161"/>
      <c r="D20" s="164" t="s">
        <v>188</v>
      </c>
      <c r="E20" s="163">
        <v>0.2</v>
      </c>
      <c r="F20" s="163"/>
      <c r="G20" s="163"/>
    </row>
    <row r="21" spans="1:8" ht="66" hidden="1" x14ac:dyDescent="0.25">
      <c r="C21" s="161"/>
      <c r="D21" s="165" t="s">
        <v>189</v>
      </c>
      <c r="E21" s="163">
        <v>0.4</v>
      </c>
      <c r="F21" s="163"/>
      <c r="G21" s="163"/>
    </row>
    <row r="22" spans="1:8" ht="66" hidden="1" x14ac:dyDescent="0.25">
      <c r="C22" s="161"/>
      <c r="D22" s="165" t="s">
        <v>190</v>
      </c>
      <c r="E22" s="163">
        <v>0.6</v>
      </c>
      <c r="F22" s="163"/>
      <c r="G22" s="163"/>
    </row>
    <row r="23" spans="1:8" ht="49.5" hidden="1" x14ac:dyDescent="0.25">
      <c r="C23" s="161"/>
      <c r="D23" s="165" t="s">
        <v>191</v>
      </c>
      <c r="E23" s="163">
        <v>0.8</v>
      </c>
      <c r="F23" s="163"/>
      <c r="G23" s="163"/>
    </row>
    <row r="24" spans="1:8" ht="81.75" hidden="1" customHeight="1" x14ac:dyDescent="0.25">
      <c r="C24" s="161"/>
      <c r="D24" s="165" t="s">
        <v>192</v>
      </c>
      <c r="E24" s="163">
        <v>1</v>
      </c>
      <c r="F24" s="163"/>
      <c r="G24" s="163"/>
    </row>
    <row r="25" spans="1:8" x14ac:dyDescent="0.25">
      <c r="C25" s="161"/>
      <c r="D25" s="162"/>
      <c r="E25" s="163"/>
      <c r="F25" s="163"/>
      <c r="G25" s="163"/>
    </row>
    <row r="26" spans="1:8" s="134" customFormat="1" ht="14.25" x14ac:dyDescent="0.25">
      <c r="A26" s="154" t="s">
        <v>74</v>
      </c>
      <c r="B26" s="155"/>
      <c r="C26" s="155"/>
      <c r="D26" s="156"/>
      <c r="E26" s="156"/>
      <c r="F26" s="156"/>
      <c r="G26" s="157"/>
    </row>
    <row r="27" spans="1:8" ht="33" x14ac:dyDescent="0.25">
      <c r="A27" s="135" t="s">
        <v>5</v>
      </c>
      <c r="B27" s="136" t="s">
        <v>29</v>
      </c>
      <c r="C27" s="137" t="s">
        <v>30</v>
      </c>
      <c r="D27" s="136" t="s">
        <v>43</v>
      </c>
      <c r="E27" s="136" t="s">
        <v>32</v>
      </c>
      <c r="F27" s="136" t="s">
        <v>33</v>
      </c>
      <c r="G27" s="138" t="s">
        <v>34</v>
      </c>
    </row>
    <row r="28" spans="1:8" s="146" customFormat="1" ht="67.5" x14ac:dyDescent="0.25">
      <c r="A28" s="140" t="s">
        <v>46</v>
      </c>
      <c r="B28" s="140" t="s">
        <v>36</v>
      </c>
      <c r="C28" s="166" t="s">
        <v>102</v>
      </c>
      <c r="D28" s="30" t="s">
        <v>45</v>
      </c>
      <c r="E28" s="159">
        <v>-75000</v>
      </c>
      <c r="F28" s="159">
        <f>E28*(VLOOKUP(D28,D30:E35,2,FALSE))</f>
        <v>0</v>
      </c>
      <c r="G28" s="160" t="s">
        <v>92</v>
      </c>
      <c r="H28" s="149"/>
    </row>
    <row r="29" spans="1:8" ht="2.25" customHeight="1" x14ac:dyDescent="0.25">
      <c r="C29" s="161"/>
      <c r="D29" s="162"/>
      <c r="E29" s="163"/>
      <c r="F29" s="163"/>
      <c r="G29" s="163"/>
    </row>
    <row r="30" spans="1:8" hidden="1" x14ac:dyDescent="0.25">
      <c r="C30" s="161"/>
      <c r="D30" s="164" t="s">
        <v>45</v>
      </c>
      <c r="E30" s="163">
        <v>0</v>
      </c>
      <c r="F30" s="163"/>
      <c r="G30" s="163"/>
    </row>
    <row r="31" spans="1:8" ht="33" hidden="1" x14ac:dyDescent="0.25">
      <c r="C31" s="161"/>
      <c r="D31" s="165" t="s">
        <v>87</v>
      </c>
      <c r="E31" s="163">
        <v>0</v>
      </c>
      <c r="F31" s="163"/>
      <c r="G31" s="163"/>
    </row>
    <row r="32" spans="1:8" hidden="1" x14ac:dyDescent="0.25">
      <c r="C32" s="161"/>
      <c r="D32" s="164" t="s">
        <v>88</v>
      </c>
      <c r="E32" s="163">
        <v>0.8</v>
      </c>
      <c r="F32" s="163"/>
      <c r="G32" s="163"/>
    </row>
    <row r="33" spans="1:8" hidden="1" x14ac:dyDescent="0.25">
      <c r="C33" s="161"/>
      <c r="D33" s="164" t="s">
        <v>89</v>
      </c>
      <c r="E33" s="163">
        <v>1</v>
      </c>
      <c r="F33" s="163"/>
      <c r="G33" s="163"/>
    </row>
    <row r="34" spans="1:8" hidden="1" x14ac:dyDescent="0.25">
      <c r="C34" s="161"/>
      <c r="D34" s="164" t="s">
        <v>90</v>
      </c>
      <c r="E34" s="163">
        <v>0.5</v>
      </c>
      <c r="F34" s="163"/>
      <c r="G34" s="163"/>
    </row>
    <row r="35" spans="1:8" hidden="1" x14ac:dyDescent="0.25">
      <c r="C35" s="161"/>
      <c r="D35" s="164" t="s">
        <v>91</v>
      </c>
      <c r="E35" s="163">
        <v>0.9</v>
      </c>
      <c r="F35" s="163"/>
      <c r="G35" s="163"/>
    </row>
    <row r="36" spans="1:8" s="134" customFormat="1" ht="14.25" x14ac:dyDescent="0.25">
      <c r="A36" s="154" t="s">
        <v>180</v>
      </c>
      <c r="B36" s="155"/>
      <c r="C36" s="155"/>
      <c r="D36" s="156"/>
      <c r="E36" s="156"/>
      <c r="F36" s="156"/>
      <c r="G36" s="157"/>
    </row>
    <row r="37" spans="1:8" ht="34.5" x14ac:dyDescent="0.25">
      <c r="A37" s="135" t="s">
        <v>5</v>
      </c>
      <c r="B37" s="136" t="s">
        <v>29</v>
      </c>
      <c r="C37" s="137" t="s">
        <v>30</v>
      </c>
      <c r="D37" s="137" t="s">
        <v>31</v>
      </c>
      <c r="E37" s="136" t="s">
        <v>32</v>
      </c>
      <c r="F37" s="136" t="s">
        <v>205</v>
      </c>
      <c r="G37" s="138" t="s">
        <v>34</v>
      </c>
    </row>
    <row r="38" spans="1:8" s="146" customFormat="1" ht="148.5" hidden="1" x14ac:dyDescent="0.25">
      <c r="A38" s="140" t="s">
        <v>63</v>
      </c>
      <c r="B38" s="140"/>
      <c r="C38" s="158" t="s">
        <v>182</v>
      </c>
      <c r="D38" s="167" t="s">
        <v>183</v>
      </c>
      <c r="E38" s="159">
        <v>-125000</v>
      </c>
      <c r="F38" s="159"/>
      <c r="G38" s="160" t="s">
        <v>184</v>
      </c>
      <c r="H38" s="149" t="s">
        <v>185</v>
      </c>
    </row>
    <row r="39" spans="1:8" ht="2.25" hidden="1" customHeight="1" x14ac:dyDescent="0.25">
      <c r="C39" s="161"/>
      <c r="D39" s="162"/>
      <c r="E39" s="163"/>
      <c r="F39" s="163"/>
      <c r="G39" s="163"/>
    </row>
    <row r="40" spans="1:8" hidden="1" x14ac:dyDescent="0.25">
      <c r="C40" s="161"/>
      <c r="D40" s="164" t="s">
        <v>45</v>
      </c>
      <c r="E40" s="163">
        <v>0</v>
      </c>
      <c r="F40" s="163"/>
      <c r="G40" s="163"/>
    </row>
    <row r="41" spans="1:8" hidden="1" x14ac:dyDescent="0.25">
      <c r="C41" s="161"/>
      <c r="D41" s="165" t="s">
        <v>64</v>
      </c>
      <c r="E41" s="163">
        <v>0</v>
      </c>
      <c r="F41" s="163"/>
      <c r="G41" s="163"/>
    </row>
    <row r="42" spans="1:8" hidden="1" x14ac:dyDescent="0.25">
      <c r="C42" s="161"/>
      <c r="D42" s="164" t="s">
        <v>65</v>
      </c>
      <c r="E42" s="163">
        <v>0.2</v>
      </c>
      <c r="F42" s="163"/>
      <c r="G42" s="163"/>
    </row>
    <row r="43" spans="1:8" hidden="1" x14ac:dyDescent="0.25">
      <c r="C43" s="161"/>
      <c r="D43" s="164" t="s">
        <v>66</v>
      </c>
      <c r="E43" s="163">
        <v>0.4</v>
      </c>
      <c r="F43" s="163"/>
      <c r="G43" s="163"/>
    </row>
    <row r="44" spans="1:8" hidden="1" x14ac:dyDescent="0.25">
      <c r="C44" s="161"/>
      <c r="D44" s="164" t="s">
        <v>67</v>
      </c>
      <c r="E44" s="163">
        <v>0.6</v>
      </c>
      <c r="F44" s="163"/>
      <c r="G44" s="163"/>
    </row>
    <row r="45" spans="1:8" hidden="1" x14ac:dyDescent="0.25">
      <c r="C45" s="161"/>
      <c r="D45" s="164" t="s">
        <v>68</v>
      </c>
      <c r="E45" s="163">
        <v>0.8</v>
      </c>
      <c r="F45" s="163"/>
      <c r="G45" s="163"/>
    </row>
    <row r="46" spans="1:8" hidden="1" x14ac:dyDescent="0.25">
      <c r="C46" s="161"/>
      <c r="D46" s="164" t="s">
        <v>69</v>
      </c>
      <c r="E46" s="163">
        <v>1</v>
      </c>
      <c r="F46" s="163"/>
      <c r="G46" s="163"/>
    </row>
    <row r="47" spans="1:8" ht="2.25" hidden="1" customHeight="1" x14ac:dyDescent="0.25">
      <c r="C47" s="161"/>
      <c r="D47" s="162"/>
      <c r="E47" s="163"/>
      <c r="F47" s="163"/>
      <c r="G47" s="168"/>
    </row>
    <row r="48" spans="1:8" ht="33" hidden="1" x14ac:dyDescent="0.25">
      <c r="C48" s="161"/>
      <c r="D48" s="162" t="s">
        <v>45</v>
      </c>
      <c r="E48" s="163" t="s">
        <v>47</v>
      </c>
      <c r="F48" s="163">
        <v>0</v>
      </c>
      <c r="G48" s="169" t="e">
        <f>#REF!*((1+0.25)/2)</f>
        <v>#REF!</v>
      </c>
    </row>
    <row r="49" spans="1:8" ht="49.5" hidden="1" x14ac:dyDescent="0.25">
      <c r="B49" s="162" t="s">
        <v>45</v>
      </c>
      <c r="C49" s="129">
        <v>0</v>
      </c>
      <c r="D49" s="162" t="s">
        <v>48</v>
      </c>
      <c r="E49" s="163" t="s">
        <v>49</v>
      </c>
      <c r="F49" s="163">
        <v>0</v>
      </c>
      <c r="G49" s="168"/>
    </row>
    <row r="50" spans="1:8" ht="82.5" hidden="1" x14ac:dyDescent="0.25">
      <c r="B50" s="170" t="s">
        <v>50</v>
      </c>
      <c r="C50" s="129">
        <v>0.25</v>
      </c>
      <c r="D50" s="162" t="s">
        <v>51</v>
      </c>
      <c r="E50" s="163" t="s">
        <v>52</v>
      </c>
      <c r="F50" s="163">
        <v>1</v>
      </c>
      <c r="G50" s="168"/>
    </row>
    <row r="51" spans="1:8" ht="148.5" hidden="1" x14ac:dyDescent="0.25">
      <c r="B51" s="170" t="s">
        <v>53</v>
      </c>
      <c r="C51" s="129">
        <v>0.5</v>
      </c>
      <c r="D51" s="171"/>
      <c r="E51" s="163" t="s">
        <v>54</v>
      </c>
      <c r="F51" s="163">
        <v>0.75</v>
      </c>
      <c r="G51" s="168"/>
    </row>
    <row r="52" spans="1:8" ht="148.5" hidden="1" x14ac:dyDescent="0.25">
      <c r="B52" s="170" t="s">
        <v>55</v>
      </c>
      <c r="C52" s="129">
        <v>0.75</v>
      </c>
      <c r="D52" s="171"/>
      <c r="E52" s="163" t="s">
        <v>56</v>
      </c>
      <c r="F52" s="163">
        <v>0.5</v>
      </c>
      <c r="G52" s="168"/>
    </row>
    <row r="53" spans="1:8" hidden="1" x14ac:dyDescent="0.25">
      <c r="B53" s="170" t="s">
        <v>57</v>
      </c>
      <c r="C53" s="129">
        <v>1</v>
      </c>
      <c r="D53" s="162"/>
      <c r="E53" s="163"/>
      <c r="F53" s="163"/>
      <c r="G53" s="168"/>
    </row>
    <row r="54" spans="1:8" hidden="1" x14ac:dyDescent="0.25">
      <c r="B54" s="170"/>
      <c r="C54" s="129" t="s">
        <v>181</v>
      </c>
      <c r="D54" s="162"/>
      <c r="E54" s="163"/>
      <c r="F54" s="163"/>
      <c r="G54" s="168"/>
    </row>
    <row r="55" spans="1:8" s="146" customFormat="1" ht="364.5" x14ac:dyDescent="0.25">
      <c r="A55" s="140" t="s">
        <v>63</v>
      </c>
      <c r="B55" s="140"/>
      <c r="C55" s="158" t="s">
        <v>203</v>
      </c>
      <c r="D55" s="167" t="s">
        <v>179</v>
      </c>
      <c r="E55" s="159">
        <v>-125000</v>
      </c>
      <c r="F55" s="159"/>
      <c r="G55" s="172" t="s">
        <v>204</v>
      </c>
      <c r="H55" s="149"/>
    </row>
    <row r="56" spans="1:8" ht="30.75" x14ac:dyDescent="0.25">
      <c r="B56" s="170"/>
      <c r="D56" s="162"/>
      <c r="E56" s="173" t="s">
        <v>58</v>
      </c>
      <c r="F56" s="173" t="s">
        <v>206</v>
      </c>
      <c r="G56" s="168"/>
    </row>
    <row r="57" spans="1:8" x14ac:dyDescent="0.25">
      <c r="C57" s="161"/>
      <c r="D57" s="173" t="s">
        <v>59</v>
      </c>
      <c r="E57" s="174">
        <f>SUM(E4+E7+E16+E28+E55)</f>
        <v>-320000</v>
      </c>
      <c r="F57" s="174" t="e">
        <f>SUM(F4+F7+F16+F28+F55)</f>
        <v>#VALUE!</v>
      </c>
      <c r="G57" s="168"/>
      <c r="H57" s="175"/>
    </row>
    <row r="58" spans="1:8" ht="2.25" customHeight="1" x14ac:dyDescent="0.25">
      <c r="C58" s="161"/>
      <c r="D58" s="162"/>
      <c r="E58" s="163"/>
      <c r="F58" s="163"/>
      <c r="G58" s="168"/>
    </row>
    <row r="59" spans="1:8" x14ac:dyDescent="0.25">
      <c r="A59" s="154" t="s">
        <v>21</v>
      </c>
      <c r="B59" s="155"/>
      <c r="C59" s="155"/>
      <c r="D59" s="176"/>
      <c r="E59" s="176"/>
      <c r="F59" s="176"/>
      <c r="G59" s="177"/>
    </row>
    <row r="60" spans="1:8" x14ac:dyDescent="0.25">
      <c r="A60" s="135" t="s">
        <v>5</v>
      </c>
      <c r="B60" s="136"/>
      <c r="C60" s="178" t="s">
        <v>22</v>
      </c>
      <c r="D60" s="178"/>
      <c r="E60" s="178"/>
      <c r="F60" s="178"/>
      <c r="G60" s="179"/>
    </row>
    <row r="61" spans="1:8" x14ac:dyDescent="0.25">
      <c r="A61" s="180" t="s">
        <v>23</v>
      </c>
      <c r="B61" s="181" t="s">
        <v>24</v>
      </c>
      <c r="C61" s="182"/>
      <c r="D61" s="182"/>
      <c r="E61" s="182"/>
      <c r="F61" s="182"/>
      <c r="G61" s="183"/>
    </row>
    <row r="62" spans="1:8" x14ac:dyDescent="0.25">
      <c r="A62" s="184">
        <v>1</v>
      </c>
      <c r="B62" s="185" t="s">
        <v>207</v>
      </c>
      <c r="C62" s="186"/>
      <c r="D62" s="186"/>
      <c r="E62" s="186"/>
      <c r="F62" s="186"/>
      <c r="G62" s="187"/>
    </row>
  </sheetData>
  <sheetProtection algorithmName="SHA-512" hashValue="DlvElnjGeik5DvcrranwJdtYsZ9XxUHWvSJrGOxJYoIAJREuWcjyC0C7xVjiHAlHDQRYRaqpbBdJ89Ulz72jzg==" saltValue="AS50YZy35gPm5N9QY5ecTA==" spinCount="100000" sheet="1" objects="1" scenarios="1"/>
  <mergeCells count="16">
    <mergeCell ref="B62:G62"/>
    <mergeCell ref="E7:E9"/>
    <mergeCell ref="F7:F9"/>
    <mergeCell ref="G7:G9"/>
    <mergeCell ref="A4:A9"/>
    <mergeCell ref="A36:C36"/>
    <mergeCell ref="A59:C59"/>
    <mergeCell ref="C60:G60"/>
    <mergeCell ref="B61:G61"/>
    <mergeCell ref="A14:C14"/>
    <mergeCell ref="A26:C26"/>
    <mergeCell ref="A1:G1"/>
    <mergeCell ref="A2:C2"/>
    <mergeCell ref="E4:E6"/>
    <mergeCell ref="F4:F6"/>
    <mergeCell ref="G4:G6"/>
  </mergeCells>
  <dataValidations count="3">
    <dataValidation type="list" operator="lessThanOrEqual" allowBlank="1" showInputMessage="1" showErrorMessage="1" sqref="D16" xr:uid="{08C2A8FC-A117-4E1E-9046-6C1A0C0F6160}">
      <formula1>$D$18:$D$24</formula1>
    </dataValidation>
    <dataValidation operator="lessThanOrEqual" allowBlank="1" showInputMessage="1" showErrorMessage="1" sqref="C3:G3 C55 C60 D15 D56:D58 C57:C58 B61:B62 C15:C25 D27 D29:D35 E27:G35 C27:C35 C37:C48 E15:G25 D39:D54 B49:B54 B56 D17:D25 E37:G58" xr:uid="{1C09DE1C-5477-467F-BE3D-81439B1EF33C}"/>
    <dataValidation type="list" operator="lessThanOrEqual" allowBlank="1" showInputMessage="1" showErrorMessage="1" sqref="D28" xr:uid="{6E658FA3-4A2D-47A6-B72D-93E6A5A7E861}">
      <formula1>$D$30:$D$35</formula1>
    </dataValidation>
  </dataValidation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4BC1-EFD4-463A-B142-1F90188B456B}">
  <dimension ref="A1:K71"/>
  <sheetViews>
    <sheetView showGridLines="0" tabSelected="1" view="pageBreakPreview" zoomScaleNormal="100" zoomScaleSheetLayoutView="100" workbookViewId="0">
      <selection activeCell="D4" sqref="D4"/>
    </sheetView>
  </sheetViews>
  <sheetFormatPr defaultColWidth="9.140625" defaultRowHeight="16.5" x14ac:dyDescent="0.25"/>
  <cols>
    <col min="1" max="1" width="9.5703125" style="10" customWidth="1"/>
    <col min="2" max="2" width="63.85546875" style="10" customWidth="1"/>
    <col min="3" max="3" width="10.85546875" style="15" bestFit="1" customWidth="1"/>
    <col min="4" max="4" width="28.28515625" style="15" customWidth="1"/>
    <col min="5" max="5" width="29.5703125" style="15" customWidth="1"/>
    <col min="6" max="7" width="33.5703125" style="15" customWidth="1"/>
    <col min="8" max="8" width="23.85546875" style="10" customWidth="1"/>
    <col min="9" max="16384" width="9.140625" style="10"/>
  </cols>
  <sheetData>
    <row r="1" spans="1:8" ht="36" customHeight="1" x14ac:dyDescent="0.25">
      <c r="A1" s="98" t="s">
        <v>96</v>
      </c>
      <c r="B1" s="99"/>
      <c r="C1" s="99"/>
      <c r="D1" s="99"/>
      <c r="E1" s="99"/>
      <c r="F1" s="99"/>
      <c r="G1" s="107"/>
    </row>
    <row r="2" spans="1:8" s="13" customFormat="1" ht="18" customHeight="1" x14ac:dyDescent="0.25">
      <c r="A2" s="100" t="s">
        <v>4</v>
      </c>
      <c r="B2" s="101"/>
      <c r="C2" s="11"/>
      <c r="D2" s="11"/>
      <c r="E2" s="11"/>
      <c r="F2" s="11"/>
      <c r="G2" s="12"/>
    </row>
    <row r="3" spans="1:8" ht="33" x14ac:dyDescent="0.25">
      <c r="A3" s="31" t="s">
        <v>5</v>
      </c>
      <c r="B3" s="32" t="s">
        <v>6</v>
      </c>
      <c r="C3" s="33" t="s">
        <v>7</v>
      </c>
      <c r="D3" s="33"/>
      <c r="E3" s="33" t="s">
        <v>100</v>
      </c>
      <c r="F3" s="33" t="s">
        <v>101</v>
      </c>
      <c r="G3" s="34" t="s">
        <v>8</v>
      </c>
      <c r="H3" s="35"/>
    </row>
    <row r="4" spans="1:8" s="27" customFormat="1" ht="27" x14ac:dyDescent="0.25">
      <c r="A4" s="24" t="s">
        <v>9</v>
      </c>
      <c r="B4" s="25" t="s">
        <v>84</v>
      </c>
      <c r="C4" s="24" t="s">
        <v>10</v>
      </c>
      <c r="D4" s="45"/>
      <c r="E4" s="46"/>
      <c r="F4" s="47">
        <v>7327</v>
      </c>
      <c r="G4" s="48">
        <f>F4*E4</f>
        <v>0</v>
      </c>
      <c r="H4" s="49"/>
    </row>
    <row r="5" spans="1:8" s="27" customFormat="1" ht="27" x14ac:dyDescent="0.25">
      <c r="A5" s="24" t="s">
        <v>83</v>
      </c>
      <c r="B5" s="25" t="s">
        <v>85</v>
      </c>
      <c r="C5" s="24" t="s">
        <v>10</v>
      </c>
      <c r="D5" s="45"/>
      <c r="E5" s="46"/>
      <c r="F5" s="47">
        <v>3804</v>
      </c>
      <c r="G5" s="48">
        <f>F5*E5</f>
        <v>0</v>
      </c>
      <c r="H5" s="49"/>
    </row>
    <row r="6" spans="1:8" x14ac:dyDescent="0.25">
      <c r="H6" s="35"/>
    </row>
    <row r="7" spans="1:8" s="1" customFormat="1" ht="18" customHeight="1" x14ac:dyDescent="0.25">
      <c r="A7" s="108" t="s">
        <v>105</v>
      </c>
      <c r="B7" s="109"/>
      <c r="C7" s="108"/>
      <c r="D7" s="109"/>
      <c r="E7" s="108"/>
      <c r="F7" s="109"/>
      <c r="G7" s="16"/>
    </row>
    <row r="8" spans="1:8" ht="33" x14ac:dyDescent="0.25">
      <c r="A8" s="31" t="s">
        <v>5</v>
      </c>
      <c r="B8" s="32" t="s">
        <v>6</v>
      </c>
      <c r="C8" s="33" t="s">
        <v>7</v>
      </c>
      <c r="D8" s="33"/>
      <c r="E8" s="33" t="s">
        <v>100</v>
      </c>
      <c r="F8" s="33" t="s">
        <v>101</v>
      </c>
      <c r="G8" s="34" t="s">
        <v>8</v>
      </c>
      <c r="H8" s="35"/>
    </row>
    <row r="9" spans="1:8" s="27" customFormat="1" ht="13.5" x14ac:dyDescent="0.25">
      <c r="A9" s="24" t="s">
        <v>11</v>
      </c>
      <c r="B9" s="45" t="s">
        <v>208</v>
      </c>
      <c r="C9" s="24" t="s">
        <v>10</v>
      </c>
      <c r="D9" s="45"/>
      <c r="E9" s="46"/>
      <c r="F9" s="47">
        <f>'2. Prijs Perceel 4'!F4+'2. Prijs Perceel 4'!F5</f>
        <v>11131</v>
      </c>
      <c r="G9" s="48">
        <f>F9*E9</f>
        <v>0</v>
      </c>
      <c r="H9" s="49"/>
    </row>
    <row r="10" spans="1:8" s="69" customFormat="1" ht="25.5" x14ac:dyDescent="0.25">
      <c r="A10" s="24" t="s">
        <v>11</v>
      </c>
      <c r="B10" s="90" t="s">
        <v>156</v>
      </c>
      <c r="C10" s="50"/>
      <c r="D10" s="65">
        <v>0.05</v>
      </c>
      <c r="E10" s="66">
        <f t="shared" ref="E10:E27" si="0">D10*E33</f>
        <v>2.1037750000000002</v>
      </c>
      <c r="F10" s="67">
        <f>F9</f>
        <v>11131</v>
      </c>
      <c r="G10" s="68">
        <f>F10*E10*50%</f>
        <v>11708.559762500001</v>
      </c>
      <c r="H10" s="49"/>
    </row>
    <row r="11" spans="1:8" s="27" customFormat="1" ht="27" x14ac:dyDescent="0.25">
      <c r="A11" s="24" t="s">
        <v>106</v>
      </c>
      <c r="B11" s="70" t="s">
        <v>195</v>
      </c>
      <c r="C11" s="71" t="s">
        <v>10</v>
      </c>
      <c r="D11" s="72"/>
      <c r="E11" s="66">
        <f t="shared" si="0"/>
        <v>0</v>
      </c>
      <c r="F11" s="73"/>
      <c r="G11" s="68">
        <f>$F$9*E11</f>
        <v>0</v>
      </c>
      <c r="H11" s="96">
        <v>0.1</v>
      </c>
    </row>
    <row r="12" spans="1:8" s="27" customFormat="1" ht="27" x14ac:dyDescent="0.25">
      <c r="A12" s="24" t="s">
        <v>107</v>
      </c>
      <c r="B12" s="70" t="s">
        <v>196</v>
      </c>
      <c r="C12" s="71" t="s">
        <v>10</v>
      </c>
      <c r="D12" s="72"/>
      <c r="E12" s="66">
        <f t="shared" si="0"/>
        <v>0</v>
      </c>
      <c r="F12" s="73"/>
      <c r="G12" s="68">
        <f t="shared" ref="G12:G17" si="1">$F$9*E12</f>
        <v>0</v>
      </c>
      <c r="H12" s="96">
        <v>0.1</v>
      </c>
    </row>
    <row r="13" spans="1:8" s="27" customFormat="1" ht="27" x14ac:dyDescent="0.25">
      <c r="A13" s="24" t="s">
        <v>108</v>
      </c>
      <c r="B13" s="70" t="s">
        <v>197</v>
      </c>
      <c r="C13" s="71" t="s">
        <v>10</v>
      </c>
      <c r="D13" s="72"/>
      <c r="E13" s="66">
        <f t="shared" si="0"/>
        <v>0</v>
      </c>
      <c r="F13" s="73"/>
      <c r="G13" s="68">
        <f t="shared" si="1"/>
        <v>0</v>
      </c>
      <c r="H13" s="96">
        <v>0.1</v>
      </c>
    </row>
    <row r="14" spans="1:8" s="27" customFormat="1" ht="27" x14ac:dyDescent="0.25">
      <c r="A14" s="24" t="s">
        <v>109</v>
      </c>
      <c r="B14" s="70" t="s">
        <v>198</v>
      </c>
      <c r="C14" s="71" t="s">
        <v>10</v>
      </c>
      <c r="D14" s="72"/>
      <c r="E14" s="66">
        <f t="shared" si="0"/>
        <v>0</v>
      </c>
      <c r="F14" s="73"/>
      <c r="G14" s="68">
        <f t="shared" si="1"/>
        <v>0</v>
      </c>
      <c r="H14" s="96">
        <v>0.1</v>
      </c>
    </row>
    <row r="15" spans="1:8" s="27" customFormat="1" ht="27" x14ac:dyDescent="0.25">
      <c r="A15" s="24" t="s">
        <v>110</v>
      </c>
      <c r="B15" s="70" t="s">
        <v>199</v>
      </c>
      <c r="C15" s="71" t="s">
        <v>10</v>
      </c>
      <c r="D15" s="72"/>
      <c r="E15" s="66">
        <f t="shared" si="0"/>
        <v>0</v>
      </c>
      <c r="F15" s="73"/>
      <c r="G15" s="68">
        <f t="shared" si="1"/>
        <v>0</v>
      </c>
      <c r="H15" s="96">
        <v>0.1</v>
      </c>
    </row>
    <row r="16" spans="1:8" s="27" customFormat="1" ht="27" x14ac:dyDescent="0.25">
      <c r="A16" s="24" t="s">
        <v>111</v>
      </c>
      <c r="B16" s="70" t="s">
        <v>200</v>
      </c>
      <c r="C16" s="71" t="s">
        <v>10</v>
      </c>
      <c r="D16" s="72"/>
      <c r="E16" s="66">
        <f t="shared" si="0"/>
        <v>0</v>
      </c>
      <c r="F16" s="73"/>
      <c r="G16" s="68">
        <f t="shared" si="1"/>
        <v>0</v>
      </c>
      <c r="H16" s="96">
        <v>0.1</v>
      </c>
    </row>
    <row r="17" spans="1:8" s="27" customFormat="1" ht="27" x14ac:dyDescent="0.25">
      <c r="A17" s="24" t="s">
        <v>112</v>
      </c>
      <c r="B17" s="70" t="s">
        <v>201</v>
      </c>
      <c r="C17" s="71" t="s">
        <v>10</v>
      </c>
      <c r="D17" s="72"/>
      <c r="E17" s="66">
        <f t="shared" si="0"/>
        <v>0</v>
      </c>
      <c r="F17" s="73"/>
      <c r="G17" s="68">
        <f t="shared" si="1"/>
        <v>0</v>
      </c>
      <c r="H17" s="96">
        <v>0.1</v>
      </c>
    </row>
    <row r="18" spans="1:8" s="27" customFormat="1" ht="27" x14ac:dyDescent="0.25">
      <c r="A18" s="24" t="s">
        <v>113</v>
      </c>
      <c r="B18" s="70" t="s">
        <v>202</v>
      </c>
      <c r="C18" s="71" t="s">
        <v>10</v>
      </c>
      <c r="D18" s="72"/>
      <c r="E18" s="66">
        <f t="shared" si="0"/>
        <v>0</v>
      </c>
      <c r="F18" s="73"/>
      <c r="G18" s="68">
        <f>$F$9*E18*50%</f>
        <v>0</v>
      </c>
      <c r="H18" s="96">
        <v>0.1</v>
      </c>
    </row>
    <row r="19" spans="1:8" s="27" customFormat="1" ht="25.5" x14ac:dyDescent="0.25">
      <c r="A19" s="24" t="s">
        <v>114</v>
      </c>
      <c r="B19" s="74" t="s">
        <v>157</v>
      </c>
      <c r="C19" s="71"/>
      <c r="D19" s="95">
        <v>0.05</v>
      </c>
      <c r="E19" s="66">
        <f t="shared" si="0"/>
        <v>0.86199999999999999</v>
      </c>
      <c r="F19" s="73"/>
      <c r="G19" s="68">
        <f>$F$9*E19*50%</f>
        <v>4797.4610000000002</v>
      </c>
      <c r="H19" s="96"/>
    </row>
    <row r="20" spans="1:8" s="27" customFormat="1" ht="25.5" x14ac:dyDescent="0.25">
      <c r="A20" s="24" t="s">
        <v>115</v>
      </c>
      <c r="B20" s="74" t="s">
        <v>158</v>
      </c>
      <c r="C20" s="75"/>
      <c r="D20" s="72"/>
      <c r="E20" s="66">
        <f t="shared" si="0"/>
        <v>0</v>
      </c>
      <c r="F20" s="76"/>
      <c r="G20" s="68">
        <f t="shared" ref="G20:G26" si="2">$F$9*E20</f>
        <v>0</v>
      </c>
      <c r="H20" s="96">
        <v>0.1</v>
      </c>
    </row>
    <row r="21" spans="1:8" s="27" customFormat="1" ht="25.5" x14ac:dyDescent="0.25">
      <c r="A21" s="24" t="s">
        <v>116</v>
      </c>
      <c r="B21" s="74" t="s">
        <v>159</v>
      </c>
      <c r="C21" s="75"/>
      <c r="D21" s="72"/>
      <c r="E21" s="66">
        <f t="shared" si="0"/>
        <v>0</v>
      </c>
      <c r="F21" s="76"/>
      <c r="G21" s="68">
        <f t="shared" si="2"/>
        <v>0</v>
      </c>
      <c r="H21" s="96">
        <v>0.1</v>
      </c>
    </row>
    <row r="22" spans="1:8" s="27" customFormat="1" ht="25.5" x14ac:dyDescent="0.25">
      <c r="A22" s="24" t="s">
        <v>117</v>
      </c>
      <c r="B22" s="74" t="s">
        <v>160</v>
      </c>
      <c r="C22" s="75"/>
      <c r="D22" s="72"/>
      <c r="E22" s="66">
        <f t="shared" si="0"/>
        <v>0</v>
      </c>
      <c r="F22" s="76"/>
      <c r="G22" s="68">
        <f t="shared" si="2"/>
        <v>0</v>
      </c>
      <c r="H22" s="96">
        <v>0.1</v>
      </c>
    </row>
    <row r="23" spans="1:8" s="27" customFormat="1" ht="25.5" x14ac:dyDescent="0.25">
      <c r="A23" s="24" t="s">
        <v>118</v>
      </c>
      <c r="B23" s="74" t="s">
        <v>161</v>
      </c>
      <c r="C23" s="75"/>
      <c r="D23" s="72"/>
      <c r="E23" s="66">
        <f t="shared" si="0"/>
        <v>0</v>
      </c>
      <c r="F23" s="76"/>
      <c r="G23" s="68">
        <f t="shared" si="2"/>
        <v>0</v>
      </c>
      <c r="H23" s="96">
        <v>0.1</v>
      </c>
    </row>
    <row r="24" spans="1:8" s="27" customFormat="1" ht="25.5" x14ac:dyDescent="0.25">
      <c r="A24" s="24" t="s">
        <v>119</v>
      </c>
      <c r="B24" s="74" t="s">
        <v>162</v>
      </c>
      <c r="C24" s="75"/>
      <c r="D24" s="72"/>
      <c r="E24" s="66">
        <f t="shared" si="0"/>
        <v>0</v>
      </c>
      <c r="F24" s="76"/>
      <c r="G24" s="68">
        <f t="shared" si="2"/>
        <v>0</v>
      </c>
      <c r="H24" s="96">
        <v>0.1</v>
      </c>
    </row>
    <row r="25" spans="1:8" s="27" customFormat="1" ht="25.5" x14ac:dyDescent="0.25">
      <c r="A25" s="24" t="s">
        <v>120</v>
      </c>
      <c r="B25" s="74" t="s">
        <v>163</v>
      </c>
      <c r="C25" s="75"/>
      <c r="D25" s="72"/>
      <c r="E25" s="66">
        <f t="shared" si="0"/>
        <v>0</v>
      </c>
      <c r="F25" s="76"/>
      <c r="G25" s="68">
        <f t="shared" si="2"/>
        <v>0</v>
      </c>
      <c r="H25" s="96">
        <v>0.1</v>
      </c>
    </row>
    <row r="26" spans="1:8" s="27" customFormat="1" ht="25.5" x14ac:dyDescent="0.25">
      <c r="A26" s="24" t="s">
        <v>121</v>
      </c>
      <c r="B26" s="74" t="s">
        <v>164</v>
      </c>
      <c r="C26" s="75"/>
      <c r="D26" s="72"/>
      <c r="E26" s="66">
        <f t="shared" si="0"/>
        <v>0</v>
      </c>
      <c r="F26" s="76"/>
      <c r="G26" s="68">
        <f t="shared" si="2"/>
        <v>0</v>
      </c>
      <c r="H26" s="96">
        <v>0.1</v>
      </c>
    </row>
    <row r="27" spans="1:8" s="27" customFormat="1" ht="25.5" x14ac:dyDescent="0.25">
      <c r="A27" s="24" t="s">
        <v>122</v>
      </c>
      <c r="B27" s="74" t="s">
        <v>165</v>
      </c>
      <c r="C27" s="75"/>
      <c r="D27" s="72"/>
      <c r="E27" s="66">
        <f t="shared" si="0"/>
        <v>0</v>
      </c>
      <c r="F27" s="76"/>
      <c r="G27" s="68">
        <f>$F$9*E27*50%</f>
        <v>0</v>
      </c>
      <c r="H27" s="96">
        <v>0.1</v>
      </c>
    </row>
    <row r="28" spans="1:8" s="27" customFormat="1" ht="38.25" x14ac:dyDescent="0.25">
      <c r="A28" s="24" t="s">
        <v>12</v>
      </c>
      <c r="B28" s="74" t="s">
        <v>194</v>
      </c>
      <c r="C28" s="75"/>
      <c r="D28" s="65"/>
      <c r="E28" s="46"/>
      <c r="F28" s="76">
        <v>1</v>
      </c>
      <c r="G28" s="68">
        <f>F28*(E28+E33+E42)</f>
        <v>59.3155</v>
      </c>
      <c r="H28" s="97"/>
    </row>
    <row r="29" spans="1:8" x14ac:dyDescent="0.25">
      <c r="B29" s="18"/>
      <c r="C29" s="19"/>
      <c r="D29" s="20"/>
      <c r="E29" s="20"/>
      <c r="F29" s="20"/>
      <c r="G29" s="20"/>
    </row>
    <row r="30" spans="1:8" s="77" customFormat="1" ht="18" customHeight="1" x14ac:dyDescent="0.25">
      <c r="A30" s="112" t="s">
        <v>123</v>
      </c>
      <c r="B30" s="113"/>
      <c r="C30" s="113"/>
      <c r="D30" s="113"/>
      <c r="E30" s="113"/>
      <c r="F30" s="113"/>
      <c r="G30" s="114"/>
    </row>
    <row r="31" spans="1:8" s="77" customFormat="1" ht="14.25" x14ac:dyDescent="0.25">
      <c r="A31" s="78" t="s">
        <v>124</v>
      </c>
      <c r="B31" s="78" t="s">
        <v>6</v>
      </c>
      <c r="C31" s="115" t="s">
        <v>7</v>
      </c>
      <c r="D31" s="115"/>
      <c r="E31" s="79" t="s">
        <v>125</v>
      </c>
      <c r="F31" s="80"/>
      <c r="G31" s="81"/>
    </row>
    <row r="32" spans="1:8" s="87" customFormat="1" ht="13.5" x14ac:dyDescent="0.25">
      <c r="A32" s="82" t="s">
        <v>86</v>
      </c>
      <c r="B32" s="83" t="s">
        <v>126</v>
      </c>
      <c r="C32" s="116" t="s">
        <v>10</v>
      </c>
      <c r="D32" s="116"/>
      <c r="E32" s="84">
        <v>40.85</v>
      </c>
      <c r="F32" s="117"/>
      <c r="G32" s="118"/>
    </row>
    <row r="33" spans="1:11" s="87" customFormat="1" ht="13.5" x14ac:dyDescent="0.25">
      <c r="A33" s="82" t="s">
        <v>137</v>
      </c>
      <c r="B33" s="88" t="s">
        <v>127</v>
      </c>
      <c r="C33" s="116" t="s">
        <v>10</v>
      </c>
      <c r="D33" s="116"/>
      <c r="E33" s="84">
        <f>E32*1.03</f>
        <v>42.075500000000005</v>
      </c>
      <c r="F33" s="85"/>
      <c r="G33" s="86"/>
    </row>
    <row r="34" spans="1:11" s="87" customFormat="1" ht="13.5" x14ac:dyDescent="0.25">
      <c r="A34" s="82" t="s">
        <v>140</v>
      </c>
      <c r="B34" s="88" t="s">
        <v>128</v>
      </c>
      <c r="C34" s="116" t="s">
        <v>10</v>
      </c>
      <c r="D34" s="116"/>
      <c r="E34" s="89">
        <v>90.21</v>
      </c>
      <c r="F34" s="85"/>
      <c r="G34" s="86"/>
    </row>
    <row r="35" spans="1:11" s="87" customFormat="1" ht="13.5" x14ac:dyDescent="0.25">
      <c r="A35" s="82" t="s">
        <v>142</v>
      </c>
      <c r="B35" s="88" t="s">
        <v>129</v>
      </c>
      <c r="C35" s="116" t="s">
        <v>10</v>
      </c>
      <c r="D35" s="116"/>
      <c r="E35" s="89">
        <v>92.61</v>
      </c>
      <c r="F35" s="85"/>
      <c r="G35" s="86"/>
    </row>
    <row r="36" spans="1:11" s="87" customFormat="1" ht="13.5" x14ac:dyDescent="0.25">
      <c r="A36" s="82" t="s">
        <v>144</v>
      </c>
      <c r="B36" s="88" t="s">
        <v>130</v>
      </c>
      <c r="C36" s="116" t="s">
        <v>10</v>
      </c>
      <c r="D36" s="116"/>
      <c r="E36" s="89">
        <v>120.71</v>
      </c>
      <c r="F36" s="85"/>
      <c r="G36" s="86"/>
    </row>
    <row r="37" spans="1:11" s="87" customFormat="1" ht="13.5" x14ac:dyDescent="0.25">
      <c r="A37" s="82" t="s">
        <v>146</v>
      </c>
      <c r="B37" s="88" t="s">
        <v>131</v>
      </c>
      <c r="C37" s="116" t="s">
        <v>10</v>
      </c>
      <c r="D37" s="116"/>
      <c r="E37" s="89">
        <v>109.81</v>
      </c>
      <c r="F37" s="85"/>
      <c r="G37" s="86"/>
    </row>
    <row r="38" spans="1:11" s="87" customFormat="1" ht="13.5" x14ac:dyDescent="0.25">
      <c r="A38" s="82" t="s">
        <v>148</v>
      </c>
      <c r="B38" s="88" t="s">
        <v>132</v>
      </c>
      <c r="C38" s="116" t="s">
        <v>10</v>
      </c>
      <c r="D38" s="116"/>
      <c r="E38" s="89">
        <v>102.71</v>
      </c>
      <c r="F38" s="85"/>
      <c r="G38" s="86"/>
    </row>
    <row r="39" spans="1:11" s="87" customFormat="1" ht="13.5" x14ac:dyDescent="0.25">
      <c r="A39" s="82" t="s">
        <v>150</v>
      </c>
      <c r="B39" s="88" t="s">
        <v>133</v>
      </c>
      <c r="C39" s="116" t="s">
        <v>10</v>
      </c>
      <c r="D39" s="116"/>
      <c r="E39" s="89">
        <v>98.71</v>
      </c>
      <c r="F39" s="85"/>
      <c r="G39" s="86"/>
      <c r="K39" s="87" t="s">
        <v>134</v>
      </c>
    </row>
    <row r="40" spans="1:11" s="87" customFormat="1" ht="13.5" x14ac:dyDescent="0.25">
      <c r="A40" s="82" t="s">
        <v>152</v>
      </c>
      <c r="B40" s="88" t="s">
        <v>135</v>
      </c>
      <c r="C40" s="116" t="s">
        <v>10</v>
      </c>
      <c r="D40" s="116"/>
      <c r="E40" s="89">
        <v>106.21</v>
      </c>
      <c r="F40" s="85"/>
      <c r="G40" s="86"/>
    </row>
    <row r="41" spans="1:11" s="87" customFormat="1" ht="13.5" x14ac:dyDescent="0.25">
      <c r="A41" s="82" t="s">
        <v>154</v>
      </c>
      <c r="B41" s="88" t="s">
        <v>136</v>
      </c>
      <c r="C41" s="116" t="s">
        <v>10</v>
      </c>
      <c r="D41" s="116"/>
      <c r="E41" s="89">
        <v>113.81</v>
      </c>
      <c r="F41" s="85"/>
      <c r="G41" s="86"/>
    </row>
    <row r="42" spans="1:11" s="87" customFormat="1" ht="13.5" x14ac:dyDescent="0.25">
      <c r="A42" s="82" t="s">
        <v>167</v>
      </c>
      <c r="B42" s="88" t="s">
        <v>138</v>
      </c>
      <c r="C42" s="119" t="s">
        <v>139</v>
      </c>
      <c r="D42" s="119"/>
      <c r="E42" s="89">
        <v>17.239999999999998</v>
      </c>
      <c r="F42" s="85"/>
      <c r="G42" s="86"/>
    </row>
    <row r="43" spans="1:11" s="87" customFormat="1" ht="13.5" x14ac:dyDescent="0.25">
      <c r="A43" s="82" t="s">
        <v>168</v>
      </c>
      <c r="B43" s="88" t="s">
        <v>141</v>
      </c>
      <c r="C43" s="119" t="s">
        <v>139</v>
      </c>
      <c r="D43" s="119"/>
      <c r="E43" s="89">
        <v>36.1</v>
      </c>
      <c r="F43" s="85"/>
      <c r="G43" s="86"/>
    </row>
    <row r="44" spans="1:11" s="87" customFormat="1" ht="13.5" x14ac:dyDescent="0.25">
      <c r="A44" s="82" t="s">
        <v>169</v>
      </c>
      <c r="B44" s="88" t="s">
        <v>143</v>
      </c>
      <c r="C44" s="119" t="s">
        <v>139</v>
      </c>
      <c r="D44" s="119"/>
      <c r="E44" s="89">
        <v>60.73</v>
      </c>
      <c r="F44" s="85"/>
      <c r="G44" s="86"/>
    </row>
    <row r="45" spans="1:11" s="87" customFormat="1" ht="13.5" x14ac:dyDescent="0.25">
      <c r="A45" s="82" t="s">
        <v>170</v>
      </c>
      <c r="B45" s="88" t="s">
        <v>145</v>
      </c>
      <c r="C45" s="119" t="s">
        <v>139</v>
      </c>
      <c r="D45" s="119"/>
      <c r="E45" s="89">
        <v>79.680000000000007</v>
      </c>
      <c r="F45" s="85"/>
      <c r="G45" s="86"/>
    </row>
    <row r="46" spans="1:11" s="87" customFormat="1" ht="13.5" x14ac:dyDescent="0.25">
      <c r="A46" s="82" t="s">
        <v>171</v>
      </c>
      <c r="B46" s="88" t="s">
        <v>147</v>
      </c>
      <c r="C46" s="119" t="s">
        <v>139</v>
      </c>
      <c r="D46" s="119"/>
      <c r="E46" s="89">
        <v>86.14</v>
      </c>
      <c r="F46" s="85"/>
      <c r="G46" s="86"/>
    </row>
    <row r="47" spans="1:11" s="87" customFormat="1" ht="13.5" x14ac:dyDescent="0.25">
      <c r="A47" s="82" t="s">
        <v>172</v>
      </c>
      <c r="B47" s="88" t="s">
        <v>149</v>
      </c>
      <c r="C47" s="119" t="s">
        <v>139</v>
      </c>
      <c r="D47" s="119"/>
      <c r="E47" s="89">
        <v>90.88</v>
      </c>
      <c r="F47" s="85"/>
      <c r="G47" s="86"/>
    </row>
    <row r="48" spans="1:11" s="87" customFormat="1" ht="13.5" x14ac:dyDescent="0.25">
      <c r="A48" s="82" t="s">
        <v>173</v>
      </c>
      <c r="B48" s="88" t="s">
        <v>151</v>
      </c>
      <c r="C48" s="119" t="s">
        <v>139</v>
      </c>
      <c r="D48" s="119"/>
      <c r="E48" s="89">
        <v>95.06</v>
      </c>
      <c r="F48" s="86"/>
      <c r="G48" s="86"/>
    </row>
    <row r="49" spans="1:8" s="87" customFormat="1" ht="13.5" x14ac:dyDescent="0.25">
      <c r="A49" s="82" t="s">
        <v>174</v>
      </c>
      <c r="B49" s="88" t="s">
        <v>153</v>
      </c>
      <c r="C49" s="119" t="s">
        <v>139</v>
      </c>
      <c r="D49" s="119"/>
      <c r="E49" s="89">
        <v>95.06</v>
      </c>
      <c r="F49" s="86"/>
      <c r="G49" s="86"/>
    </row>
    <row r="50" spans="1:8" s="87" customFormat="1" ht="13.5" x14ac:dyDescent="0.25">
      <c r="A50" s="82" t="s">
        <v>175</v>
      </c>
      <c r="B50" s="88" t="s">
        <v>155</v>
      </c>
      <c r="C50" s="121" t="s">
        <v>139</v>
      </c>
      <c r="D50" s="122"/>
      <c r="E50" s="89">
        <v>95.06</v>
      </c>
      <c r="F50" s="86"/>
      <c r="G50" s="86"/>
    </row>
    <row r="51" spans="1:8" ht="26.25" customHeight="1" x14ac:dyDescent="0.25">
      <c r="B51" s="18"/>
      <c r="C51" s="19"/>
      <c r="D51" s="20"/>
      <c r="E51" s="20"/>
      <c r="F51" s="11" t="s">
        <v>166</v>
      </c>
      <c r="G51" s="36">
        <f>(G4+G5+G9)*8+SUM(G10:G27)+G28*8</f>
        <v>16980.544762500002</v>
      </c>
      <c r="H51" s="94"/>
    </row>
    <row r="52" spans="1:8" x14ac:dyDescent="0.25">
      <c r="B52" s="18"/>
      <c r="C52" s="19"/>
      <c r="D52" s="20"/>
      <c r="E52" s="20"/>
      <c r="F52" s="21"/>
      <c r="G52" s="37"/>
    </row>
    <row r="53" spans="1:8" s="38" customFormat="1" ht="31.5" customHeight="1" x14ac:dyDescent="0.25">
      <c r="A53" s="108" t="s">
        <v>13</v>
      </c>
      <c r="B53" s="109"/>
      <c r="C53" s="22"/>
      <c r="D53" s="22"/>
      <c r="E53" s="22"/>
      <c r="F53" s="22"/>
      <c r="G53" s="23"/>
    </row>
    <row r="54" spans="1:8" s="38" customFormat="1" x14ac:dyDescent="0.25">
      <c r="A54" s="31" t="s">
        <v>5</v>
      </c>
      <c r="B54" s="32" t="s">
        <v>14</v>
      </c>
      <c r="C54" s="33"/>
      <c r="D54" s="33" t="s">
        <v>15</v>
      </c>
      <c r="E54" s="33" t="s">
        <v>16</v>
      </c>
      <c r="F54" s="33" t="s">
        <v>17</v>
      </c>
      <c r="G54" s="34" t="s">
        <v>18</v>
      </c>
    </row>
    <row r="55" spans="1:8" s="53" customFormat="1" ht="13.5" x14ac:dyDescent="0.25">
      <c r="A55" s="51" t="s">
        <v>94</v>
      </c>
      <c r="B55" s="110"/>
      <c r="C55" s="111"/>
      <c r="D55" s="52"/>
      <c r="E55" s="52"/>
      <c r="F55" s="52"/>
      <c r="G55" s="52"/>
    </row>
    <row r="56" spans="1:8" s="53" customFormat="1" ht="13.5" x14ac:dyDescent="0.25">
      <c r="A56" s="51" t="s">
        <v>20</v>
      </c>
      <c r="B56" s="110"/>
      <c r="C56" s="111"/>
      <c r="D56" s="52"/>
      <c r="E56" s="52"/>
      <c r="F56" s="52"/>
      <c r="G56" s="52"/>
    </row>
    <row r="57" spans="1:8" s="43" customFormat="1" ht="15.6" customHeight="1" x14ac:dyDescent="0.25">
      <c r="A57" s="39"/>
      <c r="B57" s="40"/>
      <c r="C57" s="41"/>
      <c r="D57" s="42"/>
      <c r="E57" s="42"/>
      <c r="F57" s="42"/>
      <c r="G57" s="42"/>
    </row>
    <row r="58" spans="1:8" s="38" customFormat="1" ht="18" customHeight="1" x14ac:dyDescent="0.25">
      <c r="A58" s="108" t="s">
        <v>75</v>
      </c>
      <c r="B58" s="109"/>
      <c r="C58" s="22"/>
      <c r="D58" s="22"/>
      <c r="E58" s="22"/>
      <c r="F58" s="22"/>
      <c r="G58" s="23"/>
    </row>
    <row r="59" spans="1:8" s="38" customFormat="1" ht="15" customHeight="1" x14ac:dyDescent="0.25">
      <c r="A59" s="31" t="s">
        <v>5</v>
      </c>
      <c r="B59" s="32" t="s">
        <v>14</v>
      </c>
      <c r="C59" s="33" t="s">
        <v>19</v>
      </c>
      <c r="D59" s="33" t="s">
        <v>15</v>
      </c>
      <c r="E59" s="33" t="s">
        <v>16</v>
      </c>
      <c r="F59" s="33" t="s">
        <v>17</v>
      </c>
      <c r="G59" s="34" t="s">
        <v>18</v>
      </c>
    </row>
    <row r="60" spans="1:8" s="53" customFormat="1" ht="13.5" x14ac:dyDescent="0.25">
      <c r="A60" s="51" t="s">
        <v>176</v>
      </c>
      <c r="B60" s="54"/>
      <c r="C60" s="55"/>
      <c r="D60" s="52"/>
      <c r="E60" s="52"/>
      <c r="F60" s="52"/>
      <c r="G60" s="52"/>
    </row>
    <row r="61" spans="1:8" s="53" customFormat="1" ht="13.5" x14ac:dyDescent="0.25">
      <c r="A61" s="51" t="s">
        <v>177</v>
      </c>
      <c r="B61" s="54"/>
      <c r="C61" s="55"/>
      <c r="D61" s="52"/>
      <c r="E61" s="52"/>
      <c r="F61" s="52"/>
      <c r="G61" s="52"/>
    </row>
    <row r="62" spans="1:8" s="53" customFormat="1" ht="13.5" x14ac:dyDescent="0.25">
      <c r="A62" s="51" t="s">
        <v>178</v>
      </c>
      <c r="B62" s="54"/>
      <c r="C62" s="55"/>
      <c r="D62" s="52"/>
      <c r="E62" s="52"/>
      <c r="F62" s="52"/>
      <c r="G62" s="52"/>
    </row>
    <row r="63" spans="1:8" x14ac:dyDescent="0.25">
      <c r="B63" s="18"/>
      <c r="C63" s="19"/>
      <c r="D63" s="20"/>
      <c r="E63" s="20"/>
      <c r="F63" s="21"/>
      <c r="G63" s="37"/>
    </row>
    <row r="64" spans="1:8" ht="18" customHeight="1" x14ac:dyDescent="0.25">
      <c r="A64" s="101" t="s">
        <v>21</v>
      </c>
      <c r="B64" s="101"/>
      <c r="C64" s="44"/>
      <c r="D64" s="44"/>
      <c r="E64" s="44"/>
      <c r="F64" s="44"/>
      <c r="G64" s="44"/>
    </row>
    <row r="65" spans="1:8" ht="15" customHeight="1" x14ac:dyDescent="0.25">
      <c r="A65" s="33" t="s">
        <v>5</v>
      </c>
      <c r="B65" s="124" t="s">
        <v>22</v>
      </c>
      <c r="C65" s="124"/>
      <c r="D65" s="124"/>
      <c r="E65" s="124"/>
      <c r="F65" s="124"/>
      <c r="G65" s="124"/>
    </row>
    <row r="66" spans="1:8" s="27" customFormat="1" ht="12.95" customHeight="1" x14ac:dyDescent="0.25">
      <c r="A66" s="56" t="s">
        <v>23</v>
      </c>
      <c r="B66" s="123" t="s">
        <v>24</v>
      </c>
      <c r="C66" s="123"/>
      <c r="D66" s="123"/>
      <c r="E66" s="123"/>
      <c r="F66" s="123"/>
      <c r="G66" s="123"/>
    </row>
    <row r="67" spans="1:8" s="27" customFormat="1" ht="12.95" customHeight="1" x14ac:dyDescent="0.25">
      <c r="A67" s="24">
        <v>1</v>
      </c>
      <c r="B67" s="123" t="s">
        <v>25</v>
      </c>
      <c r="C67" s="123"/>
      <c r="D67" s="123"/>
      <c r="E67" s="123"/>
      <c r="F67" s="123"/>
      <c r="G67" s="123"/>
    </row>
    <row r="68" spans="1:8" s="27" customFormat="1" ht="51" customHeight="1" x14ac:dyDescent="0.25">
      <c r="A68" s="24">
        <v>2</v>
      </c>
      <c r="B68" s="125" t="s">
        <v>26</v>
      </c>
      <c r="C68" s="125"/>
      <c r="D68" s="125"/>
      <c r="E68" s="125"/>
      <c r="F68" s="125"/>
      <c r="G68" s="125"/>
      <c r="H68" s="93"/>
    </row>
    <row r="69" spans="1:8" s="27" customFormat="1" ht="12.95" customHeight="1" x14ac:dyDescent="0.25">
      <c r="A69" s="24">
        <v>3</v>
      </c>
      <c r="B69" s="123" t="s">
        <v>27</v>
      </c>
      <c r="C69" s="123"/>
      <c r="D69" s="123"/>
      <c r="E69" s="123"/>
      <c r="F69" s="123"/>
      <c r="G69" s="123"/>
    </row>
    <row r="70" spans="1:8" x14ac:dyDescent="0.25">
      <c r="A70" s="24">
        <v>4</v>
      </c>
      <c r="B70" s="120" t="s">
        <v>209</v>
      </c>
      <c r="C70" s="120"/>
      <c r="D70" s="120"/>
      <c r="E70" s="120"/>
      <c r="F70" s="120"/>
      <c r="G70" s="120"/>
    </row>
    <row r="71" spans="1:8" ht="39" customHeight="1" x14ac:dyDescent="0.25">
      <c r="A71" s="24">
        <v>5</v>
      </c>
      <c r="B71" s="120" t="s">
        <v>210</v>
      </c>
      <c r="C71" s="120"/>
      <c r="D71" s="120"/>
      <c r="E71" s="120"/>
      <c r="F71" s="120"/>
      <c r="G71" s="120"/>
    </row>
  </sheetData>
  <sheetProtection algorithmName="SHA-512" hashValue="882E3QUWSieD4X8HkIPpN68j1vgT7OH/P8qewA2LwpRUpeiJWK+vuyQjQo6dmFk/Xi0FO6C/YDEykk5VLicmdA==" saltValue="B7eQR9JzYh9p6uzSmeQ6lQ==" spinCount="100000" sheet="1" objects="1" scenarios="1"/>
  <mergeCells count="39">
    <mergeCell ref="B70:G70"/>
    <mergeCell ref="B71:G71"/>
    <mergeCell ref="C50:D50"/>
    <mergeCell ref="C47:D47"/>
    <mergeCell ref="C48:D48"/>
    <mergeCell ref="C49:D49"/>
    <mergeCell ref="A58:B58"/>
    <mergeCell ref="B69:G69"/>
    <mergeCell ref="A64:B64"/>
    <mergeCell ref="B65:G65"/>
    <mergeCell ref="B66:G66"/>
    <mergeCell ref="B67:G67"/>
    <mergeCell ref="B68:G68"/>
    <mergeCell ref="C42:D42"/>
    <mergeCell ref="C43:D43"/>
    <mergeCell ref="C44:D44"/>
    <mergeCell ref="C45:D45"/>
    <mergeCell ref="C46:D46"/>
    <mergeCell ref="C37:D37"/>
    <mergeCell ref="C38:D38"/>
    <mergeCell ref="C39:D39"/>
    <mergeCell ref="C40:D40"/>
    <mergeCell ref="C41:D41"/>
    <mergeCell ref="A1:G1"/>
    <mergeCell ref="A2:B2"/>
    <mergeCell ref="A53:B53"/>
    <mergeCell ref="B56:C56"/>
    <mergeCell ref="B55:C55"/>
    <mergeCell ref="A7:B7"/>
    <mergeCell ref="C7:D7"/>
    <mergeCell ref="E7:F7"/>
    <mergeCell ref="A30:G30"/>
    <mergeCell ref="C31:D31"/>
    <mergeCell ref="C32:D32"/>
    <mergeCell ref="F32:G32"/>
    <mergeCell ref="C33:D33"/>
    <mergeCell ref="C34:D34"/>
    <mergeCell ref="C35:D35"/>
    <mergeCell ref="C36:D36"/>
  </mergeCells>
  <phoneticPr fontId="4" type="noConversion"/>
  <dataValidations count="3">
    <dataValidation operator="lessThanOrEqual" allowBlank="1" showInputMessage="1" showErrorMessage="1" sqref="B59:G63 B3:G3 D55:G57 B51:G52 C57 B8:G8 C54:G54 B54:B57 B65:B71 D29:G29 G31 B10:C29 F31:F50 E31:E33 E39:E50 B31:C50 F10:G28 D10 D19 D28" xr:uid="{A489833A-DE15-4585-8DCD-5A7B4E20ED15}"/>
    <dataValidation type="decimal" operator="lessThan" allowBlank="1" showInputMessage="1" showErrorMessage="1" sqref="E28" xr:uid="{3442D2F5-BA0A-4887-8FEC-16B7780594FE}">
      <formula1>75.01</formula1>
    </dataValidation>
    <dataValidation type="custom" operator="lessThanOrEqual" allowBlank="1" showInputMessage="1" showErrorMessage="1" sqref="D11:D18 D20:D25 D27 D26" xr:uid="{AA3D7C9F-8956-45E8-B9C9-7618CD3B1BAD}">
      <formula1>AND(D11&gt;=0,D11&lt;=H11)</formula1>
    </dataValidation>
  </dataValidations>
  <pageMargins left="0.7" right="0.7" top="0.75" bottom="0.75" header="0.3" footer="0.3"/>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3A19-1C7B-4678-95F0-4467ED676B03}">
  <dimension ref="A1:D8"/>
  <sheetViews>
    <sheetView showGridLines="0" view="pageBreakPreview" zoomScaleNormal="100" zoomScaleSheetLayoutView="100" workbookViewId="0">
      <selection sqref="A1:C1"/>
    </sheetView>
  </sheetViews>
  <sheetFormatPr defaultColWidth="9.140625" defaultRowHeight="16.5" x14ac:dyDescent="0.25"/>
  <cols>
    <col min="1" max="1" width="9.5703125" style="57" customWidth="1"/>
    <col min="2" max="2" width="57.28515625" style="57" customWidth="1"/>
    <col min="3" max="3" width="33.5703125" style="64" customWidth="1"/>
    <col min="4" max="4" width="24.85546875" style="57" customWidth="1"/>
    <col min="5" max="16384" width="9.140625" style="57"/>
  </cols>
  <sheetData>
    <row r="1" spans="1:4" ht="36" customHeight="1" x14ac:dyDescent="0.25">
      <c r="A1" s="98" t="s">
        <v>95</v>
      </c>
      <c r="B1" s="99"/>
      <c r="C1" s="99"/>
    </row>
    <row r="2" spans="1:4" s="58" customFormat="1" ht="14.25" x14ac:dyDescent="0.25">
      <c r="A2" s="100"/>
      <c r="B2" s="101"/>
      <c r="C2" s="11"/>
    </row>
    <row r="3" spans="1:4" x14ac:dyDescent="0.25">
      <c r="A3" s="31" t="s">
        <v>5</v>
      </c>
      <c r="B3" s="32" t="s">
        <v>6</v>
      </c>
      <c r="C3" s="33"/>
    </row>
    <row r="4" spans="1:4" x14ac:dyDescent="0.25">
      <c r="A4" s="14" t="s">
        <v>60</v>
      </c>
      <c r="B4" s="17" t="s">
        <v>33</v>
      </c>
      <c r="C4" s="59" t="e">
        <f>'1. Kwaliteit Perceel 4'!F57*8</f>
        <v>#VALUE!</v>
      </c>
      <c r="D4" s="60"/>
    </row>
    <row r="5" spans="1:4" x14ac:dyDescent="0.25">
      <c r="A5" s="14" t="s">
        <v>61</v>
      </c>
      <c r="B5" s="17" t="s">
        <v>62</v>
      </c>
      <c r="C5" s="59">
        <f>'2. Prijs Perceel 4'!G51</f>
        <v>16980.544762500002</v>
      </c>
      <c r="D5" s="91"/>
    </row>
    <row r="6" spans="1:4" x14ac:dyDescent="0.25">
      <c r="A6" s="15"/>
      <c r="B6" s="61"/>
      <c r="C6" s="62"/>
    </row>
    <row r="7" spans="1:4" ht="28.5" x14ac:dyDescent="0.25">
      <c r="A7" s="10"/>
      <c r="B7" s="63" t="s">
        <v>71</v>
      </c>
      <c r="C7" s="36" t="e">
        <f>SUM(C4:C5)</f>
        <v>#VALUE!</v>
      </c>
    </row>
    <row r="8" spans="1:4" x14ac:dyDescent="0.25">
      <c r="A8" s="10"/>
      <c r="B8" s="18"/>
      <c r="C8" s="20"/>
    </row>
  </sheetData>
  <sheetProtection algorithmName="SHA-512" hashValue="HA2EDl9SNWoaTnknYe7VAYUXcpqC1pMxeE1Br/+BdYsPuns0XMMqdnnnrxe62YMBbwRyEkNNZp/5MstkwVgdng==" saltValue="nwl7cjG4PcbBzeYPejv69g==" spinCount="100000" sheet="1" objects="1" scenarios="1"/>
  <mergeCells count="2">
    <mergeCell ref="A1:C1"/>
    <mergeCell ref="A2:B2"/>
  </mergeCells>
  <dataValidations count="1">
    <dataValidation operator="lessThanOrEqual" allowBlank="1" showInputMessage="1" showErrorMessage="1" sqref="B3:C8" xr:uid="{BC0333D7-B4A4-44F9-A712-11D777960C39}"/>
  </dataValidations>
  <pageMargins left="0.7" right="0.7" top="0.75" bottom="0.75" header="0.3" footer="0.3"/>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SharedWithUsers xmlns="b77e2b43-37d4-4532-953b-53983e0992e2">
      <UserInfo>
        <DisplayName/>
        <AccountId xsi:nil="true"/>
        <AccountType/>
      </UserInfo>
    </SharedWithUsers>
    <lcf76f155ced4ddcb4097134ff3c332f xmlns="962d65e8-ec2e-4f08-b510-02888a857b6e">
      <Terms xmlns="http://schemas.microsoft.com/office/infopath/2007/PartnerControls"/>
    </lcf76f155ced4ddcb4097134ff3c332f>
    <MediaLengthInSeconds xmlns="962d65e8-ec2e-4f08-b510-02888a857b6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93B002-6512-4797-AA32-7C080E29F4F0}">
  <ds:schemaRefs>
    <ds:schemaRef ds:uri="http://schemas.microsoft.com/office/2006/metadata/properties"/>
    <ds:schemaRef ds:uri="http://schemas.microsoft.com/office/infopath/2007/PartnerControls"/>
    <ds:schemaRef ds:uri="40faa72d-7604-4f4d-a488-93cffb7df14f"/>
    <ds:schemaRef ds:uri="962d65e8-ec2e-4f08-b510-02888a857b6e"/>
    <ds:schemaRef ds:uri="57fb7290-b59d-4e32-9476-5a47a4cb54bb"/>
    <ds:schemaRef ds:uri="b77e2b43-37d4-4532-953b-53983e0992e2"/>
  </ds:schemaRefs>
</ds:datastoreItem>
</file>

<file path=customXml/itemProps2.xml><?xml version="1.0" encoding="utf-8"?>
<ds:datastoreItem xmlns:ds="http://schemas.openxmlformats.org/officeDocument/2006/customXml" ds:itemID="{2F750AE6-D3F4-4D2E-8BB1-22C54652F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371479-C754-48B4-ABCB-005452F745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1. Kwaliteit Perceel 4</vt:lpstr>
      <vt:lpstr>2. Prijs Perceel 4</vt:lpstr>
      <vt:lpstr>3. Fictieve inschrijfprijs P4</vt:lpstr>
      <vt:lpstr>'1. Kwaliteit Perceel 4'!Afdrukbereik</vt:lpstr>
      <vt:lpstr>'2. Prijs Perceel 4'!Afdrukbereik</vt:lpstr>
      <vt:lpstr>'3. Fictieve inschrijfprijs P4'!Afdrukbereik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Janssen</dc:creator>
  <cp:lastModifiedBy>Freya Busink</cp:lastModifiedBy>
  <cp:lastPrinted>2021-05-06T12:32:45Z</cp:lastPrinted>
  <dcterms:created xsi:type="dcterms:W3CDTF">2021-05-06T12:21:12Z</dcterms:created>
  <dcterms:modified xsi:type="dcterms:W3CDTF">2026-03-31T11:58:13Z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MediaServiceImageTags">
    <vt:lpwstr/>
  </property>
  <property fmtid="{D5CDD505-2E9C-101B-9397-08002B2CF9AE}" pid="4" name="Order">
    <vt:r8>156743800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