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unitedqualitybv.sharepoint.com/klanten/Docs/Almelo/EA verwerking 2025/EA ontvangst en verwerking HRA en GHA (1420)/06. Bestanden voor publicatie/"/>
    </mc:Choice>
  </mc:AlternateContent>
  <xr:revisionPtr revIDLastSave="242" documentId="8_{FA4B93D6-2C2A-4070-BB63-D44C5F046FB7}" xr6:coauthVersionLast="47" xr6:coauthVersionMax="47" xr10:uidLastSave="{839109BF-E96F-4016-9D76-66D49397329E}"/>
  <bookViews>
    <workbookView xWindow="-28920" yWindow="-1725" windowWidth="29040" windowHeight="15720" activeTab="1" xr2:uid="{82060E88-1CCB-4F33-98AF-01AE61D745DA}"/>
  </bookViews>
  <sheets>
    <sheet name="Voorblad" sheetId="1" r:id="rId1"/>
    <sheet name="1. Kwaliteit Perceel 1" sheetId="3" r:id="rId2"/>
    <sheet name="2. Prijs Perceel 1" sheetId="2" r:id="rId3"/>
    <sheet name="3. Fictieve inschrijfprijs P1" sheetId="4" r:id="rId4"/>
  </sheets>
  <definedNames>
    <definedName name="_xlnm.Print_Area" localSheetId="1">'1. Kwaliteit Perceel 1'!$A$1:$G$154</definedName>
    <definedName name="_xlnm.Print_Area" localSheetId="2">'2. Prijs Perceel 1'!$A$1:$H$69</definedName>
    <definedName name="_xlnm.Print_Area" localSheetId="3">'3. Fictieve inschrijfprijs P1'!$A$1:$C$8</definedName>
    <definedName name="_xlnm.Print_Area" localSheetId="0">Voorblad!$B$2:$H$11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7" i="3" l="1"/>
  <c r="I27" i="2" l="1"/>
  <c r="I26" i="2"/>
  <c r="I25" i="2"/>
  <c r="I24" i="2"/>
  <c r="I23" i="2"/>
  <c r="I22" i="2"/>
  <c r="I21" i="2"/>
  <c r="I12" i="2"/>
  <c r="I13" i="2"/>
  <c r="I14" i="2"/>
  <c r="I15" i="2"/>
  <c r="I16" i="2"/>
  <c r="I17" i="2"/>
  <c r="I18" i="2"/>
  <c r="I11" i="2"/>
  <c r="D19" i="2"/>
  <c r="I20" i="2" s="1"/>
  <c r="F4" i="3"/>
  <c r="F15" i="3" l="1"/>
  <c r="G15" i="3" s="1"/>
  <c r="H15" i="3" l="1"/>
  <c r="B160" i="3"/>
  <c r="B161" i="3" s="1"/>
  <c r="B162" i="3" s="1"/>
  <c r="B163" i="3" s="1"/>
  <c r="B164" i="3" s="1"/>
  <c r="B165" i="3" s="1"/>
  <c r="B166" i="3" s="1"/>
  <c r="B167" i="3" s="1"/>
  <c r="G4" i="2" l="1"/>
  <c r="G22" i="3" l="1"/>
  <c r="E20" i="2"/>
  <c r="E21" i="2"/>
  <c r="E22" i="2"/>
  <c r="E23" i="2"/>
  <c r="E24" i="2"/>
  <c r="E25" i="2"/>
  <c r="E26" i="2"/>
  <c r="E27" i="2"/>
  <c r="E11" i="2"/>
  <c r="G11" i="2" s="1"/>
  <c r="E19" i="2" l="1"/>
  <c r="F9" i="2"/>
  <c r="E18" i="2"/>
  <c r="G18" i="2" s="1"/>
  <c r="E12" i="2"/>
  <c r="E13" i="2"/>
  <c r="E14" i="2"/>
  <c r="E15" i="2"/>
  <c r="E16" i="2"/>
  <c r="E17" i="2"/>
  <c r="E32" i="2"/>
  <c r="G12" i="2" l="1"/>
  <c r="G27" i="2"/>
  <c r="G26" i="2"/>
  <c r="G25" i="2"/>
  <c r="G24" i="2"/>
  <c r="G23" i="2"/>
  <c r="G22" i="2"/>
  <c r="G19" i="2"/>
  <c r="G21" i="2"/>
  <c r="G20" i="2"/>
  <c r="F4" i="2"/>
  <c r="F10" i="2"/>
  <c r="G9" i="2"/>
  <c r="G17" i="2"/>
  <c r="G16" i="2"/>
  <c r="G15" i="2"/>
  <c r="G14" i="2"/>
  <c r="G13" i="2"/>
  <c r="E10" i="2" l="1"/>
  <c r="G10" i="2" s="1"/>
  <c r="G50" i="2" s="1"/>
  <c r="F47" i="3" l="1"/>
  <c r="G49" i="3" s="1"/>
  <c r="G24" i="3"/>
  <c r="G11" i="3"/>
  <c r="G98" i="3"/>
  <c r="G95" i="3"/>
  <c r="G93" i="3"/>
  <c r="G92" i="3"/>
  <c r="G91" i="3"/>
  <c r="G89" i="3"/>
  <c r="G88" i="3"/>
  <c r="G87" i="3"/>
  <c r="G86" i="3"/>
  <c r="G85" i="3"/>
  <c r="G84" i="3"/>
  <c r="G83" i="3"/>
  <c r="G82" i="3"/>
  <c r="G81" i="3"/>
  <c r="G80" i="3"/>
  <c r="G79" i="3"/>
  <c r="G78" i="3"/>
  <c r="G77" i="3"/>
  <c r="G76" i="3"/>
  <c r="G75" i="3"/>
  <c r="G73" i="3"/>
  <c r="G72" i="3"/>
  <c r="G70" i="3"/>
  <c r="G69" i="3"/>
  <c r="G68" i="3"/>
  <c r="G59" i="3"/>
  <c r="J49" i="3"/>
  <c r="J50" i="3" s="1"/>
  <c r="J51" i="3" s="1"/>
  <c r="J52" i="3" s="1"/>
  <c r="J53" i="3" s="1"/>
  <c r="J54" i="3" s="1"/>
  <c r="J55" i="3" s="1"/>
  <c r="J56" i="3" s="1"/>
  <c r="J57" i="3" s="1"/>
  <c r="G44" i="3"/>
  <c r="G42" i="3"/>
  <c r="G41" i="3"/>
  <c r="G40" i="3"/>
  <c r="G38" i="3"/>
  <c r="G37" i="3"/>
  <c r="G36" i="3"/>
  <c r="G35" i="3"/>
  <c r="G34" i="3"/>
  <c r="G33" i="3"/>
  <c r="G32" i="3"/>
  <c r="G31" i="3"/>
  <c r="G30" i="3"/>
  <c r="G29" i="3"/>
  <c r="G28" i="3"/>
  <c r="G27" i="3"/>
  <c r="G26" i="3"/>
  <c r="G25" i="3"/>
  <c r="G21" i="3"/>
  <c r="G20" i="3"/>
  <c r="H20" i="3" s="1"/>
  <c r="G18" i="3"/>
  <c r="H18" i="3" s="1"/>
  <c r="G17" i="3"/>
  <c r="H17" i="3" s="1"/>
  <c r="G16" i="3"/>
  <c r="H16" i="3" l="1"/>
  <c r="H21" i="3"/>
  <c r="H19" i="3"/>
  <c r="H22" i="3"/>
  <c r="H34" i="3"/>
  <c r="H33" i="3"/>
  <c r="H35" i="3"/>
  <c r="H24" i="3"/>
  <c r="H37" i="3"/>
  <c r="H26" i="3"/>
  <c r="H38" i="3"/>
  <c r="H27" i="3"/>
  <c r="H28" i="3"/>
  <c r="H32" i="3"/>
  <c r="H36" i="3"/>
  <c r="H25" i="3"/>
  <c r="H29" i="3"/>
  <c r="H30" i="3"/>
  <c r="H31" i="3"/>
  <c r="H49" i="3"/>
  <c r="G52" i="3"/>
  <c r="H52" i="3" s="1"/>
  <c r="G54" i="3"/>
  <c r="H54" i="3" s="1"/>
  <c r="G53" i="3"/>
  <c r="H53" i="3" s="1"/>
  <c r="G51" i="3"/>
  <c r="H51" i="3" s="1"/>
  <c r="G50" i="3"/>
  <c r="H50" i="3" s="1"/>
  <c r="G48" i="3"/>
  <c r="G57" i="3"/>
  <c r="H57" i="3" s="1"/>
  <c r="G56" i="3"/>
  <c r="H56" i="3" s="1"/>
  <c r="G55" i="3"/>
  <c r="H55" i="3" s="1"/>
  <c r="G99" i="3"/>
  <c r="G101" i="3" s="1"/>
  <c r="G102" i="3" s="1"/>
  <c r="G60" i="3" l="1"/>
  <c r="G62" i="3" s="1"/>
  <c r="G63" i="3" s="1"/>
  <c r="H48" i="3"/>
  <c r="H103" i="3" l="1"/>
  <c r="E4" i="3"/>
  <c r="G8" i="2" l="1"/>
  <c r="G140" i="3" l="1"/>
  <c r="F130" i="3" l="1"/>
  <c r="F119" i="3"/>
  <c r="F150" i="3" l="1"/>
  <c r="C5" i="4"/>
  <c r="C4" i="4" l="1"/>
  <c r="C7" i="4" s="1"/>
</calcChain>
</file>

<file path=xl/sharedStrings.xml><?xml version="1.0" encoding="utf-8"?>
<sst xmlns="http://schemas.openxmlformats.org/spreadsheetml/2006/main" count="475" uniqueCount="297">
  <si>
    <t>Inhoud:</t>
  </si>
  <si>
    <t>T1.</t>
  </si>
  <si>
    <t>T2.</t>
  </si>
  <si>
    <t>T3.</t>
  </si>
  <si>
    <t>Ontvangst</t>
  </si>
  <si>
    <t>NR.</t>
  </si>
  <si>
    <t xml:space="preserve">Omschrijving </t>
  </si>
  <si>
    <t>Eenheid</t>
  </si>
  <si>
    <t>Subtotalen (AxB) excl. btw</t>
  </si>
  <si>
    <t>PR-1</t>
  </si>
  <si>
    <t>Prijs voor ontvangst (incl. eventueel op-, overslag en transport)</t>
  </si>
  <si>
    <t>Ton</t>
  </si>
  <si>
    <t>PR-2</t>
  </si>
  <si>
    <t>PR-3</t>
  </si>
  <si>
    <t>PR-5</t>
  </si>
  <si>
    <t>Gegevens ontvangstlocatie (indien afwijkend van verwerkingslocatie)</t>
  </si>
  <si>
    <t>Naam</t>
  </si>
  <si>
    <t>Adres</t>
  </si>
  <si>
    <t>Postcode</t>
  </si>
  <si>
    <t>Plaats</t>
  </si>
  <si>
    <t>Eigenaar</t>
  </si>
  <si>
    <t>Stroom</t>
  </si>
  <si>
    <t>PR-8</t>
  </si>
  <si>
    <t>PR-9</t>
  </si>
  <si>
    <t>PR-10</t>
  </si>
  <si>
    <t xml:space="preserve">Voorwaarden </t>
  </si>
  <si>
    <t>Voorwaarde</t>
  </si>
  <si>
    <t>ALG</t>
  </si>
  <si>
    <t xml:space="preserve">Inschrijver past, op straffe van uitsluiting, alleen de geel gearceerde cellen aan. Inschrijver moet alle geel gearceerde cellen correct en ondubbelzinnig invullen. </t>
  </si>
  <si>
    <t>Deze prijs wordt gebruikt voor de beoordeling van het onderdeel prijs en de beoordeling van de fictieve inschrijfprijs.</t>
  </si>
  <si>
    <t>Beoordeling aangeboden ontvangstlocatie</t>
  </si>
  <si>
    <t>Vraag</t>
  </si>
  <si>
    <t>Vraagstelling</t>
  </si>
  <si>
    <t>Antwoord</t>
  </si>
  <si>
    <t>Maximale kwaliteitswaarde</t>
  </si>
  <si>
    <t>Behaalde fictieve korting</t>
  </si>
  <si>
    <t>Toekennen van de score</t>
  </si>
  <si>
    <t>KG-1</t>
  </si>
  <si>
    <t>A</t>
  </si>
  <si>
    <t>Naam:
Adres:
Type:
Eigenaar:</t>
  </si>
  <si>
    <t>B</t>
  </si>
  <si>
    <t>C</t>
  </si>
  <si>
    <t>Minimale reistijd</t>
  </si>
  <si>
    <t>Maximale reistijd</t>
  </si>
  <si>
    <t>CO2 Prestatie ladder</t>
  </si>
  <si>
    <t>Antwoord (meerkeuze)</t>
  </si>
  <si>
    <t>KG-2</t>
  </si>
  <si>
    <t>[Invullen door inschrijver]</t>
  </si>
  <si>
    <t>A) Nee.</t>
  </si>
  <si>
    <t>KG-3</t>
  </si>
  <si>
    <t>[invullen door inschrijver]</t>
  </si>
  <si>
    <t>Ja</t>
  </si>
  <si>
    <t>N.v.t. (antwoord op de vorige vraag was 'Nee')</t>
  </si>
  <si>
    <t>1 tot 10%</t>
  </si>
  <si>
    <t>Nee</t>
  </si>
  <si>
    <t>A) Conform afvalhiërarchie uit LAP3: stap b: voorbereiding voor hergebruik</t>
  </si>
  <si>
    <t>11 tot 15%</t>
  </si>
  <si>
    <t>B) Conform afvalhiërarchie uit LAP3: stap c1: recycling van het oorspronkelijke functionele materiaal in een gelijke of vergelijkbare toepassing</t>
  </si>
  <si>
    <t>16 tot 25%</t>
  </si>
  <si>
    <t>C) Conform afvalhiërarchie uit LAP3: stap c2: recycling van het oorspronkelijke functionele materiaal in een niet gelijke of vergelijkbare toepassing</t>
  </si>
  <si>
    <t>Meer dan 25%</t>
  </si>
  <si>
    <t>Totaal</t>
  </si>
  <si>
    <t>KG</t>
  </si>
  <si>
    <t>PR</t>
  </si>
  <si>
    <t>Totale inschrijfprijs</t>
  </si>
  <si>
    <t>KG-4</t>
  </si>
  <si>
    <t>Antwoord (percentage boven op het geëiste))</t>
  </si>
  <si>
    <t>Antwoordoptie 0%  = Geen fictieve korting
Antwoordoptie 0% tot 2%= 20% van de maximale kwaliteitswaarde
Antwoordoptie 2% tot 4% = 40% van de maximale kwaliteitswaarde
Antwoordoptie 4% tot 6% = 60% van de maximale kwaliteitswaarde
Antwoordoptie 6% tot 8% = 80% van de maximale kwaliteitswaarde
Antwoordoptie meer dan 8% = 100% van de maximale kwaliteitswaarde</t>
  </si>
  <si>
    <t>A) 0%</t>
  </si>
  <si>
    <t>B) 0% tot 2%</t>
  </si>
  <si>
    <t>C) 2% tot 4%</t>
  </si>
  <si>
    <t>D) 4% tot 6%</t>
  </si>
  <si>
    <t>E) 6% tot 8%</t>
  </si>
  <si>
    <t>F) meer dan 8%</t>
  </si>
  <si>
    <t>Kwalitatieve gunningscriteria perceel 1</t>
  </si>
  <si>
    <t>Prijsinvulformulier perceel 1</t>
  </si>
  <si>
    <t>Fictieve inschrijfprijs perceel 1</t>
  </si>
  <si>
    <t>Bijlage 04A
Tab 1: Kwalitatieve gunningscriteria perceel 1</t>
  </si>
  <si>
    <t>Antwoordoptie A = Geen fictieve korting
Antwoordoptie B = 20% van de maximale kwaliteitswaarde
Antwoordoptie C = 40% van de maximale kwaliteitswaarde
Antwoordoptie D = 60% van de maximale kwaliteitswaarde
Antwoordoptie E = 80% van de maximale kwaliteitswaarde
Antwoordoptie F = 100% van de maximale kwaliteitswaarde</t>
  </si>
  <si>
    <t>Garandeeert inschrijver een hogere SROI inzet dan geëist is in hoofdstuk IV paragraaf H van de aanbestedingsleidraad?
Indien inschrijve reen hogere SROI inzet garandeert, dient hij de jaarlijkse inzet (boven op het geëiste percentage per jaar) in % op te geven.</t>
  </si>
  <si>
    <t>Nascheiding</t>
  </si>
  <si>
    <t>Kan de inschrijver het aangeboden HRA nascheiden conform eis V-7?</t>
  </si>
  <si>
    <t>D) Ja, het HRA kan vanaf start overeenkomst worden nagescheiden</t>
  </si>
  <si>
    <t>Antwoordoptie A = Geen fictieve korting
Antwoordoptie B = 60% van de maximale kwaliteitswaarde
Antwoordoptie C = 80% van de maximale kwaliteitswaarde
Antwoordoptie D = 100% van de maximale kwaliteitswaarde</t>
  </si>
  <si>
    <t>Nr.</t>
  </si>
  <si>
    <t>Onderdeel</t>
  </si>
  <si>
    <t>Prijs per eenheid (1)
excl. btw</t>
  </si>
  <si>
    <t>Aantal (2)</t>
  </si>
  <si>
    <t>Jaarlijkse kosten
Subtotalen (1x2) excl. btw</t>
  </si>
  <si>
    <t>PR-11</t>
  </si>
  <si>
    <t>Prijs per eenheid</t>
  </si>
  <si>
    <t>Wegingsfactor</t>
  </si>
  <si>
    <t>Verwerking van HRA zonder nascheiding</t>
  </si>
  <si>
    <t>Gegevens verwerkingslocatie(s)</t>
  </si>
  <si>
    <t xml:space="preserve">De eenheidsprijzen zijn conform alle voorwaarden uit het programma van eisen en alle overige aanbestedingsdocumenten. </t>
  </si>
  <si>
    <t>Verwerking HRA</t>
  </si>
  <si>
    <t>Wat is de aangeboden ontvangstlocatie? 
Minimaal de volgende gegevens moeten worden verstrekt:
- volledige naam van de ontvangstlocatie;
- volledig adres van de ontvangstlocatie;
- type locatie (verwerkingslocatie of overslaglocatie)
- eigenaar van de ontvangstlocatie.</t>
  </si>
  <si>
    <r>
      <t xml:space="preserve">Als de reistijd gelijk is aan de voor dit perceel vastgestelde maximale reistijd (conform tabblad 1) = geen kwaliteitswaarde (zijnde €0,- fictieve korting op de inschrijfprijs). 
Als de reistijd gelijk is aan de minimale reistijd (zijnde 5 minuten) = maximale kwaliteitswaarde (zijnde de maximale fictieve korting op inschrijfprijs). 
Formule voor het berekenen van de behaalde kwaliteitswaarde (zijnde de fictieve korting op de inschrijfprijs):
</t>
    </r>
    <r>
      <rPr>
        <i/>
        <sz val="10"/>
        <color theme="1"/>
        <rFont val="Century Gothic"/>
        <family val="2"/>
      </rPr>
      <t>Formule: (1-(aangeboden reistijd-minimale reistijd)/maximale reistijd-minimale reistijd))*maximale kwaliteitswaarde = fictieve korting op inschrijfprijs</t>
    </r>
  </si>
  <si>
    <r>
      <t xml:space="preserve">Prijs per eenheid (A) excl. btw </t>
    </r>
    <r>
      <rPr>
        <b/>
        <sz val="11"/>
        <color theme="1"/>
        <rFont val="Century Gothic"/>
        <family val="2"/>
      </rPr>
      <t>(1)</t>
    </r>
  </si>
  <si>
    <r>
      <t xml:space="preserve">Aantal (B) </t>
    </r>
    <r>
      <rPr>
        <b/>
        <sz val="11"/>
        <color theme="1"/>
        <rFont val="Century Gothic"/>
        <family val="2"/>
      </rPr>
      <t>(2)</t>
    </r>
  </si>
  <si>
    <t>Laten vervallen, SROI bij verwerking is al moeilijk</t>
  </si>
  <si>
    <t>Verwerkingslocatie  3 (na te scheiden afval)</t>
  </si>
  <si>
    <t>Wat is de aangeboden verwerkingslocatie? Minimaal de volgende gegevens moeten worden verstrekt:
- volledige naam van de verwerkingslocatie;
- volledig adres van de verwerkingslocatie;
- eigenaar van de verwerkingslocatie.</t>
  </si>
  <si>
    <t xml:space="preserve">Naam: 
Adres: 
Eigenaar: </t>
  </si>
  <si>
    <t>Gebaseerd op CE Delft model</t>
  </si>
  <si>
    <t>Maximaal aantal punten</t>
  </si>
  <si>
    <t>Score</t>
  </si>
  <si>
    <t>Behaalde fictieve waarde</t>
  </si>
  <si>
    <t xml:space="preserve">Energielevering/-efficiency
</t>
  </si>
  <si>
    <t>R1-waarde</t>
  </si>
  <si>
    <t>Elektriciteit (netto) (1)</t>
  </si>
  <si>
    <t>kWh x</t>
  </si>
  <si>
    <t>Stoom(netto) (1)</t>
  </si>
  <si>
    <t>Overige warmte (netto) (1)</t>
  </si>
  <si>
    <t xml:space="preserve">Gaslevering
</t>
  </si>
  <si>
    <t>Biogas (netto)</t>
  </si>
  <si>
    <t>Groengas (netto)</t>
  </si>
  <si>
    <t xml:space="preserve">Materiaallevering
</t>
  </si>
  <si>
    <t>Kunststof (DKR) (1)</t>
  </si>
  <si>
    <t xml:space="preserve">kg x </t>
  </si>
  <si>
    <t>Drankenkarton (DKR)</t>
  </si>
  <si>
    <t>Ferrometaal</t>
  </si>
  <si>
    <t>Non-ferrometaal</t>
  </si>
  <si>
    <t>Papier (inzet als grondstof papier)</t>
  </si>
  <si>
    <t>Papier (inzet als bouwstof)</t>
  </si>
  <si>
    <t>Textiel (inzet als grondstof voor textiel)</t>
  </si>
  <si>
    <t>Textiel (inzet als grondstof andere nuttige toepassingen)</t>
  </si>
  <si>
    <t>Glas (inzet als glas)</t>
  </si>
  <si>
    <t>Glas (inzet als bouwmateriaal)</t>
  </si>
  <si>
    <t>Mineralen (inzet als bouwmateriaal)</t>
  </si>
  <si>
    <t>Bodemas (inzet als bouwmateriaal/mineralen)</t>
  </si>
  <si>
    <t>Bodemas (slib / gestort /immobilisatie)</t>
  </si>
  <si>
    <t>Gips (inzet als zandsteen)</t>
  </si>
  <si>
    <t>Luiers</t>
  </si>
  <si>
    <t>Transport</t>
  </si>
  <si>
    <t>Afstand in km</t>
  </si>
  <si>
    <t>Hoeveelheid 
per ton HRA-afval</t>
  </si>
  <si>
    <t>Weging</t>
  </si>
  <si>
    <t>Transport naar verwerking over de weg</t>
  </si>
  <si>
    <t>1  ton</t>
  </si>
  <si>
    <t>Transport naar verwerking over het water</t>
  </si>
  <si>
    <t>Overig transport</t>
  </si>
  <si>
    <t xml:space="preserve">1  ton </t>
  </si>
  <si>
    <t>Emissies uit verbranding residu</t>
  </si>
  <si>
    <t xml:space="preserve">biogeen  (klimaat neutraal) CO2-eq. bij emissie van alle broeikasgassen uit verbranding </t>
  </si>
  <si>
    <t xml:space="preserve">Fossiel CO2-eq. bij emissie van alle broeikasgassen uit verbranding </t>
  </si>
  <si>
    <t>geen</t>
  </si>
  <si>
    <t>Percentage in 2028 van de rookgassen waarvan de C02 wordt afgevangen en als CCS of CCU wordt verwerkt</t>
  </si>
  <si>
    <t>Percentage in 2029 van de rookgassen waarvan de C02 wordt afgevangen en als CCS of CCU wordt verwerkt</t>
  </si>
  <si>
    <t>Percentage in 2030 van de rookgassen waarvan de C02 wordt afgevangen en als CCS of CCU wordt verwerkt</t>
  </si>
  <si>
    <t>Percentage in 2031 van de rookgassen waarvan de C02 wordt afgevangen en als CCS of CCU wordt verwerkt</t>
  </si>
  <si>
    <t>Percentage in 2032 van de rookgassen waarvan de C02 wordt afgevangen en als CCS of CCU wordt verwerkt</t>
  </si>
  <si>
    <t>Percentage in 2033 van de rookgassen waarvan de C02 wordt afgevangen en als CCS of CCU wordt verwerkt</t>
  </si>
  <si>
    <t>Percentage in 2034 van de rookgassen waarvan de C02 wordt afgevangen en als CCS of CCU wordt verwerkt</t>
  </si>
  <si>
    <t>Percentage in 2035 van de rookgassen waarvan de C02 wordt afgevangen en als CCS of CCU wordt verwerkt</t>
  </si>
  <si>
    <t>Percentage in 2036 van de rookgassen waarvan de C02 wordt afgevangen en als CCS of CCU wordt verwerkt</t>
  </si>
  <si>
    <t>Percentage in 2037 van de rookgassen waarvan de C02 wordt afgevangen en als CCS of CCU wordt verwerkt</t>
  </si>
  <si>
    <t xml:space="preserve"> kwaliteitswaarde:</t>
  </si>
  <si>
    <t xml:space="preserve"> </t>
  </si>
  <si>
    <t>per ton</t>
  </si>
  <si>
    <t>Systematiek toekennen punten</t>
  </si>
  <si>
    <t>Verwerkings locatie 3 bron na te scheiden HRA c.a. – gedetailleerde methodiek</t>
  </si>
  <si>
    <t xml:space="preserve">Energielevering
</t>
  </si>
  <si>
    <t>Kunststof (DKR) (3)</t>
  </si>
  <si>
    <t>Behaalde fictieve korting door verwerking</t>
  </si>
  <si>
    <t>Waarde 2027</t>
  </si>
  <si>
    <t>Wat is de aangeboden verwerkingslocatie? Minimaal de volgende gegevens moeten worden verstrekt:
- volledige naam van de verwerkingslocatie;
- volledig adres van de verwerkingslocatie;
- eigenaar van de verwerkingslocatie.</t>
  </si>
  <si>
    <t xml:space="preserve">Naam: 
Adres: 
Eigenaar: </t>
  </si>
  <si>
    <t>Omvang te verwerken HRA:</t>
  </si>
  <si>
    <t>Verwerkings-locatie</t>
  </si>
  <si>
    <r>
      <t xml:space="preserve">Totale CO2-equivalent impact HRA c.a.-verwerking:
</t>
    </r>
    <r>
      <rPr>
        <b/>
        <i/>
        <sz val="10"/>
        <rFont val="Century Gothic"/>
        <family val="2"/>
      </rPr>
      <t>Negatieve waarde = besparing</t>
    </r>
  </si>
  <si>
    <r>
      <t xml:space="preserve">Score
</t>
    </r>
    <r>
      <rPr>
        <sz val="10"/>
        <rFont val="Century Gothic"/>
        <family val="2"/>
      </rPr>
      <t>Per ton verwerkt</t>
    </r>
  </si>
  <si>
    <r>
      <t xml:space="preserve">Hoeveelheid
</t>
    </r>
    <r>
      <rPr>
        <sz val="10"/>
        <color rgb="FF000000"/>
        <rFont val="Century Gothic"/>
        <family val="2"/>
      </rPr>
      <t>per ton HRA c.a. afval verwerkt</t>
    </r>
  </si>
  <si>
    <r>
      <t xml:space="preserve">Weging
</t>
    </r>
    <r>
      <rPr>
        <sz val="10"/>
        <color rgb="FF000000"/>
        <rFont val="Century Gothic"/>
        <family val="2"/>
      </rPr>
      <t>kg CO</t>
    </r>
    <r>
      <rPr>
        <vertAlign val="subscript"/>
        <sz val="10"/>
        <color rgb="FF000000"/>
        <rFont val="Century Gothic"/>
        <family val="2"/>
      </rPr>
      <t>2</t>
    </r>
    <r>
      <rPr>
        <sz val="10"/>
        <color rgb="FF000000"/>
        <rFont val="Century Gothic"/>
        <family val="2"/>
      </rPr>
      <t>-eq./Nm</t>
    </r>
    <r>
      <rPr>
        <vertAlign val="superscript"/>
        <sz val="10"/>
        <color rgb="FF000000"/>
        <rFont val="Century Gothic"/>
        <family val="2"/>
      </rPr>
      <t>3</t>
    </r>
  </si>
  <si>
    <r>
      <t>Nm</t>
    </r>
    <r>
      <rPr>
        <vertAlign val="superscript"/>
        <sz val="10"/>
        <rFont val="Century Gothic"/>
        <family val="2"/>
      </rPr>
      <t>3</t>
    </r>
    <r>
      <rPr>
        <sz val="10"/>
        <rFont val="Century Gothic"/>
        <family val="2"/>
      </rPr>
      <t xml:space="preserve"> x</t>
    </r>
  </si>
  <si>
    <r>
      <t xml:space="preserve">Weging
</t>
    </r>
    <r>
      <rPr>
        <sz val="10"/>
        <color rgb="FF000000"/>
        <rFont val="Century Gothic"/>
        <family val="2"/>
      </rPr>
      <t>kg CO</t>
    </r>
    <r>
      <rPr>
        <vertAlign val="subscript"/>
        <sz val="10"/>
        <color rgb="FF000000"/>
        <rFont val="Century Gothic"/>
        <family val="2"/>
      </rPr>
      <t>2</t>
    </r>
    <r>
      <rPr>
        <sz val="10"/>
        <color rgb="FF000000"/>
        <rFont val="Century Gothic"/>
        <family val="2"/>
      </rPr>
      <t>-eq./kg</t>
    </r>
  </si>
  <si>
    <r>
      <t>CO</t>
    </r>
    <r>
      <rPr>
        <vertAlign val="subscript"/>
        <sz val="10"/>
        <color rgb="FF000000"/>
        <rFont val="Century Gothic"/>
        <family val="2"/>
      </rPr>
      <t>2</t>
    </r>
    <r>
      <rPr>
        <sz val="10"/>
        <color rgb="FF000000"/>
        <rFont val="Century Gothic"/>
        <family val="2"/>
      </rPr>
      <t>-eq. bij emissie van alle broeikasgassen uit verbranding (2)</t>
    </r>
  </si>
  <si>
    <r>
      <t>Afgevangen CO</t>
    </r>
    <r>
      <rPr>
        <vertAlign val="subscript"/>
        <sz val="10"/>
        <color rgb="FF000000"/>
        <rFont val="Century Gothic"/>
        <family val="2"/>
      </rPr>
      <t>2</t>
    </r>
  </si>
  <si>
    <r>
      <t>Toelichting: : een negatieve CO2-score is een CO2-emissiebesparing en een positieve een toename. 
(1) In deze aanbestedingsmethodiek worden verschillende soorten kunststoffen gelijk gewogen. In de praktijk komt de productie van mono-DKR-stromen beter uit als gekeken wordt naar de klimaatimpact. Omdat echter de afzet van een mix DKR-stroom (DKR-350) leidt tot een vergelijkbare milieu-impact als ook gekeken wordt naar landgebruik is er voor gekozen om in deze methodiek alle kunststoffen gelijk te stellen aan elkaar. Deze waarde is gekozen om biodiversiteit ook een plek te geven in de wegingsmethodiek.
(2) De toegepaste beprijzing per ton CO</t>
    </r>
    <r>
      <rPr>
        <vertAlign val="subscript"/>
        <sz val="10"/>
        <rFont val="Century Gothic"/>
        <family val="2"/>
      </rPr>
      <t>2</t>
    </r>
    <r>
      <rPr>
        <sz val="10"/>
        <rFont val="Century Gothic"/>
        <family val="2"/>
      </rPr>
      <t>-eq. is beleidsmatig  vastgesteld.</t>
    </r>
  </si>
  <si>
    <r>
      <t>CO</t>
    </r>
    <r>
      <rPr>
        <vertAlign val="subscript"/>
        <sz val="10"/>
        <rFont val="Century Gothic"/>
        <family val="2"/>
      </rPr>
      <t>2</t>
    </r>
    <r>
      <rPr>
        <sz val="10"/>
        <rFont val="Century Gothic"/>
        <family val="2"/>
      </rPr>
      <t xml:space="preserve"> -"weging" per ton CO</t>
    </r>
    <r>
      <rPr>
        <vertAlign val="subscript"/>
        <sz val="10"/>
        <rFont val="Century Gothic"/>
        <family val="2"/>
      </rPr>
      <t>2</t>
    </r>
    <r>
      <rPr>
        <sz val="10"/>
        <rFont val="Century Gothic"/>
        <family val="2"/>
      </rPr>
      <t>-eq. (2)</t>
    </r>
  </si>
  <si>
    <t>PR-4-2028</t>
  </si>
  <si>
    <t>PR-4-2029</t>
  </si>
  <si>
    <t>PR-4-2030</t>
  </si>
  <si>
    <t>PR-4-2031</t>
  </si>
  <si>
    <t>PR-4-2032</t>
  </si>
  <si>
    <t>PR-4-2033</t>
  </si>
  <si>
    <t>PR-4-2034</t>
  </si>
  <si>
    <t>PR-4-2035</t>
  </si>
  <si>
    <t>Ton HRA</t>
  </si>
  <si>
    <t>Afvalstoffenbelasting, zijnde wet belastingen op milieugrondslag (WBM) en CO2-heffing op fijn restafval (HRA) in Nederland</t>
  </si>
  <si>
    <t>PR-5-2027</t>
  </si>
  <si>
    <t>PR-5-2028</t>
  </si>
  <si>
    <t>PR-5-2029</t>
  </si>
  <si>
    <t>PR-5-2030</t>
  </si>
  <si>
    <t>PR-5-2031</t>
  </si>
  <si>
    <t>PR-5-2032</t>
  </si>
  <si>
    <t>PR-5-2033</t>
  </si>
  <si>
    <t>PR-5-2034</t>
  </si>
  <si>
    <t>PR-5-2035</t>
  </si>
  <si>
    <r>
      <t xml:space="preserve">WBM d.d. 1-1-2027 </t>
    </r>
    <r>
      <rPr>
        <b/>
        <sz val="10"/>
        <color theme="1"/>
        <rFont val="Century Gothic"/>
        <family val="2"/>
      </rPr>
      <t>(5)</t>
    </r>
  </si>
  <si>
    <r>
      <t xml:space="preserve">WBM d.d. 1-1-2028 </t>
    </r>
    <r>
      <rPr>
        <b/>
        <sz val="10"/>
        <color theme="1"/>
        <rFont val="Century Gothic"/>
        <family val="2"/>
      </rPr>
      <t>(5)</t>
    </r>
  </si>
  <si>
    <r>
      <t xml:space="preserve">WBM d.d. 1-1-2029 </t>
    </r>
    <r>
      <rPr>
        <b/>
        <sz val="10"/>
        <color theme="1"/>
        <rFont val="Century Gothic"/>
        <family val="2"/>
      </rPr>
      <t>(5)</t>
    </r>
  </si>
  <si>
    <r>
      <t xml:space="preserve">WBM d.d. 1-1-2030 </t>
    </r>
    <r>
      <rPr>
        <b/>
        <sz val="10"/>
        <color theme="1"/>
        <rFont val="Century Gothic"/>
        <family val="2"/>
      </rPr>
      <t>(5)</t>
    </r>
  </si>
  <si>
    <r>
      <t xml:space="preserve">WBM d.d. 1-1-2021 </t>
    </r>
    <r>
      <rPr>
        <b/>
        <sz val="10"/>
        <color theme="1"/>
        <rFont val="Century Gothic"/>
        <family val="2"/>
      </rPr>
      <t>(5)</t>
    </r>
  </si>
  <si>
    <r>
      <t xml:space="preserve">WBM d.d. 1-1-2032 </t>
    </r>
    <r>
      <rPr>
        <b/>
        <sz val="10"/>
        <color theme="1"/>
        <rFont val="Century Gothic"/>
        <family val="2"/>
      </rPr>
      <t>(5)</t>
    </r>
  </si>
  <si>
    <r>
      <t xml:space="preserve">WBM d.d. 1-1-2033 </t>
    </r>
    <r>
      <rPr>
        <b/>
        <sz val="10"/>
        <color theme="1"/>
        <rFont val="Century Gothic"/>
        <family val="2"/>
      </rPr>
      <t>(5)</t>
    </r>
  </si>
  <si>
    <r>
      <t xml:space="preserve">WBM d.d. 1-1-2034 </t>
    </r>
    <r>
      <rPr>
        <b/>
        <sz val="10"/>
        <color theme="1"/>
        <rFont val="Century Gothic"/>
        <family val="2"/>
      </rPr>
      <t>(5)</t>
    </r>
  </si>
  <si>
    <r>
      <t xml:space="preserve">WBM d.d. 1-1-2035 </t>
    </r>
    <r>
      <rPr>
        <b/>
        <sz val="10"/>
        <color theme="1"/>
        <rFont val="Century Gothic"/>
        <family val="2"/>
      </rPr>
      <t>(5)</t>
    </r>
  </si>
  <si>
    <r>
      <t>CO2-heffing 2028</t>
    </r>
    <r>
      <rPr>
        <b/>
        <sz val="10"/>
        <color theme="1"/>
        <rFont val="Century Gothic"/>
        <family val="2"/>
      </rPr>
      <t>(8)</t>
    </r>
  </si>
  <si>
    <r>
      <t>CO2-heffing 2029</t>
    </r>
    <r>
      <rPr>
        <b/>
        <sz val="10"/>
        <color theme="1"/>
        <rFont val="Century Gothic"/>
        <family val="2"/>
      </rPr>
      <t>(8)</t>
    </r>
  </si>
  <si>
    <r>
      <t>CO2-heffing 2030</t>
    </r>
    <r>
      <rPr>
        <b/>
        <sz val="10"/>
        <color theme="1"/>
        <rFont val="Century Gothic"/>
        <family val="2"/>
      </rPr>
      <t>(8)</t>
    </r>
  </si>
  <si>
    <r>
      <t>CO2-heffing 2031</t>
    </r>
    <r>
      <rPr>
        <b/>
        <sz val="10"/>
        <color theme="1"/>
        <rFont val="Century Gothic"/>
        <family val="2"/>
      </rPr>
      <t>(8)</t>
    </r>
  </si>
  <si>
    <r>
      <t>CO2-heffing 2032</t>
    </r>
    <r>
      <rPr>
        <b/>
        <sz val="10"/>
        <color theme="1"/>
        <rFont val="Century Gothic"/>
        <family val="2"/>
      </rPr>
      <t>(8)</t>
    </r>
  </si>
  <si>
    <r>
      <t>CO2-heffing 2033</t>
    </r>
    <r>
      <rPr>
        <b/>
        <sz val="10"/>
        <color theme="1"/>
        <rFont val="Century Gothic"/>
        <family val="2"/>
      </rPr>
      <t>(8)</t>
    </r>
  </si>
  <si>
    <r>
      <t>WBM d.d. 01-01-2026</t>
    </r>
    <r>
      <rPr>
        <b/>
        <sz val="10"/>
        <color theme="1"/>
        <rFont val="Century Gothic"/>
        <family val="2"/>
      </rPr>
      <t>(5)</t>
    </r>
  </si>
  <si>
    <t>Prijs voor verwerking incl. nascheiding</t>
  </si>
  <si>
    <t>PR-3-2028</t>
  </si>
  <si>
    <t>PR-3-2029</t>
  </si>
  <si>
    <t>PR-3-2030</t>
  </si>
  <si>
    <t>PR-3-2031</t>
  </si>
  <si>
    <t>PR-3-2032</t>
  </si>
  <si>
    <t>PR-3-2033</t>
  </si>
  <si>
    <t>PR-3-2034</t>
  </si>
  <si>
    <t>PR-3-2035</t>
  </si>
  <si>
    <r>
      <t xml:space="preserve">Aandeel waarover WBM moet worden betaald </t>
    </r>
    <r>
      <rPr>
        <b/>
        <i/>
        <sz val="10"/>
        <color theme="1"/>
        <rFont val="Century Gothic"/>
        <family val="2"/>
      </rPr>
      <t>(2027)</t>
    </r>
    <r>
      <rPr>
        <i/>
        <sz val="10"/>
        <color theme="1"/>
        <rFont val="Century Gothic"/>
        <family val="2"/>
      </rPr>
      <t xml:space="preserve"> </t>
    </r>
    <r>
      <rPr>
        <b/>
        <sz val="10"/>
        <color theme="1"/>
        <rFont val="Century Gothic"/>
        <family val="2"/>
      </rPr>
      <t>(5)</t>
    </r>
  </si>
  <si>
    <r>
      <t xml:space="preserve">Percentage van de WBM die in </t>
    </r>
    <r>
      <rPr>
        <b/>
        <sz val="10"/>
        <color theme="1"/>
        <rFont val="Century Gothic"/>
        <family val="2"/>
      </rPr>
      <t>2028</t>
    </r>
    <r>
      <rPr>
        <sz val="10"/>
        <color theme="1"/>
        <rFont val="Century Gothic"/>
        <family val="2"/>
      </rPr>
      <t xml:space="preserve"> moet worden betaald (dient lager te zijn dan het percentage uit PR-3)</t>
    </r>
  </si>
  <si>
    <r>
      <t xml:space="preserve">Percentage van de WBM die in </t>
    </r>
    <r>
      <rPr>
        <b/>
        <sz val="10"/>
        <color theme="1"/>
        <rFont val="Century Gothic"/>
        <family val="2"/>
      </rPr>
      <t>2029</t>
    </r>
    <r>
      <rPr>
        <sz val="10"/>
        <color theme="1"/>
        <rFont val="Century Gothic"/>
        <family val="2"/>
      </rPr>
      <t xml:space="preserve"> moet worden betaald (dient lager te zijn dan het percentage uit PR-3)</t>
    </r>
  </si>
  <si>
    <r>
      <t>Percentage van de WBM die in</t>
    </r>
    <r>
      <rPr>
        <b/>
        <sz val="10"/>
        <color theme="1"/>
        <rFont val="Century Gothic"/>
        <family val="2"/>
      </rPr>
      <t xml:space="preserve"> 2030</t>
    </r>
    <r>
      <rPr>
        <sz val="10"/>
        <color theme="1"/>
        <rFont val="Century Gothic"/>
        <family val="2"/>
      </rPr>
      <t xml:space="preserve"> moet worden betaald (dient lager te zijn dan het percentage uit PR-3)</t>
    </r>
  </si>
  <si>
    <r>
      <t xml:space="preserve">Percentage van de WBM die in </t>
    </r>
    <r>
      <rPr>
        <b/>
        <sz val="10"/>
        <color theme="1"/>
        <rFont val="Century Gothic"/>
        <family val="2"/>
      </rPr>
      <t>2031</t>
    </r>
    <r>
      <rPr>
        <sz val="10"/>
        <color theme="1"/>
        <rFont val="Century Gothic"/>
        <family val="2"/>
      </rPr>
      <t>moet worden betaald (dient lager te zijn dan het percentage uit PR-3)</t>
    </r>
  </si>
  <si>
    <r>
      <t xml:space="preserve">Percentage van de WBM die in </t>
    </r>
    <r>
      <rPr>
        <b/>
        <sz val="10"/>
        <color theme="1"/>
        <rFont val="Century Gothic"/>
        <family val="2"/>
      </rPr>
      <t>2032</t>
    </r>
    <r>
      <rPr>
        <sz val="10"/>
        <color theme="1"/>
        <rFont val="Century Gothic"/>
        <family val="2"/>
      </rPr>
      <t xml:space="preserve"> moet worden betaald (dient lager te zijn dan het percentage uit PR-3)</t>
    </r>
  </si>
  <si>
    <r>
      <t xml:space="preserve">Percentage van de WBM die in </t>
    </r>
    <r>
      <rPr>
        <b/>
        <sz val="10"/>
        <color theme="1"/>
        <rFont val="Century Gothic"/>
        <family val="2"/>
      </rPr>
      <t xml:space="preserve">2033 </t>
    </r>
    <r>
      <rPr>
        <sz val="10"/>
        <color theme="1"/>
        <rFont val="Century Gothic"/>
        <family val="2"/>
      </rPr>
      <t>moet worden betaald (dient lager te zijn dan het percentage uit PR-3)</t>
    </r>
  </si>
  <si>
    <r>
      <t xml:space="preserve">Percentage van de WBM die in </t>
    </r>
    <r>
      <rPr>
        <b/>
        <sz val="10"/>
        <color theme="1"/>
        <rFont val="Century Gothic"/>
        <family val="2"/>
      </rPr>
      <t>2034</t>
    </r>
    <r>
      <rPr>
        <sz val="10"/>
        <color theme="1"/>
        <rFont val="Century Gothic"/>
        <family val="2"/>
      </rPr>
      <t xml:space="preserve"> moet worden betaald (dient lager te zijn dan het percentage uit PR-3)</t>
    </r>
  </si>
  <si>
    <r>
      <t xml:space="preserve">Percentage van de WBM die in </t>
    </r>
    <r>
      <rPr>
        <b/>
        <sz val="10"/>
        <color theme="1"/>
        <rFont val="Century Gothic"/>
        <family val="2"/>
      </rPr>
      <t xml:space="preserve">2035 </t>
    </r>
    <r>
      <rPr>
        <sz val="10"/>
        <color theme="1"/>
        <rFont val="Century Gothic"/>
        <family val="2"/>
      </rPr>
      <t>moet worden betaald (dient lager te zijn dan het percentage uit PR-3)</t>
    </r>
  </si>
  <si>
    <r>
      <t>Percentage van de CO2 heffing te verbranden HRA die in rekening wordt gebracht</t>
    </r>
    <r>
      <rPr>
        <b/>
        <sz val="10"/>
        <color theme="1"/>
        <rFont val="Century Gothic"/>
        <family val="2"/>
      </rPr>
      <t xml:space="preserve"> in 2028 (8)</t>
    </r>
  </si>
  <si>
    <r>
      <t>Percentage van de CO2 heffing te verbranden HRA die in rekening wordt gebracht</t>
    </r>
    <r>
      <rPr>
        <b/>
        <sz val="10"/>
        <color theme="1"/>
        <rFont val="Century Gothic"/>
        <family val="2"/>
      </rPr>
      <t xml:space="preserve"> in 2029 (8)</t>
    </r>
  </si>
  <si>
    <r>
      <t>Percentage van de CO2 heffing te verbranden HRA die in rekening wordt gebracht</t>
    </r>
    <r>
      <rPr>
        <b/>
        <sz val="10"/>
        <color theme="1"/>
        <rFont val="Century Gothic"/>
        <family val="2"/>
      </rPr>
      <t xml:space="preserve"> in 2030 (8)</t>
    </r>
  </si>
  <si>
    <r>
      <t>Percentage van de CO2 heffing te verbranden HRA die in rekening wordt gebracht</t>
    </r>
    <r>
      <rPr>
        <b/>
        <sz val="10"/>
        <color theme="1"/>
        <rFont val="Century Gothic"/>
        <family val="2"/>
      </rPr>
      <t xml:space="preserve"> in 2031 (8)</t>
    </r>
  </si>
  <si>
    <r>
      <t>Percentage van de CO2 heffing te verbranden HRA die in rekening wordt gebracht</t>
    </r>
    <r>
      <rPr>
        <b/>
        <sz val="10"/>
        <color theme="1"/>
        <rFont val="Century Gothic"/>
        <family val="2"/>
      </rPr>
      <t xml:space="preserve"> in 2032 (8)</t>
    </r>
  </si>
  <si>
    <r>
      <t>Percentage van de CO2 heffing te verbranden HRA die in rekening wordt gebracht</t>
    </r>
    <r>
      <rPr>
        <b/>
        <sz val="10"/>
        <color theme="1"/>
        <rFont val="Century Gothic"/>
        <family val="2"/>
      </rPr>
      <t xml:space="preserve"> in 2033(8)</t>
    </r>
  </si>
  <si>
    <r>
      <t>Percentage van de CO2 heffing te verbranden HRA die in rekening wordt gebracht</t>
    </r>
    <r>
      <rPr>
        <b/>
        <sz val="10"/>
        <color theme="1"/>
        <rFont val="Century Gothic"/>
        <family val="2"/>
      </rPr>
      <t xml:space="preserve"> in 2027 (8)</t>
    </r>
  </si>
  <si>
    <t>PR-4-2027</t>
  </si>
  <si>
    <r>
      <t>Percentage van de CO2 heffing te verbranden HRA die in rekening wordt gebracht</t>
    </r>
    <r>
      <rPr>
        <b/>
        <sz val="10"/>
        <color theme="1"/>
        <rFont val="Century Gothic"/>
        <family val="2"/>
      </rPr>
      <t xml:space="preserve"> in 2034(8)</t>
    </r>
  </si>
  <si>
    <r>
      <t>Percentage van de CO2 heffing te verbranden HRA die in rekening wordt gebracht</t>
    </r>
    <r>
      <rPr>
        <b/>
        <sz val="10"/>
        <color theme="1"/>
        <rFont val="Century Gothic"/>
        <family val="2"/>
      </rPr>
      <t xml:space="preserve"> in 2035(8)</t>
    </r>
  </si>
  <si>
    <t>PR-6-2027</t>
  </si>
  <si>
    <r>
      <t>CO2-heffing 2027</t>
    </r>
    <r>
      <rPr>
        <b/>
        <sz val="10"/>
        <color theme="1"/>
        <rFont val="Century Gothic"/>
        <family val="2"/>
      </rPr>
      <t>(8)</t>
    </r>
  </si>
  <si>
    <t>PR-6-2028</t>
  </si>
  <si>
    <t>PR-6-2029</t>
  </si>
  <si>
    <t>PR-6-2030</t>
  </si>
  <si>
    <t>PR-6-2031</t>
  </si>
  <si>
    <t>PR-6-2032</t>
  </si>
  <si>
    <t>PR-6-2033</t>
  </si>
  <si>
    <t>PR-6-2034</t>
  </si>
  <si>
    <t>PR-6-2035</t>
  </si>
  <si>
    <r>
      <t>CO2-heffing 2034</t>
    </r>
    <r>
      <rPr>
        <b/>
        <sz val="10"/>
        <color theme="1"/>
        <rFont val="Century Gothic"/>
        <family val="2"/>
      </rPr>
      <t>(8)</t>
    </r>
  </si>
  <si>
    <r>
      <t>CO2-heffing 2035</t>
    </r>
    <r>
      <rPr>
        <b/>
        <sz val="10"/>
        <color theme="1"/>
        <rFont val="Century Gothic"/>
        <family val="2"/>
      </rPr>
      <t>(8)</t>
    </r>
  </si>
  <si>
    <t>Totale inschrijfprijs voor 8 jaar (3)</t>
  </si>
  <si>
    <t>Bijlage 04A
Tab 3: Fictieve inschrijfprijs perceel 1 voor 8 jaar</t>
  </si>
  <si>
    <t>Verwerkingslocatie  na te scheiden HRA – gedetailleerde methodiek</t>
  </si>
  <si>
    <t>Bijlage 04A
Tab 2: Prijsinvulformulier perceel 1 (na te scheiden HRA Almelo en optioneel na te scheiden HRA hoogbouw Oldenzaal))</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</si>
  <si>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
De vermelde aantallen zijn op basis van de hoeveelheden in Almelo. De optionele hoeveelheden indien Oldenzaal besluit om te stoppen met bronscheiding in de hoogbouw zijn niet bekend. Inschrijver dient voor de verwerking, ontvangst en overslag voor eventueel na te scheiden HRA van Oldenzaal dezelfde eenheidstarieven toe te passen.</t>
  </si>
  <si>
    <t>ONF fractie wordt uit het HRA gehaald voor verbranding en vergist</t>
  </si>
  <si>
    <t>Reductie GFT in HRA</t>
  </si>
  <si>
    <r>
      <t xml:space="preserve">Score
</t>
    </r>
    <r>
      <rPr>
        <sz val="9"/>
        <rFont val="Century Gothic"/>
        <family val="2"/>
      </rPr>
      <t>Per ton verwerkt</t>
    </r>
  </si>
  <si>
    <r>
      <t xml:space="preserve">Hoeveelheid
</t>
    </r>
    <r>
      <rPr>
        <sz val="9"/>
        <color rgb="FF000000"/>
        <rFont val="Century Gothic"/>
        <family val="2"/>
      </rPr>
      <t>per ton HRA c.a. afval verwerkt</t>
    </r>
  </si>
  <si>
    <r>
      <t xml:space="preserve">Weging
</t>
    </r>
    <r>
      <rPr>
        <sz val="9"/>
        <color rgb="FF000000"/>
        <rFont val="Century Gothic"/>
        <family val="2"/>
      </rPr>
      <t>kg CO</t>
    </r>
    <r>
      <rPr>
        <vertAlign val="subscript"/>
        <sz val="9"/>
        <color rgb="FF000000"/>
        <rFont val="Century Gothic"/>
        <family val="2"/>
      </rPr>
      <t>2</t>
    </r>
    <r>
      <rPr>
        <sz val="9"/>
        <color rgb="FF000000"/>
        <rFont val="Century Gothic"/>
        <family val="2"/>
      </rPr>
      <t>-eq./kWh</t>
    </r>
  </si>
  <si>
    <r>
      <t xml:space="preserve">Weging
</t>
    </r>
    <r>
      <rPr>
        <sz val="9"/>
        <color rgb="FF000000"/>
        <rFont val="Century Gothic"/>
        <family val="2"/>
      </rPr>
      <t>kg CO</t>
    </r>
    <r>
      <rPr>
        <vertAlign val="subscript"/>
        <sz val="9"/>
        <color rgb="FF000000"/>
        <rFont val="Century Gothic"/>
        <family val="2"/>
      </rPr>
      <t>2</t>
    </r>
    <r>
      <rPr>
        <sz val="9"/>
        <color rgb="FF000000"/>
        <rFont val="Century Gothic"/>
        <family val="2"/>
      </rPr>
      <t>-eq./Nm</t>
    </r>
    <r>
      <rPr>
        <vertAlign val="superscript"/>
        <sz val="9"/>
        <color rgb="FF000000"/>
        <rFont val="Century Gothic"/>
        <family val="2"/>
      </rPr>
      <t>3</t>
    </r>
  </si>
  <si>
    <r>
      <t>Nm</t>
    </r>
    <r>
      <rPr>
        <vertAlign val="superscript"/>
        <sz val="9"/>
        <rFont val="Century Gothic"/>
        <family val="2"/>
      </rPr>
      <t>3</t>
    </r>
    <r>
      <rPr>
        <sz val="9"/>
        <rFont val="Century Gothic"/>
        <family val="2"/>
      </rPr>
      <t xml:space="preserve"> x</t>
    </r>
  </si>
  <si>
    <r>
      <t xml:space="preserve">Weging
</t>
    </r>
    <r>
      <rPr>
        <sz val="9"/>
        <color rgb="FF000000"/>
        <rFont val="Century Gothic"/>
        <family val="2"/>
      </rPr>
      <t>kg CO</t>
    </r>
    <r>
      <rPr>
        <vertAlign val="subscript"/>
        <sz val="9"/>
        <color rgb="FF000000"/>
        <rFont val="Century Gothic"/>
        <family val="2"/>
      </rPr>
      <t>2</t>
    </r>
    <r>
      <rPr>
        <sz val="9"/>
        <color rgb="FF000000"/>
        <rFont val="Century Gothic"/>
        <family val="2"/>
      </rPr>
      <t>-eq./kg</t>
    </r>
  </si>
  <si>
    <r>
      <t>CO</t>
    </r>
    <r>
      <rPr>
        <vertAlign val="subscript"/>
        <sz val="9"/>
        <color rgb="FF000000"/>
        <rFont val="Century Gothic"/>
        <family val="2"/>
      </rPr>
      <t>2</t>
    </r>
    <r>
      <rPr>
        <sz val="9"/>
        <color rgb="FF000000"/>
        <rFont val="Century Gothic"/>
        <family val="2"/>
      </rPr>
      <t>-eq. bij emissie van alle broeikasgassen uit verbranding (2)</t>
    </r>
  </si>
  <si>
    <r>
      <t>Afgevangen CO</t>
    </r>
    <r>
      <rPr>
        <vertAlign val="subscript"/>
        <sz val="9"/>
        <color rgb="FF000000"/>
        <rFont val="Century Gothic"/>
        <family val="2"/>
      </rPr>
      <t>2</t>
    </r>
  </si>
  <si>
    <r>
      <t xml:space="preserve">Totale CO2-equivalent impact HRA c.a.-verwerking:
</t>
    </r>
    <r>
      <rPr>
        <b/>
        <i/>
        <sz val="10"/>
        <rFont val="Century Gothic"/>
        <family val="2"/>
      </rPr>
      <t>Positieve waarde = besparing</t>
    </r>
  </si>
  <si>
    <r>
      <t>Toelichting: : een positieve CO2-score is een CO2-emissiebesparing en een negatieve een toename. 
(1) Voor energielevering en gaslevering kan een negatief getal worden ingevuld als meer energie of energiedragers gebruikt worden dan worden afgezet.
(2) In het geval dat CO2-afvang plaatsvindt, is dit de emissie die plaats zou vinden als CO2 niet afgevangen wordt.
(3) In deze aanbestedingsmethodiek worden verschillende soorten kunststoffen gelijk gewogen. In de praktijk komt de productie van mono-DKR-stromen beter uit als gekeken wordt naar de klimaatimpact. Omdat echter de afzet van een mix DKR-stroom (DKR-350) leidt tot een vergelijkbare milieu-impact als ook gekeken wordt naar landgebruik is er voor gekozen om in deze methodiek alle kunststoffen gelijk te stellen aan elkaar. Deze waarde is gekozen om biodiversiteit ook een plek te geven in de wegingsmethodiek.
(4) De toegepaste beprijzing per ton CO</t>
    </r>
    <r>
      <rPr>
        <vertAlign val="subscript"/>
        <sz val="9"/>
        <rFont val="Century Gothic"/>
        <family val="2"/>
      </rPr>
      <t>2</t>
    </r>
    <r>
      <rPr>
        <sz val="9"/>
        <rFont val="Century Gothic"/>
        <family val="2"/>
      </rPr>
      <t>-eq. is indicatief, de beprijzing wordt door beleidsmatig nog vastgesteld.</t>
    </r>
  </si>
  <si>
    <r>
      <t>CO</t>
    </r>
    <r>
      <rPr>
        <vertAlign val="subscript"/>
        <sz val="9"/>
        <rFont val="Century Gothic"/>
        <family val="2"/>
      </rPr>
      <t>2</t>
    </r>
    <r>
      <rPr>
        <sz val="9"/>
        <rFont val="Century Gothic"/>
        <family val="2"/>
      </rPr>
      <t xml:space="preserve"> -"weging" per ton CO</t>
    </r>
    <r>
      <rPr>
        <vertAlign val="subscript"/>
        <sz val="9"/>
        <rFont val="Century Gothic"/>
        <family val="2"/>
      </rPr>
      <t>2</t>
    </r>
    <r>
      <rPr>
        <sz val="9"/>
        <rFont val="Century Gothic"/>
        <family val="2"/>
      </rPr>
      <t>-eq. (4)</t>
    </r>
  </si>
  <si>
    <r>
      <t xml:space="preserve">De beschrijving wordt door opdrachtgever gewaardeerd door een beoordelingsteam conform hoofdstuk </t>
    </r>
    <r>
      <rPr>
        <b/>
        <sz val="10"/>
        <color rgb="FFFF0000"/>
        <rFont val="Century Gothic"/>
        <family val="2"/>
      </rPr>
      <t>5</t>
    </r>
    <r>
      <rPr>
        <sz val="10"/>
        <color theme="1"/>
        <rFont val="Century Gothic"/>
        <family val="2"/>
      </rPr>
      <t xml:space="preserve"> van de aanbestedingsleidraad. Beoordelingskader:
De score wordt toegekend op basis van de volgende formule:
'waardering beoordelingsteam x de max. te behalen kwaliteitswaarde</t>
    </r>
  </si>
  <si>
    <r>
      <t xml:space="preserve">Antwoord separaat in een PDF document bijvoegen achter onderdeel </t>
    </r>
    <r>
      <rPr>
        <b/>
        <sz val="10"/>
        <color rgb="FFFF0000"/>
        <rFont val="Century Gothic"/>
        <family val="2"/>
      </rPr>
      <t>5.1</t>
    </r>
    <r>
      <rPr>
        <sz val="10"/>
        <color theme="1"/>
        <rFont val="Century Gothic"/>
        <family val="2"/>
      </rPr>
      <t xml:space="preserve">  van de inschrijving.</t>
    </r>
  </si>
  <si>
    <r>
      <t xml:space="preserve">Inschrijver beschrijft in een plan van aanpak concrete maatregelen, waardoor het HRA wat uiteindelijk na </t>
    </r>
    <r>
      <rPr>
        <sz val="10"/>
        <rFont val="Century Gothic"/>
        <family val="2"/>
      </rPr>
      <t>het</t>
    </r>
    <r>
      <rPr>
        <sz val="10"/>
        <color theme="1"/>
        <rFont val="Century Gothic"/>
        <family val="2"/>
      </rPr>
      <t xml:space="preserve"> sorteren wordt verbrand, minder GFT bevat. De omschrijving bevat de toegepaste methodieken om te voorkomen dat ONF met het residu na de ScheidingsInstallatie wordt verbrand. Beschrijf concreet en gekwantificeerd de hoeveelheid ONF die niet wordt verbrand en waarover de opdrachtgever geen WBM en CO2 heffing hoeft te betalen. Beschrijf ook wat er met de ONF fractie gebeurt en waar en op welke wijze het residu of digestaat wordt verwerkt. Uw beschrijving omvat maximaal 800 woorden. </t>
    </r>
  </si>
  <si>
    <t>Beschikt inschrijver over een CO2- Prestatieladder certificering op basis van het Handboek 3.1 (of Handboek 4.0) CO2-Prestatieladder? 
Afhankelijk van de beantwoording, verklaart inschrijver dat hij de onderhavige opdracht uitvoert conform de certificering waar hij over verklaart te beschikken. Hiermee wordt het toepassen van de CO2-Prestatieladder een (contractuele) uitvoeringsvoorwaarde in de zin van art. 2.80 Aw 2012. 
Indien inschrijver niet beschikt over het CO2-Prestatieladder-certificaat, toont de inschrijver specifiek op projectniveau met een projectverklaring aan (binnen 3 maanden na de ingangsdatum van de overeenkomst en vervolgens jaarlijks) dat hij (projectspecifiek) voldoet aan het opgegeven ambitieniveau (en onderliggende niveaus) waarmee hij heeft ingeschreven (ambitieniveau 1 / 2 / 3 / 4 / 5 conform Handboek 3.1 CO2-Prestatieladder of trede 1, 2 of 3 van Handboek 4.0 CO2-Prestatieladder). Als inschrijver gebruik maakt van een projectverklaring, moet de inschrijver dit in een aanvullende verklaring bij inschrijving indienen, naast het in cel C2 op te geven antwoord.
Inschrijver kan ook inschrijven met geen CO2-Prestatieladder-certificaat (geen ambitieniveau).</t>
  </si>
  <si>
    <t>A) Nee, inschrijver heeft geen CO2-Prestatieladder-certificaat</t>
  </si>
  <si>
    <t>B) Ja, inschrijver is gecertificeerd op niveau 1 Handboek 3.1 CO2-Prestatieladder (of trede 1 Handboek 4.0 CO2-Prestatieladder certificaat)</t>
  </si>
  <si>
    <r>
      <t>C) Ja, inschrijver is gecertificeerd op niveau 2 Handboek 3.1 CO</t>
    </r>
    <r>
      <rPr>
        <vertAlign val="subscript"/>
        <sz val="11"/>
        <color theme="1"/>
        <rFont val="Century Gothic"/>
        <family val="2"/>
      </rPr>
      <t>2</t>
    </r>
    <r>
      <rPr>
        <sz val="11"/>
        <color theme="1"/>
        <rFont val="Century Gothic"/>
        <family val="2"/>
      </rPr>
      <t>-Prestatieladder (of trede 1 Handboek 4.0 CO</t>
    </r>
    <r>
      <rPr>
        <vertAlign val="subscript"/>
        <sz val="11"/>
        <color theme="1"/>
        <rFont val="Century Gothic"/>
        <family val="2"/>
      </rPr>
      <t>2</t>
    </r>
    <r>
      <rPr>
        <sz val="11"/>
        <color theme="1"/>
        <rFont val="Century Gothic"/>
        <family val="2"/>
      </rPr>
      <t>-Prestatieladder certificaat)</t>
    </r>
  </si>
  <si>
    <r>
      <t>D) Ja, inschrijver is gecertificeerd op niveau 3 Handboek 3.1 CO</t>
    </r>
    <r>
      <rPr>
        <vertAlign val="subscript"/>
        <sz val="11"/>
        <color theme="1"/>
        <rFont val="Century Gothic"/>
        <family val="2"/>
      </rPr>
      <t>2</t>
    </r>
    <r>
      <rPr>
        <sz val="11"/>
        <color theme="1"/>
        <rFont val="Century Gothic"/>
        <family val="2"/>
      </rPr>
      <t>-Prestatieladder (of trede 1 Handboek 4.0 CO</t>
    </r>
    <r>
      <rPr>
        <vertAlign val="subscript"/>
        <sz val="11"/>
        <color theme="1"/>
        <rFont val="Century Gothic"/>
        <family val="2"/>
      </rPr>
      <t>2</t>
    </r>
    <r>
      <rPr>
        <sz val="11"/>
        <color theme="1"/>
        <rFont val="Century Gothic"/>
        <family val="2"/>
      </rPr>
      <t>-Prestatieladder certificaat)</t>
    </r>
  </si>
  <si>
    <r>
      <t>E) Ja, inschrijver is gecertificeerd op niveau 4 Handboek 3.1 CO</t>
    </r>
    <r>
      <rPr>
        <vertAlign val="subscript"/>
        <sz val="11"/>
        <color theme="1"/>
        <rFont val="Century Gothic"/>
        <family val="2"/>
      </rPr>
      <t>2</t>
    </r>
    <r>
      <rPr>
        <sz val="11"/>
        <color theme="1"/>
        <rFont val="Century Gothic"/>
        <family val="2"/>
      </rPr>
      <t>-Prestatieladder</t>
    </r>
  </si>
  <si>
    <r>
      <t>F) Ja, inschrijver is gecertificeerd op niveau 5 Handboek 3.1 CO</t>
    </r>
    <r>
      <rPr>
        <vertAlign val="subscript"/>
        <sz val="11"/>
        <color theme="1"/>
        <rFont val="Century Gothic"/>
        <family val="2"/>
      </rPr>
      <t>2</t>
    </r>
    <r>
      <rPr>
        <sz val="11"/>
        <color theme="1"/>
        <rFont val="Century Gothic"/>
        <family val="2"/>
      </rPr>
      <t>-Prestatieladder (of trede 2 of trede 3 Handboek 4.0 CO</t>
    </r>
    <r>
      <rPr>
        <vertAlign val="subscript"/>
        <sz val="11"/>
        <color theme="1"/>
        <rFont val="Century Gothic"/>
        <family val="2"/>
      </rPr>
      <t>2</t>
    </r>
    <r>
      <rPr>
        <sz val="11"/>
        <color theme="1"/>
        <rFont val="Century Gothic"/>
        <family val="2"/>
      </rPr>
      <t>-Prestatielader certificaat)</t>
    </r>
  </si>
  <si>
    <t>Bijlage 04A - Invulformulier gunningscriteria perceel 1 
(HRA Almelo en Oldenzaal)
Behorende bij de Europese openbare aanbesteding 
"Ontvangst en Verwerking HRA, GHA &amp; GFT' van gemeenten Almelo  en Oldenzaal"</t>
  </si>
  <si>
    <r>
      <t xml:space="preserve">Wat is de reistijd vanaf het centrale punt in het werkgebied naar de ontvangstlocatie (berekenen conform eis </t>
    </r>
    <r>
      <rPr>
        <b/>
        <sz val="10"/>
        <rFont val="Century Gothic"/>
        <family val="2"/>
      </rPr>
      <t>O-10</t>
    </r>
    <r>
      <rPr>
        <sz val="10"/>
        <rFont val="Century Gothic"/>
        <family val="2"/>
      </rPr>
      <t>)? Het gaat om een enkele reis. De reistijd moet opgegeven worden in hele minuten.</t>
    </r>
  </si>
  <si>
    <r>
      <t xml:space="preserve">Indienen van bewijsvoering conform de in eis </t>
    </r>
    <r>
      <rPr>
        <b/>
        <sz val="10"/>
        <rFont val="Century Gothic"/>
        <family val="2"/>
      </rPr>
      <t>O-10</t>
    </r>
    <r>
      <rPr>
        <sz val="10"/>
        <rFont val="Century Gothic"/>
        <family val="2"/>
      </rPr>
      <t xml:space="preserve"> uitgewerkte methode.</t>
    </r>
  </si>
  <si>
    <t>In een PDF document bijvoegen achter onderdeel G van de inschrijving.</t>
  </si>
  <si>
    <t xml:space="preserve">CO2-afvang operationeel met ingang van jaar 2027 </t>
  </si>
  <si>
    <t>C)  Ja, het HRA kan vanaf 1-7 2028 worden nagescheiden</t>
  </si>
  <si>
    <t>B) Ja, het HRA kan vanaf 1-7 2029 worden nagescheiden</t>
  </si>
  <si>
    <r>
      <t>Behaalde fictieve korting</t>
    </r>
    <r>
      <rPr>
        <vertAlign val="superscript"/>
        <sz val="11"/>
        <color theme="1"/>
        <rFont val="Century Gothic"/>
        <family val="2"/>
      </rPr>
      <t>1</t>
    </r>
  </si>
  <si>
    <r>
      <t>Behaalde fictieve korting</t>
    </r>
    <r>
      <rPr>
        <b/>
        <vertAlign val="superscript"/>
        <sz val="11"/>
        <color theme="0"/>
        <rFont val="Century Gothic"/>
        <family val="2"/>
      </rPr>
      <t>1</t>
    </r>
  </si>
  <si>
    <t>De totaalprijzen per jaar worden door het formulier berekend a.d.h.v. de door inschrijver in PR-3 en PR-4 ingevulde percentages.</t>
  </si>
  <si>
    <t xml:space="preserve">Inschrijver moet in PR-3 en 4 het maximale (gewichts)percentage invullen dat per aangeleverde ton HRA wordt verwerkt in een AEC. Voor het resterende percentage wordt verondersteld dat dit deel van het HRA middels een vorm van (na)scheiding uitgesorteerd wordt en dus niet voor verbranding in aanmerking komt. Opdrachtgever betaalt geen WBM en CO2 heffing over de uitgesorteerde (niet in een AEC verwerkte) deelstromen. </t>
  </si>
  <si>
    <r>
      <t>Totale fictieve inschrijfprijs</t>
    </r>
    <r>
      <rPr>
        <b/>
        <vertAlign val="superscript"/>
        <sz val="11"/>
        <color theme="0"/>
        <rFont val="Century Gothic"/>
        <family val="2"/>
      </rPr>
      <t>1</t>
    </r>
    <r>
      <rPr>
        <b/>
        <sz val="11"/>
        <color theme="0"/>
        <rFont val="Century Gothic"/>
        <family val="2"/>
      </rPr>
      <t xml:space="preserve">
Deze prijs vermelden in TenderNed</t>
    </r>
  </si>
  <si>
    <t xml:space="preserve">De behaalde fictieve korting van KG-5 is hierin niet meegenomen, deze wordt vastgesteld middels de beoordeling door het beoordelingsteam, conform leidraad. </t>
  </si>
  <si>
    <t xml:space="preserve">De behaalde fictieve korting van KG-4 wordt hierin niet meegenomen, deze wordt vastgesteld middels de beoordeling door het beoordelingsteam, conform leidraad.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</si>
</sst>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0_ ;\-#,##0\ "/>
    <numFmt numFmtId="165" formatCode="&quot;€&quot;\ #,##0.00"/>
    <numFmt numFmtId="166" formatCode="0.0"/>
    <numFmt numFmtId="167" formatCode="0.000"/>
    <numFmt numFmtId="168" formatCode="0\%"/>
    <numFmt numFmtId="169" formatCode="#\%"/>
  </numFmts>
  <fonts count="54" x14ac:knownFonts="1">
    <font>
      <sz val="11"/>
      <color theme="1"/>
      <name val="Calibri"/>
      <family val="2"/>
      <scheme val="minor"/>
    </font>
    <font>
      <sz val="11"/>
      <color theme="1"/>
      <name val="Calibri"/>
      <family val="2"/>
      <scheme val="minor"/>
    </font>
    <font>
      <sz val="10"/>
      <name val="Arial"/>
      <family val="2"/>
    </font>
    <font>
      <sz val="9"/>
      <color theme="1"/>
      <name val="Century Gothic"/>
      <family val="2"/>
    </font>
    <font>
      <sz val="8"/>
      <name val="Calibri"/>
      <family val="2"/>
      <scheme val="minor"/>
    </font>
    <font>
      <b/>
      <sz val="10"/>
      <color theme="1"/>
      <name val="Century Gothic"/>
      <family val="2"/>
    </font>
    <font>
      <sz val="10"/>
      <color theme="1"/>
      <name val="Century Gothic"/>
      <family val="2"/>
    </font>
    <font>
      <sz val="9"/>
      <name val="Century Gothic"/>
      <family val="2"/>
    </font>
    <font>
      <b/>
      <sz val="9"/>
      <name val="Century Gothic"/>
      <family val="2"/>
    </font>
    <font>
      <sz val="11"/>
      <name val="Century Gothic"/>
      <family val="2"/>
    </font>
    <font>
      <b/>
      <sz val="12"/>
      <name val="Century Gothic"/>
      <family val="2"/>
    </font>
    <font>
      <u/>
      <sz val="11"/>
      <name val="Century Gothic"/>
      <family val="2"/>
    </font>
    <font>
      <b/>
      <sz val="14"/>
      <color theme="0"/>
      <name val="Century Gothic"/>
      <family val="2"/>
    </font>
    <font>
      <sz val="11"/>
      <color theme="1"/>
      <name val="Century Gothic"/>
      <family val="2"/>
    </font>
    <font>
      <b/>
      <sz val="11"/>
      <color theme="0"/>
      <name val="Century Gothic"/>
      <family val="2"/>
    </font>
    <font>
      <b/>
      <sz val="11"/>
      <color theme="1"/>
      <name val="Century Gothic"/>
      <family val="2"/>
    </font>
    <font>
      <sz val="10"/>
      <name val="Century Gothic"/>
      <family val="2"/>
    </font>
    <font>
      <i/>
      <sz val="10"/>
      <color theme="1"/>
      <name val="Century Gothic"/>
      <family val="2"/>
    </font>
    <font>
      <sz val="10"/>
      <color rgb="FFFF0000"/>
      <name val="Century Gothic"/>
      <family val="2"/>
    </font>
    <font>
      <sz val="11"/>
      <color theme="0" tint="-0.249977111117893"/>
      <name val="Century Gothic"/>
      <family val="2"/>
    </font>
    <font>
      <sz val="11"/>
      <color theme="0" tint="-0.14999847407452621"/>
      <name val="Century Gothic"/>
      <family val="2"/>
    </font>
    <font>
      <b/>
      <sz val="11"/>
      <color indexed="9"/>
      <name val="Century Gothic"/>
      <family val="2"/>
    </font>
    <font>
      <sz val="10"/>
      <color theme="0" tint="-0.249977111117893"/>
      <name val="Century Gothic"/>
      <family val="2"/>
    </font>
    <font>
      <sz val="10"/>
      <color theme="0" tint="-0.14999847407452621"/>
      <name val="Century Gothic"/>
      <family val="2"/>
    </font>
    <font>
      <b/>
      <sz val="10"/>
      <name val="Century Gothic"/>
      <family val="2"/>
    </font>
    <font>
      <b/>
      <sz val="10"/>
      <color rgb="FFFF0000"/>
      <name val="Century Gothic"/>
      <family val="2"/>
    </font>
    <font>
      <b/>
      <sz val="10"/>
      <color indexed="9"/>
      <name val="Century Gothic"/>
      <family val="2"/>
    </font>
    <font>
      <b/>
      <i/>
      <sz val="10"/>
      <name val="Century Gothic"/>
      <family val="2"/>
    </font>
    <font>
      <b/>
      <sz val="10"/>
      <color theme="0"/>
      <name val="Century Gothic"/>
      <family val="2"/>
    </font>
    <font>
      <b/>
      <sz val="10"/>
      <color rgb="FF000000"/>
      <name val="Century Gothic"/>
      <family val="2"/>
    </font>
    <font>
      <sz val="10"/>
      <color rgb="FF000000"/>
      <name val="Century Gothic"/>
      <family val="2"/>
    </font>
    <font>
      <vertAlign val="subscript"/>
      <sz val="10"/>
      <color rgb="FF000000"/>
      <name val="Century Gothic"/>
      <family val="2"/>
    </font>
    <font>
      <vertAlign val="superscript"/>
      <sz val="10"/>
      <color rgb="FF000000"/>
      <name val="Century Gothic"/>
      <family val="2"/>
    </font>
    <font>
      <vertAlign val="superscript"/>
      <sz val="10"/>
      <name val="Century Gothic"/>
      <family val="2"/>
    </font>
    <font>
      <sz val="10"/>
      <color theme="0" tint="-0.499984740745262"/>
      <name val="Century Gothic"/>
      <family val="2"/>
    </font>
    <font>
      <sz val="10"/>
      <color theme="0" tint="-0.34998626667073579"/>
      <name val="Century Gothic"/>
      <family val="2"/>
    </font>
    <font>
      <b/>
      <sz val="10"/>
      <color rgb="FFEE0000"/>
      <name val="Century Gothic"/>
      <family val="2"/>
    </font>
    <font>
      <sz val="10"/>
      <color theme="0"/>
      <name val="Century Gothic"/>
      <family val="2"/>
    </font>
    <font>
      <vertAlign val="subscript"/>
      <sz val="10"/>
      <name val="Century Gothic"/>
      <family val="2"/>
    </font>
    <font>
      <b/>
      <i/>
      <sz val="10"/>
      <color theme="1"/>
      <name val="Century Gothic"/>
      <family val="2"/>
    </font>
    <font>
      <sz val="11"/>
      <color rgb="FF0070C0"/>
      <name val="Century Gothic"/>
      <family val="2"/>
    </font>
    <font>
      <b/>
      <sz val="9"/>
      <color rgb="FF000000"/>
      <name val="Century Gothic"/>
      <family val="2"/>
    </font>
    <font>
      <sz val="9"/>
      <color rgb="FF000000"/>
      <name val="Century Gothic"/>
      <family val="2"/>
    </font>
    <font>
      <vertAlign val="subscript"/>
      <sz val="9"/>
      <color rgb="FF000000"/>
      <name val="Century Gothic"/>
      <family val="2"/>
    </font>
    <font>
      <vertAlign val="superscript"/>
      <sz val="9"/>
      <color rgb="FF000000"/>
      <name val="Century Gothic"/>
      <family val="2"/>
    </font>
    <font>
      <vertAlign val="superscript"/>
      <sz val="9"/>
      <name val="Century Gothic"/>
      <family val="2"/>
    </font>
    <font>
      <vertAlign val="subscript"/>
      <sz val="9"/>
      <name val="Century Gothic"/>
      <family val="2"/>
    </font>
    <font>
      <b/>
      <sz val="9"/>
      <color theme="0"/>
      <name val="Century Gothic"/>
      <family val="2"/>
    </font>
    <font>
      <b/>
      <sz val="11"/>
      <color rgb="FF0070C0"/>
      <name val="Century Gothic"/>
      <family val="2"/>
    </font>
    <font>
      <b/>
      <sz val="10"/>
      <color rgb="FF0070C0"/>
      <name val="Century Gothic"/>
      <family val="2"/>
    </font>
    <font>
      <vertAlign val="subscript"/>
      <sz val="11"/>
      <color theme="1"/>
      <name val="Century Gothic"/>
      <family val="2"/>
    </font>
    <font>
      <b/>
      <sz val="11"/>
      <name val="Century Gothic"/>
      <family val="2"/>
    </font>
    <font>
      <vertAlign val="superscript"/>
      <sz val="11"/>
      <color theme="1"/>
      <name val="Century Gothic"/>
      <family val="2"/>
    </font>
    <font>
      <b/>
      <vertAlign val="superscript"/>
      <sz val="11"/>
      <color theme="0"/>
      <name val="Century Gothic"/>
      <family val="2"/>
    </font>
  </fonts>
  <fills count="12">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rgb="FF3366FF"/>
        <bgColor indexed="64"/>
      </patternFill>
    </fill>
    <fill>
      <patternFill patternType="solid">
        <fgColor rgb="FF99CCFF"/>
        <bgColor indexed="64"/>
      </patternFill>
    </fill>
    <fill>
      <patternFill patternType="solid">
        <fgColor rgb="FF91D888"/>
        <bgColor indexed="64"/>
      </patternFill>
    </fill>
    <fill>
      <patternFill patternType="solid">
        <fgColor theme="5" tint="0.79998168889431442"/>
        <bgColor indexed="64"/>
      </patternFill>
    </fill>
    <fill>
      <patternFill patternType="solid">
        <fgColor rgb="FF259E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indexed="64"/>
      </right>
      <top style="thin">
        <color auto="1"/>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thin">
        <color indexed="64"/>
      </top>
      <bottom style="medium">
        <color indexed="64"/>
      </bottom>
      <diagonal/>
    </border>
  </borders>
  <cellStyleXfs count="11">
    <xf numFmtId="0" fontId="0" fillId="0" borderId="0"/>
    <xf numFmtId="0" fontId="2" fillId="0" borderId="0"/>
    <xf numFmtId="0" fontId="3" fillId="0" borderId="0"/>
    <xf numFmtId="0" fontId="2" fillId="0" borderId="0"/>
    <xf numFmtId="44"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67">
    <xf numFmtId="0" fontId="0" fillId="0" borderId="0" xfId="0"/>
    <xf numFmtId="0" fontId="3" fillId="0" borderId="0" xfId="0" applyFont="1" applyAlignment="1" applyProtection="1">
      <alignment vertical="center" wrapText="1"/>
      <protection hidden="1"/>
    </xf>
    <xf numFmtId="0" fontId="5" fillId="3" borderId="11" xfId="3" applyFont="1" applyFill="1" applyBorder="1" applyAlignment="1" applyProtection="1">
      <alignment horizontal="center" vertical="center" wrapText="1"/>
      <protection hidden="1"/>
    </xf>
    <xf numFmtId="0" fontId="5" fillId="3" borderId="11" xfId="3" applyFont="1" applyFill="1" applyBorder="1" applyAlignment="1" applyProtection="1">
      <alignment horizontal="left" vertical="center" wrapText="1"/>
      <protection hidden="1"/>
    </xf>
    <xf numFmtId="0" fontId="6" fillId="0" borderId="0" xfId="0" applyFont="1" applyAlignment="1" applyProtection="1">
      <alignment vertical="center" wrapText="1"/>
      <protection hidden="1"/>
    </xf>
    <xf numFmtId="0" fontId="7" fillId="0" borderId="0" xfId="2" applyFont="1" applyAlignment="1" applyProtection="1">
      <alignment vertical="center"/>
      <protection hidden="1"/>
    </xf>
    <xf numFmtId="0" fontId="8" fillId="3" borderId="18" xfId="3" applyFont="1" applyFill="1" applyBorder="1" applyAlignment="1" applyProtection="1">
      <alignment vertical="center" wrapText="1"/>
      <protection hidden="1"/>
    </xf>
    <xf numFmtId="0" fontId="8" fillId="3" borderId="18" xfId="3" applyFont="1" applyFill="1" applyBorder="1" applyAlignment="1" applyProtection="1">
      <alignment horizontal="center" vertical="center" wrapText="1"/>
      <protection hidden="1"/>
    </xf>
    <xf numFmtId="0" fontId="9" fillId="0" borderId="0" xfId="1" applyFont="1" applyAlignment="1">
      <alignment horizontal="center" vertical="center"/>
    </xf>
    <xf numFmtId="0" fontId="9" fillId="0" borderId="0" xfId="1" applyFont="1" applyAlignment="1">
      <alignment vertical="center"/>
    </xf>
    <xf numFmtId="0" fontId="9" fillId="0" borderId="1" xfId="1" applyFont="1" applyBorder="1" applyAlignment="1">
      <alignment horizontal="center" vertical="center"/>
    </xf>
    <xf numFmtId="0" fontId="9" fillId="0" borderId="2" xfId="1" applyFont="1" applyBorder="1" applyAlignment="1">
      <alignment vertical="center"/>
    </xf>
    <xf numFmtId="0" fontId="9" fillId="0" borderId="3" xfId="1" applyFont="1" applyBorder="1" applyAlignment="1">
      <alignment vertical="center"/>
    </xf>
    <xf numFmtId="0" fontId="9" fillId="0" borderId="4" xfId="1" applyFont="1" applyBorder="1" applyAlignment="1">
      <alignment horizontal="center" vertical="center"/>
    </xf>
    <xf numFmtId="0" fontId="9" fillId="0" borderId="5" xfId="1" applyFont="1" applyBorder="1" applyAlignment="1">
      <alignment vertical="center"/>
    </xf>
    <xf numFmtId="0" fontId="11" fillId="0" borderId="4" xfId="1" applyFont="1" applyBorder="1" applyAlignment="1">
      <alignment horizontal="right" vertical="center"/>
    </xf>
    <xf numFmtId="0" fontId="13" fillId="0" borderId="0" xfId="2" applyFont="1" applyAlignment="1" applyProtection="1">
      <alignment vertical="center"/>
      <protection hidden="1"/>
    </xf>
    <xf numFmtId="0" fontId="14" fillId="2" borderId="0" xfId="1" applyFont="1" applyFill="1" applyAlignment="1" applyProtection="1">
      <alignment horizontal="center" vertical="center" wrapText="1"/>
      <protection hidden="1"/>
    </xf>
    <xf numFmtId="0" fontId="14" fillId="2" borderId="10" xfId="1" applyFont="1" applyFill="1" applyBorder="1" applyAlignment="1" applyProtection="1">
      <alignment horizontal="center" vertical="center" wrapText="1"/>
      <protection hidden="1"/>
    </xf>
    <xf numFmtId="0" fontId="14" fillId="0" borderId="0" xfId="2" applyFont="1" applyAlignment="1" applyProtection="1">
      <alignment vertical="center"/>
      <protection hidden="1"/>
    </xf>
    <xf numFmtId="0" fontId="13" fillId="3" borderId="15" xfId="3" applyFont="1" applyFill="1" applyBorder="1" applyAlignment="1" applyProtection="1">
      <alignment horizontal="center" vertical="center" wrapText="1"/>
      <protection hidden="1"/>
    </xf>
    <xf numFmtId="0" fontId="13" fillId="0" borderId="11" xfId="2" applyFont="1" applyBorder="1" applyAlignment="1" applyProtection="1">
      <alignment horizontal="center" vertical="center"/>
      <protection hidden="1"/>
    </xf>
    <xf numFmtId="0" fontId="13" fillId="0" borderId="0" xfId="2" applyFont="1" applyAlignment="1" applyProtection="1">
      <alignment horizontal="center" vertical="center"/>
      <protection hidden="1"/>
    </xf>
    <xf numFmtId="0" fontId="13" fillId="0" borderId="11" xfId="5" applyFont="1" applyBorder="1" applyAlignment="1" applyProtection="1">
      <alignment horizontal="left" vertical="center" wrapText="1"/>
      <protection hidden="1"/>
    </xf>
    <xf numFmtId="0" fontId="13" fillId="0" borderId="0" xfId="5" applyFont="1" applyAlignment="1" applyProtection="1">
      <alignment horizontal="left" vertical="center"/>
      <protection hidden="1"/>
    </xf>
    <xf numFmtId="44" fontId="13" fillId="0" borderId="0" xfId="5" applyNumberFormat="1" applyFont="1" applyAlignment="1" applyProtection="1">
      <alignment horizontal="center" vertical="center"/>
      <protection hidden="1"/>
    </xf>
    <xf numFmtId="0" fontId="13" fillId="0" borderId="0" xfId="5" applyFont="1" applyAlignment="1" applyProtection="1">
      <alignment horizontal="center" vertical="center" wrapText="1"/>
      <protection hidden="1"/>
    </xf>
    <xf numFmtId="0" fontId="13" fillId="0" borderId="0" xfId="1" applyFont="1" applyAlignment="1" applyProtection="1">
      <alignment horizontal="center" vertical="center" wrapText="1"/>
      <protection hidden="1"/>
    </xf>
    <xf numFmtId="0" fontId="13" fillId="2" borderId="7" xfId="1" applyFont="1" applyFill="1" applyBorder="1" applyAlignment="1" applyProtection="1">
      <alignment horizontal="center" vertical="center" wrapText="1"/>
      <protection hidden="1"/>
    </xf>
    <xf numFmtId="0" fontId="13" fillId="2" borderId="8" xfId="1" applyFont="1" applyFill="1" applyBorder="1" applyAlignment="1" applyProtection="1">
      <alignment horizontal="center" vertical="center" wrapText="1"/>
      <protection hidden="1"/>
    </xf>
    <xf numFmtId="0" fontId="6" fillId="0" borderId="11" xfId="2" applyFont="1" applyBorder="1" applyAlignment="1" applyProtection="1">
      <alignment horizontal="center" vertical="center"/>
      <protection hidden="1"/>
    </xf>
    <xf numFmtId="0" fontId="16" fillId="4" borderId="11" xfId="1" applyFont="1" applyFill="1" applyBorder="1" applyAlignment="1" applyProtection="1">
      <alignment vertical="center" wrapText="1"/>
      <protection locked="0"/>
    </xf>
    <xf numFmtId="0" fontId="6" fillId="0" borderId="0" xfId="2" applyFont="1" applyAlignment="1" applyProtection="1">
      <alignment vertical="center"/>
      <protection hidden="1"/>
    </xf>
    <xf numFmtId="0" fontId="16" fillId="4" borderId="11" xfId="1" applyFont="1" applyFill="1" applyBorder="1" applyAlignment="1" applyProtection="1">
      <alignment horizontal="center" vertical="center" wrapText="1"/>
      <protection locked="0"/>
    </xf>
    <xf numFmtId="164" fontId="6" fillId="4" borderId="11" xfId="5" applyNumberFormat="1" applyFont="1" applyFill="1" applyBorder="1" applyAlignment="1" applyProtection="1">
      <alignment horizontal="center" vertical="center"/>
      <protection locked="0"/>
    </xf>
    <xf numFmtId="0" fontId="6" fillId="6" borderId="11" xfId="3" applyFont="1" applyFill="1" applyBorder="1" applyAlignment="1" applyProtection="1">
      <alignment horizontal="center" vertical="center" wrapText="1"/>
      <protection hidden="1"/>
    </xf>
    <xf numFmtId="0" fontId="13" fillId="3" borderId="9" xfId="3" applyFont="1" applyFill="1" applyBorder="1" applyAlignment="1" applyProtection="1">
      <alignment horizontal="center" vertical="center" wrapText="1"/>
      <protection hidden="1"/>
    </xf>
    <xf numFmtId="0" fontId="13" fillId="3" borderId="0" xfId="3" applyFont="1" applyFill="1" applyAlignment="1" applyProtection="1">
      <alignment vertical="center" wrapText="1"/>
      <protection hidden="1"/>
    </xf>
    <xf numFmtId="0" fontId="13" fillId="3" borderId="0" xfId="3" applyFont="1" applyFill="1" applyAlignment="1" applyProtection="1">
      <alignment horizontal="center" vertical="center" wrapText="1"/>
      <protection hidden="1"/>
    </xf>
    <xf numFmtId="0" fontId="13" fillId="3" borderId="10" xfId="3" applyFont="1" applyFill="1" applyBorder="1" applyAlignment="1" applyProtection="1">
      <alignment horizontal="center" vertical="center" wrapText="1"/>
      <protection hidden="1"/>
    </xf>
    <xf numFmtId="0" fontId="19" fillId="0" borderId="0" xfId="2" applyFont="1" applyAlignment="1" applyProtection="1">
      <alignment vertical="center"/>
      <protection hidden="1"/>
    </xf>
    <xf numFmtId="0" fontId="20" fillId="0" borderId="0" xfId="2" applyFont="1" applyAlignment="1" applyProtection="1">
      <alignment vertical="center"/>
      <protection hidden="1"/>
    </xf>
    <xf numFmtId="1" fontId="19" fillId="0" borderId="0" xfId="2" applyNumberFormat="1" applyFont="1" applyAlignment="1" applyProtection="1">
      <alignment vertical="center"/>
      <protection hidden="1"/>
    </xf>
    <xf numFmtId="165" fontId="15" fillId="5" borderId="8" xfId="5" applyNumberFormat="1" applyFont="1" applyFill="1" applyBorder="1" applyAlignment="1" applyProtection="1">
      <alignment horizontal="center" vertical="center" wrapText="1"/>
      <protection hidden="1"/>
    </xf>
    <xf numFmtId="165" fontId="13" fillId="0" borderId="0" xfId="5" applyNumberFormat="1" applyFont="1" applyAlignment="1" applyProtection="1">
      <alignment horizontal="center" vertical="center" wrapText="1"/>
      <protection hidden="1"/>
    </xf>
    <xf numFmtId="0" fontId="13" fillId="0" borderId="0" xfId="1" applyFont="1" applyAlignment="1" applyProtection="1">
      <alignment vertical="center"/>
      <protection hidden="1"/>
    </xf>
    <xf numFmtId="0" fontId="13" fillId="6" borderId="0" xfId="1" applyFont="1" applyFill="1" applyAlignment="1" applyProtection="1">
      <alignment horizontal="center" vertical="center"/>
      <protection hidden="1"/>
    </xf>
    <xf numFmtId="0" fontId="13" fillId="6" borderId="0" xfId="6" applyFont="1" applyFill="1" applyAlignment="1" applyProtection="1">
      <alignment horizontal="left" vertical="center"/>
      <protection locked="0" hidden="1"/>
    </xf>
    <xf numFmtId="0" fontId="13" fillId="6" borderId="0" xfId="6" applyFont="1" applyFill="1" applyAlignment="1" applyProtection="1">
      <alignment horizontal="center" vertical="center"/>
      <protection locked="0" hidden="1"/>
    </xf>
    <xf numFmtId="0" fontId="13" fillId="6" borderId="0" xfId="6" applyFont="1" applyFill="1" applyAlignment="1" applyProtection="1">
      <alignment horizontal="center" vertical="center" wrapText="1"/>
      <protection locked="0" hidden="1"/>
    </xf>
    <xf numFmtId="0" fontId="13" fillId="6" borderId="0" xfId="1" applyFont="1" applyFill="1" applyAlignment="1" applyProtection="1">
      <alignment vertical="center"/>
      <protection hidden="1"/>
    </xf>
    <xf numFmtId="0" fontId="6" fillId="0" borderId="11" xfId="2" applyFont="1" applyBorder="1" applyAlignment="1" applyProtection="1">
      <alignment vertical="center"/>
      <protection hidden="1"/>
    </xf>
    <xf numFmtId="44" fontId="6" fillId="4" borderId="11" xfId="4" applyFont="1" applyFill="1" applyBorder="1" applyAlignment="1" applyProtection="1">
      <alignment horizontal="center" vertical="center"/>
      <protection locked="0"/>
    </xf>
    <xf numFmtId="3" fontId="6" fillId="0" borderId="11" xfId="2" applyNumberFormat="1" applyFont="1" applyBorder="1" applyAlignment="1" applyProtection="1">
      <alignment horizontal="center" vertical="center"/>
      <protection hidden="1"/>
    </xf>
    <xf numFmtId="44" fontId="6" fillId="0" borderId="11" xfId="2" applyNumberFormat="1" applyFont="1" applyBorder="1" applyAlignment="1" applyProtection="1">
      <alignment horizontal="center" vertical="center"/>
      <protection hidden="1"/>
    </xf>
    <xf numFmtId="1" fontId="22" fillId="0" borderId="0" xfId="2" applyNumberFormat="1" applyFont="1" applyAlignment="1" applyProtection="1">
      <alignment vertical="center"/>
      <protection hidden="1"/>
    </xf>
    <xf numFmtId="0" fontId="23" fillId="0" borderId="0" xfId="2" applyFont="1" applyAlignment="1" applyProtection="1">
      <alignment vertical="center"/>
      <protection hidden="1"/>
    </xf>
    <xf numFmtId="0" fontId="6" fillId="0" borderId="11" xfId="6" applyFont="1" applyBorder="1" applyAlignment="1" applyProtection="1">
      <alignment vertical="center" wrapText="1"/>
      <protection hidden="1"/>
    </xf>
    <xf numFmtId="164" fontId="6" fillId="0" borderId="11" xfId="5" applyNumberFormat="1" applyFont="1" applyBorder="1" applyAlignment="1" applyProtection="1">
      <alignment horizontal="center" vertical="center"/>
      <protection hidden="1"/>
    </xf>
    <xf numFmtId="3" fontId="6" fillId="0" borderId="11" xfId="5" applyNumberFormat="1" applyFont="1" applyBorder="1" applyAlignment="1" applyProtection="1">
      <alignment horizontal="center" vertical="center" wrapText="1"/>
      <protection hidden="1"/>
    </xf>
    <xf numFmtId="44" fontId="6" fillId="0" borderId="11" xfId="9" applyFont="1" applyBorder="1" applyAlignment="1" applyProtection="1">
      <alignment horizontal="center" vertical="center" wrapText="1"/>
      <protection hidden="1"/>
    </xf>
    <xf numFmtId="166" fontId="24" fillId="0" borderId="19" xfId="2" applyNumberFormat="1" applyFont="1" applyBorder="1" applyAlignment="1" applyProtection="1">
      <alignment horizontal="center" vertical="center"/>
      <protection hidden="1"/>
    </xf>
    <xf numFmtId="165" fontId="6" fillId="6" borderId="11" xfId="3" applyNumberFormat="1" applyFont="1" applyFill="1" applyBorder="1" applyAlignment="1" applyProtection="1">
      <alignment horizontal="center" vertical="center" wrapText="1"/>
      <protection hidden="1"/>
    </xf>
    <xf numFmtId="0" fontId="17" fillId="0" borderId="11" xfId="6" applyFont="1" applyBorder="1" applyAlignment="1" applyProtection="1">
      <alignment horizontal="left" vertical="center"/>
      <protection hidden="1"/>
    </xf>
    <xf numFmtId="9" fontId="6" fillId="4" borderId="11" xfId="10" applyFont="1" applyFill="1" applyBorder="1" applyAlignment="1" applyProtection="1">
      <alignment horizontal="center" vertical="center"/>
      <protection locked="0"/>
    </xf>
    <xf numFmtId="0" fontId="16" fillId="0" borderId="11" xfId="6" applyFont="1" applyBorder="1" applyAlignment="1" applyProtection="1">
      <alignment horizontal="center" vertical="center"/>
      <protection hidden="1"/>
    </xf>
    <xf numFmtId="0" fontId="6" fillId="0" borderId="11" xfId="6" applyFont="1" applyBorder="1" applyAlignment="1" applyProtection="1">
      <alignment horizontal="center" vertical="center" wrapText="1"/>
      <protection hidden="1"/>
    </xf>
    <xf numFmtId="165" fontId="17" fillId="0" borderId="11" xfId="6" applyNumberFormat="1" applyFont="1" applyBorder="1" applyAlignment="1" applyProtection="1">
      <alignment horizontal="center" vertical="center" wrapText="1"/>
      <protection hidden="1"/>
    </xf>
    <xf numFmtId="0" fontId="16" fillId="0" borderId="0" xfId="2" applyFont="1" applyAlignment="1" applyProtection="1">
      <alignment vertical="center"/>
      <protection hidden="1"/>
    </xf>
    <xf numFmtId="0" fontId="6" fillId="0" borderId="11" xfId="1" applyFont="1" applyBorder="1" applyAlignment="1" applyProtection="1">
      <alignment horizontal="center" vertical="center"/>
      <protection hidden="1"/>
    </xf>
    <xf numFmtId="0" fontId="6" fillId="4" borderId="11" xfId="6" applyFont="1" applyFill="1" applyBorder="1" applyAlignment="1" applyProtection="1">
      <alignment horizontal="center" vertical="center" wrapText="1"/>
      <protection locked="0"/>
    </xf>
    <xf numFmtId="0" fontId="6" fillId="0" borderId="0" xfId="1" applyFont="1" applyAlignment="1" applyProtection="1">
      <alignment vertical="center"/>
      <protection hidden="1"/>
    </xf>
    <xf numFmtId="0" fontId="6" fillId="4" borderId="11" xfId="6" applyFont="1" applyFill="1" applyBorder="1" applyAlignment="1" applyProtection="1">
      <alignment horizontal="left" vertical="center"/>
      <protection locked="0"/>
    </xf>
    <xf numFmtId="0" fontId="6" fillId="4" borderId="11" xfId="6" applyFont="1" applyFill="1" applyBorder="1" applyAlignment="1" applyProtection="1">
      <alignment horizontal="center" vertical="center"/>
      <protection locked="0"/>
    </xf>
    <xf numFmtId="3" fontId="16" fillId="0" borderId="11" xfId="5" applyNumberFormat="1" applyFont="1" applyBorder="1" applyAlignment="1" applyProtection="1">
      <alignment horizontal="center" vertical="center" wrapText="1"/>
      <protection hidden="1"/>
    </xf>
    <xf numFmtId="0" fontId="13" fillId="0" borderId="0" xfId="2" applyFont="1" applyAlignment="1">
      <alignment vertical="center"/>
    </xf>
    <xf numFmtId="0" fontId="14" fillId="0" borderId="0" xfId="2" applyFont="1" applyAlignment="1">
      <alignment vertical="center"/>
    </xf>
    <xf numFmtId="44" fontId="13" fillId="0" borderId="11" xfId="4" applyFont="1" applyFill="1" applyBorder="1" applyAlignment="1" applyProtection="1">
      <alignment horizontal="center" vertical="center" wrapText="1"/>
      <protection hidden="1"/>
    </xf>
    <xf numFmtId="9" fontId="13" fillId="0" borderId="0" xfId="2" applyNumberFormat="1" applyFont="1" applyAlignment="1">
      <alignment vertical="center"/>
    </xf>
    <xf numFmtId="0" fontId="13" fillId="0" borderId="0" xfId="5" applyFont="1" applyAlignment="1" applyProtection="1">
      <alignment horizontal="left" vertical="center" wrapText="1"/>
      <protection hidden="1"/>
    </xf>
    <xf numFmtId="44" fontId="13" fillId="6" borderId="0" xfId="4" applyFont="1" applyFill="1" applyBorder="1" applyAlignment="1" applyProtection="1">
      <alignment horizontal="center" vertical="center" wrapText="1"/>
      <protection hidden="1"/>
    </xf>
    <xf numFmtId="0" fontId="14" fillId="2" borderId="0" xfId="1" applyFont="1" applyFill="1" applyAlignment="1" applyProtection="1">
      <alignment horizontal="right" vertical="center" wrapText="1"/>
      <protection hidden="1"/>
    </xf>
    <xf numFmtId="165" fontId="15" fillId="5" borderId="0" xfId="5" applyNumberFormat="1" applyFont="1" applyFill="1" applyAlignment="1" applyProtection="1">
      <alignment horizontal="center" vertical="center" wrapText="1"/>
      <protection hidden="1"/>
    </xf>
    <xf numFmtId="0" fontId="13" fillId="0" borderId="0" xfId="2" applyFont="1" applyAlignment="1">
      <alignment horizontal="center" vertical="center"/>
    </xf>
    <xf numFmtId="0" fontId="28" fillId="0" borderId="0" xfId="2" applyFont="1" applyAlignment="1" applyProtection="1">
      <alignment vertical="center"/>
      <protection hidden="1"/>
    </xf>
    <xf numFmtId="0" fontId="6" fillId="0" borderId="0" xfId="6" applyFont="1" applyAlignment="1" applyProtection="1">
      <alignment horizontal="center" vertical="center" wrapText="1"/>
      <protection hidden="1"/>
    </xf>
    <xf numFmtId="0" fontId="6" fillId="0" borderId="11" xfId="6" applyFont="1" applyBorder="1" applyAlignment="1">
      <alignment horizontal="center" vertical="center" wrapText="1"/>
    </xf>
    <xf numFmtId="165" fontId="17" fillId="0" borderId="11" xfId="6" applyNumberFormat="1" applyFont="1" applyBorder="1" applyAlignment="1">
      <alignment horizontal="center" vertical="center" wrapText="1"/>
    </xf>
    <xf numFmtId="0" fontId="8" fillId="8" borderId="6" xfId="3" applyFont="1" applyFill="1" applyBorder="1" applyAlignment="1" applyProtection="1">
      <alignment horizontal="center" vertical="center" wrapText="1"/>
      <protection hidden="1"/>
    </xf>
    <xf numFmtId="0" fontId="8" fillId="8" borderId="8" xfId="3" applyFont="1" applyFill="1" applyBorder="1" applyAlignment="1" applyProtection="1">
      <alignment horizontal="center" vertical="center" wrapText="1"/>
      <protection hidden="1"/>
    </xf>
    <xf numFmtId="0" fontId="6" fillId="0" borderId="9" xfId="6" applyFont="1" applyBorder="1" applyAlignment="1" applyProtection="1">
      <alignment horizontal="center" vertical="center" wrapText="1"/>
      <protection hidden="1"/>
    </xf>
    <xf numFmtId="44" fontId="6" fillId="0" borderId="11" xfId="0" applyNumberFormat="1" applyFont="1" applyBorder="1" applyAlignment="1" applyProtection="1">
      <alignment vertical="center" wrapText="1"/>
      <protection hidden="1"/>
    </xf>
    <xf numFmtId="3" fontId="6" fillId="6" borderId="11" xfId="3" applyNumberFormat="1" applyFont="1" applyFill="1" applyBorder="1" applyAlignment="1" applyProtection="1">
      <alignment horizontal="center" vertical="center" wrapText="1"/>
      <protection hidden="1"/>
    </xf>
    <xf numFmtId="0" fontId="17" fillId="0" borderId="11" xfId="6" applyFont="1" applyBorder="1" applyAlignment="1">
      <alignment horizontal="left" vertical="center" wrapText="1"/>
    </xf>
    <xf numFmtId="164" fontId="6" fillId="0" borderId="11" xfId="5" applyNumberFormat="1" applyFont="1" applyBorder="1" applyAlignment="1">
      <alignment horizontal="center" vertical="center"/>
    </xf>
    <xf numFmtId="0" fontId="6" fillId="6" borderId="11" xfId="3" applyFont="1" applyFill="1" applyBorder="1" applyAlignment="1">
      <alignment horizontal="center" vertical="center" wrapText="1"/>
    </xf>
    <xf numFmtId="44" fontId="13" fillId="0" borderId="0" xfId="8" applyNumberFormat="1" applyFont="1" applyAlignment="1">
      <alignment vertical="center"/>
    </xf>
    <xf numFmtId="0" fontId="40" fillId="0" borderId="0" xfId="1" applyFont="1" applyAlignment="1">
      <alignment vertical="center"/>
    </xf>
    <xf numFmtId="0" fontId="49" fillId="0" borderId="0" xfId="2" applyFont="1" applyAlignment="1" applyProtection="1">
      <alignment vertical="center"/>
      <protection hidden="1"/>
    </xf>
    <xf numFmtId="0" fontId="48" fillId="0" borderId="0" xfId="2" applyFont="1" applyAlignment="1">
      <alignment vertical="center"/>
    </xf>
    <xf numFmtId="0" fontId="6" fillId="0" borderId="0" xfId="5" applyFont="1" applyAlignment="1" applyProtection="1">
      <alignment vertical="center" wrapText="1"/>
      <protection hidden="1"/>
    </xf>
    <xf numFmtId="10" fontId="6" fillId="0" borderId="11" xfId="10" applyNumberFormat="1" applyFont="1" applyFill="1" applyBorder="1" applyAlignment="1" applyProtection="1">
      <alignment horizontal="center" vertical="center"/>
      <protection locked="0"/>
    </xf>
    <xf numFmtId="9" fontId="6" fillId="0" borderId="11" xfId="10" applyFont="1" applyFill="1" applyBorder="1" applyAlignment="1" applyProtection="1">
      <alignment horizontal="center" vertical="center"/>
      <protection locked="0"/>
    </xf>
    <xf numFmtId="0" fontId="16" fillId="4" borderId="22" xfId="1" applyFont="1" applyFill="1" applyBorder="1" applyAlignment="1" applyProtection="1">
      <alignment vertical="center" wrapText="1"/>
      <protection locked="0"/>
    </xf>
    <xf numFmtId="2" fontId="16" fillId="4" borderId="11" xfId="3" applyNumberFormat="1" applyFont="1" applyFill="1" applyBorder="1" applyAlignment="1" applyProtection="1">
      <alignment horizontal="center" vertical="center" wrapText="1"/>
      <protection locked="0"/>
    </xf>
    <xf numFmtId="2" fontId="16" fillId="4" borderId="22" xfId="3" applyNumberFormat="1" applyFont="1" applyFill="1" applyBorder="1" applyAlignment="1" applyProtection="1">
      <alignment horizontal="center" vertical="center" wrapText="1"/>
      <protection locked="0"/>
    </xf>
    <xf numFmtId="2" fontId="16" fillId="4" borderId="18" xfId="3" applyNumberFormat="1" applyFont="1" applyFill="1" applyBorder="1" applyAlignment="1" applyProtection="1">
      <alignment horizontal="center" vertical="center" wrapText="1"/>
      <protection locked="0"/>
    </xf>
    <xf numFmtId="2" fontId="16" fillId="4" borderId="19" xfId="3" applyNumberFormat="1" applyFont="1" applyFill="1" applyBorder="1" applyAlignment="1" applyProtection="1">
      <alignment horizontal="center" vertical="center" wrapText="1"/>
      <protection locked="0"/>
    </xf>
    <xf numFmtId="167" fontId="16" fillId="4" borderId="18" xfId="3" applyNumberFormat="1" applyFont="1" applyFill="1" applyBorder="1" applyAlignment="1" applyProtection="1">
      <alignment horizontal="center" vertical="center" wrapText="1"/>
      <protection locked="0"/>
    </xf>
    <xf numFmtId="167" fontId="16" fillId="4" borderId="11" xfId="3" applyNumberFormat="1" applyFont="1" applyFill="1" applyBorder="1" applyAlignment="1" applyProtection="1">
      <alignment horizontal="center" vertical="center" wrapText="1"/>
      <protection locked="0"/>
    </xf>
    <xf numFmtId="167" fontId="16" fillId="4" borderId="22" xfId="3" applyNumberFormat="1" applyFont="1" applyFill="1" applyBorder="1" applyAlignment="1" applyProtection="1">
      <alignment horizontal="center" vertical="center" wrapText="1"/>
      <protection locked="0"/>
    </xf>
    <xf numFmtId="168" fontId="16" fillId="4" borderId="7" xfId="3" applyNumberFormat="1" applyFont="1" applyFill="1" applyBorder="1" applyAlignment="1" applyProtection="1">
      <alignment horizontal="center" vertical="center" wrapText="1"/>
      <protection locked="0"/>
    </xf>
    <xf numFmtId="169" fontId="16" fillId="4" borderId="7" xfId="8" applyNumberFormat="1" applyFont="1" applyFill="1" applyBorder="1" applyAlignment="1" applyProtection="1">
      <alignment horizontal="center" vertical="center" wrapText="1"/>
      <protection locked="0"/>
    </xf>
    <xf numFmtId="0" fontId="14" fillId="2" borderId="0" xfId="1" applyFont="1" applyFill="1" applyAlignment="1">
      <alignment horizontal="center" vertical="center" wrapText="1"/>
    </xf>
    <xf numFmtId="0" fontId="14" fillId="2" borderId="10" xfId="1" applyFont="1" applyFill="1" applyBorder="1" applyAlignment="1">
      <alignment horizontal="center" vertical="center" wrapText="1"/>
    </xf>
    <xf numFmtId="0" fontId="13" fillId="3" borderId="15" xfId="3" applyFont="1" applyFill="1" applyBorder="1" applyAlignment="1">
      <alignment horizontal="center" vertical="center" wrapText="1"/>
    </xf>
    <xf numFmtId="0" fontId="13" fillId="3" borderId="16" xfId="3" applyFont="1" applyFill="1" applyBorder="1" applyAlignment="1">
      <alignment horizontal="center" vertical="center" wrapText="1"/>
    </xf>
    <xf numFmtId="0" fontId="13" fillId="8" borderId="16" xfId="3" applyFont="1" applyFill="1" applyBorder="1" applyAlignment="1">
      <alignment vertical="center" wrapText="1"/>
    </xf>
    <xf numFmtId="0" fontId="13" fillId="3" borderId="17" xfId="3" applyFont="1" applyFill="1" applyBorder="1" applyAlignment="1">
      <alignment horizontal="left" vertical="center" wrapText="1"/>
    </xf>
    <xf numFmtId="0" fontId="6" fillId="0" borderId="11" xfId="2" applyFont="1" applyBorder="1" applyAlignment="1">
      <alignment horizontal="center" vertical="center"/>
    </xf>
    <xf numFmtId="0" fontId="6" fillId="0" borderId="11" xfId="2" applyFont="1" applyBorder="1" applyAlignment="1">
      <alignment vertical="center" wrapText="1"/>
    </xf>
    <xf numFmtId="44" fontId="18" fillId="0" borderId="0" xfId="2" applyNumberFormat="1" applyFont="1" applyAlignment="1">
      <alignment vertical="top" wrapText="1"/>
    </xf>
    <xf numFmtId="0" fontId="6" fillId="0" borderId="0" xfId="2" applyFont="1" applyAlignment="1">
      <alignment vertical="center"/>
    </xf>
    <xf numFmtId="0" fontId="16" fillId="0" borderId="11" xfId="2" applyFont="1" applyBorder="1" applyAlignment="1">
      <alignment vertical="center" wrapText="1"/>
    </xf>
    <xf numFmtId="0" fontId="49" fillId="0" borderId="0" xfId="2" applyFont="1" applyAlignment="1">
      <alignment vertical="center" wrapText="1"/>
    </xf>
    <xf numFmtId="0" fontId="16" fillId="0" borderId="11" xfId="1" applyFont="1" applyBorder="1" applyAlignment="1">
      <alignment vertical="center" wrapText="1"/>
    </xf>
    <xf numFmtId="0" fontId="6" fillId="0" borderId="22" xfId="2" applyFont="1" applyBorder="1" applyAlignment="1">
      <alignment vertical="center" wrapText="1"/>
    </xf>
    <xf numFmtId="0" fontId="24" fillId="0" borderId="2" xfId="3" applyFont="1" applyBorder="1" applyAlignment="1">
      <alignment vertical="center" wrapText="1"/>
    </xf>
    <xf numFmtId="9" fontId="24" fillId="0" borderId="22" xfId="8" applyFont="1" applyFill="1" applyBorder="1" applyAlignment="1" applyProtection="1">
      <alignment horizontal="center" vertical="center" wrapText="1"/>
    </xf>
    <xf numFmtId="3" fontId="6" fillId="0" borderId="8" xfId="0" applyNumberFormat="1" applyFont="1" applyBorder="1" applyAlignment="1">
      <alignment horizontal="center" vertical="center"/>
    </xf>
    <xf numFmtId="0" fontId="6" fillId="0" borderId="0" xfId="0" applyFont="1"/>
    <xf numFmtId="0" fontId="26" fillId="7" borderId="24" xfId="3" applyFont="1" applyFill="1" applyBorder="1" applyAlignment="1">
      <alignment horizontal="left" vertical="center" wrapText="1"/>
    </xf>
    <xf numFmtId="0" fontId="26" fillId="7" borderId="26" xfId="3" applyFont="1" applyFill="1" applyBorder="1" applyAlignment="1">
      <alignment horizontal="center" vertical="center" wrapText="1"/>
    </xf>
    <xf numFmtId="0" fontId="26" fillId="7" borderId="27" xfId="3" applyFont="1" applyFill="1" applyBorder="1" applyAlignment="1">
      <alignment horizontal="center" vertical="center" wrapText="1"/>
    </xf>
    <xf numFmtId="0" fontId="28" fillId="7" borderId="24" xfId="1" applyFont="1" applyFill="1" applyBorder="1" applyAlignment="1">
      <alignment horizontal="center" vertical="center" wrapText="1"/>
    </xf>
    <xf numFmtId="0" fontId="24" fillId="8" borderId="28" xfId="3" applyFont="1" applyFill="1" applyBorder="1" applyAlignment="1">
      <alignment vertical="center" wrapText="1"/>
    </xf>
    <xf numFmtId="0" fontId="24" fillId="8" borderId="31" xfId="3" applyFont="1" applyFill="1" applyBorder="1" applyAlignment="1">
      <alignment vertical="center" wrapText="1"/>
    </xf>
    <xf numFmtId="0" fontId="24" fillId="8" borderId="30" xfId="3" applyFont="1" applyFill="1" applyBorder="1" applyAlignment="1">
      <alignment horizontal="center" vertical="center" wrapText="1"/>
    </xf>
    <xf numFmtId="0" fontId="6" fillId="0" borderId="32" xfId="0" applyFont="1" applyBorder="1"/>
    <xf numFmtId="0" fontId="29" fillId="0" borderId="18" xfId="0" applyFont="1" applyBorder="1" applyAlignment="1">
      <alignment vertical="center" wrapText="1"/>
    </xf>
    <xf numFmtId="0" fontId="16" fillId="0" borderId="33" xfId="1" applyFont="1" applyBorder="1" applyAlignment="1">
      <alignment vertical="center" wrapText="1"/>
    </xf>
    <xf numFmtId="0" fontId="30" fillId="0" borderId="18" xfId="0" applyFont="1" applyBorder="1" applyAlignment="1">
      <alignment vertical="center" wrapText="1"/>
    </xf>
    <xf numFmtId="0" fontId="30" fillId="0" borderId="16" xfId="0" applyFont="1" applyBorder="1" applyAlignment="1">
      <alignment horizontal="right" vertical="center" wrapText="1"/>
    </xf>
    <xf numFmtId="167" fontId="16" fillId="0" borderId="33" xfId="1" applyNumberFormat="1" applyFont="1" applyBorder="1" applyAlignment="1">
      <alignment horizontal="right" vertical="center" wrapText="1"/>
    </xf>
    <xf numFmtId="167" fontId="16" fillId="0" borderId="33" xfId="1" applyNumberFormat="1" applyFont="1" applyBorder="1" applyAlignment="1">
      <alignment horizontal="center" vertical="center" wrapText="1"/>
    </xf>
    <xf numFmtId="165" fontId="6" fillId="0" borderId="0" xfId="0" applyNumberFormat="1" applyFont="1"/>
    <xf numFmtId="0" fontId="16" fillId="0" borderId="0" xfId="3" applyFont="1" applyAlignment="1">
      <alignment horizontal="center" vertical="center" wrapText="1"/>
    </xf>
    <xf numFmtId="0" fontId="30" fillId="0" borderId="11" xfId="0" applyFont="1" applyBorder="1" applyAlignment="1">
      <alignment vertical="center" wrapText="1"/>
    </xf>
    <xf numFmtId="0" fontId="16" fillId="0" borderId="11" xfId="3" applyFont="1" applyBorder="1" applyAlignment="1">
      <alignment horizontal="center" vertical="center" wrapText="1"/>
    </xf>
    <xf numFmtId="0" fontId="16" fillId="0" borderId="11" xfId="3" applyFont="1" applyBorder="1" applyAlignment="1">
      <alignment horizontal="right" vertical="center" wrapText="1"/>
    </xf>
    <xf numFmtId="0" fontId="30" fillId="0" borderId="22" xfId="0" applyFont="1" applyBorder="1" applyAlignment="1">
      <alignment vertical="center" wrapText="1"/>
    </xf>
    <xf numFmtId="0" fontId="16" fillId="0" borderId="22" xfId="3" applyFont="1" applyBorder="1" applyAlignment="1">
      <alignment horizontal="center" vertical="center" wrapText="1"/>
    </xf>
    <xf numFmtId="0" fontId="16" fillId="0" borderId="22" xfId="3" applyFont="1" applyBorder="1" applyAlignment="1">
      <alignment horizontal="right" vertical="center" wrapText="1"/>
    </xf>
    <xf numFmtId="167" fontId="16" fillId="0" borderId="34" xfId="1" applyNumberFormat="1" applyFont="1" applyBorder="1" applyAlignment="1">
      <alignment horizontal="center" vertical="center" wrapText="1"/>
    </xf>
    <xf numFmtId="0" fontId="29" fillId="0" borderId="35" xfId="0" applyFont="1" applyBorder="1" applyAlignment="1">
      <alignment vertical="center" wrapText="1"/>
    </xf>
    <xf numFmtId="167" fontId="16" fillId="0" borderId="27" xfId="1" applyNumberFormat="1" applyFont="1" applyBorder="1" applyAlignment="1">
      <alignment vertical="center" wrapText="1"/>
    </xf>
    <xf numFmtId="0" fontId="16" fillId="0" borderId="18" xfId="3" applyFont="1" applyBorder="1" applyAlignment="1">
      <alignment horizontal="center" vertical="center" wrapText="1"/>
    </xf>
    <xf numFmtId="0" fontId="16" fillId="0" borderId="18" xfId="3" applyFont="1" applyBorder="1" applyAlignment="1">
      <alignment horizontal="right" vertical="center" wrapText="1"/>
    </xf>
    <xf numFmtId="166" fontId="16" fillId="0" borderId="22" xfId="3" applyNumberFormat="1" applyFont="1" applyBorder="1" applyAlignment="1">
      <alignment horizontal="right" vertical="center" wrapText="1"/>
    </xf>
    <xf numFmtId="0" fontId="30" fillId="0" borderId="40" xfId="0" applyFont="1" applyBorder="1" applyAlignment="1">
      <alignment vertical="center" wrapText="1"/>
    </xf>
    <xf numFmtId="166" fontId="16" fillId="0" borderId="10" xfId="3" applyNumberFormat="1" applyFont="1" applyBorder="1" applyAlignment="1">
      <alignment horizontal="right" vertical="center" wrapText="1"/>
    </xf>
    <xf numFmtId="2" fontId="29" fillId="0" borderId="26" xfId="0" applyNumberFormat="1" applyFont="1" applyBorder="1" applyAlignment="1">
      <alignment vertical="center" wrapText="1"/>
    </xf>
    <xf numFmtId="0" fontId="16" fillId="0" borderId="18" xfId="3" quotePrefix="1" applyFont="1" applyBorder="1" applyAlignment="1">
      <alignment horizontal="right" vertical="center" wrapText="1"/>
    </xf>
    <xf numFmtId="166" fontId="16" fillId="0" borderId="11" xfId="3" applyNumberFormat="1" applyFont="1" applyBorder="1" applyAlignment="1">
      <alignment horizontal="right" vertical="center" wrapText="1"/>
    </xf>
    <xf numFmtId="0" fontId="34" fillId="0" borderId="0" xfId="0" applyFont="1"/>
    <xf numFmtId="0" fontId="35" fillId="0" borderId="0" xfId="0" applyFont="1"/>
    <xf numFmtId="0" fontId="29" fillId="0" borderId="26" xfId="0" applyFont="1" applyBorder="1" applyAlignment="1">
      <alignment vertical="center" wrapText="1"/>
    </xf>
    <xf numFmtId="0" fontId="29" fillId="0" borderId="21" xfId="0" applyFont="1" applyBorder="1" applyAlignment="1">
      <alignment vertical="center" wrapText="1"/>
    </xf>
    <xf numFmtId="0" fontId="29" fillId="0" borderId="25" xfId="0" applyFont="1" applyBorder="1" applyAlignment="1">
      <alignment vertical="center" wrapText="1"/>
    </xf>
    <xf numFmtId="0" fontId="16" fillId="10" borderId="18" xfId="3" applyFont="1" applyFill="1" applyBorder="1" applyAlignment="1">
      <alignment horizontal="center" vertical="center" wrapText="1"/>
    </xf>
    <xf numFmtId="0" fontId="16" fillId="10" borderId="11" xfId="3" applyFont="1" applyFill="1" applyBorder="1" applyAlignment="1">
      <alignment horizontal="center" vertical="center" wrapText="1"/>
    </xf>
    <xf numFmtId="0" fontId="16" fillId="10" borderId="22" xfId="3" applyFont="1" applyFill="1" applyBorder="1" applyAlignment="1">
      <alignment horizontal="center" vertical="center" wrapText="1"/>
    </xf>
    <xf numFmtId="0" fontId="36" fillId="0" borderId="0" xfId="0" applyFont="1"/>
    <xf numFmtId="0" fontId="16" fillId="10" borderId="16" xfId="3" applyFont="1" applyFill="1" applyBorder="1" applyAlignment="1">
      <alignment horizontal="center" vertical="center" wrapText="1"/>
    </xf>
    <xf numFmtId="166" fontId="16" fillId="0" borderId="18" xfId="3" applyNumberFormat="1" applyFont="1" applyBorder="1" applyAlignment="1">
      <alignment horizontal="right" vertical="center" wrapText="1"/>
    </xf>
    <xf numFmtId="0" fontId="16" fillId="10" borderId="13" xfId="3" applyFont="1" applyFill="1" applyBorder="1" applyAlignment="1">
      <alignment horizontal="center" vertical="center" wrapText="1"/>
    </xf>
    <xf numFmtId="167" fontId="16" fillId="0" borderId="22" xfId="3" applyNumberFormat="1" applyFont="1" applyBorder="1" applyAlignment="1">
      <alignment horizontal="right" vertical="center" wrapText="1"/>
    </xf>
    <xf numFmtId="0" fontId="37" fillId="0" borderId="0" xfId="0" applyFont="1"/>
    <xf numFmtId="0" fontId="16" fillId="10" borderId="7" xfId="3" applyFont="1" applyFill="1" applyBorder="1" applyAlignment="1">
      <alignment horizontal="center" vertical="center" wrapText="1"/>
    </xf>
    <xf numFmtId="0" fontId="16" fillId="0" borderId="22" xfId="3" applyFont="1" applyBorder="1" applyAlignment="1">
      <alignment vertical="center" wrapText="1"/>
    </xf>
    <xf numFmtId="0" fontId="24" fillId="0" borderId="26" xfId="3" applyFont="1" applyBorder="1" applyAlignment="1">
      <alignment horizontal="right" vertical="center" wrapText="1"/>
    </xf>
    <xf numFmtId="1" fontId="24" fillId="0" borderId="27" xfId="1" applyNumberFormat="1" applyFont="1" applyBorder="1" applyAlignment="1">
      <alignment horizontal="center" vertical="center" wrapText="1"/>
    </xf>
    <xf numFmtId="0" fontId="16" fillId="0" borderId="19" xfId="3" applyFont="1" applyBorder="1" applyAlignment="1">
      <alignment vertical="center" wrapText="1"/>
    </xf>
    <xf numFmtId="165" fontId="16" fillId="0" borderId="18" xfId="4" applyNumberFormat="1" applyFont="1" applyFill="1" applyBorder="1" applyAlignment="1" applyProtection="1">
      <alignment horizontal="center" vertical="center" wrapText="1"/>
    </xf>
    <xf numFmtId="0" fontId="16" fillId="0" borderId="18" xfId="3" applyFont="1" applyBorder="1" applyAlignment="1">
      <alignment vertical="center" wrapText="1"/>
    </xf>
    <xf numFmtId="44" fontId="24" fillId="0" borderId="11" xfId="4" applyFont="1" applyFill="1" applyBorder="1" applyAlignment="1" applyProtection="1">
      <alignment horizontal="center" vertical="center" wrapText="1"/>
    </xf>
    <xf numFmtId="0" fontId="28" fillId="0" borderId="9" xfId="1" applyFont="1" applyBorder="1" applyAlignment="1">
      <alignment horizontal="left" vertical="center" wrapText="1"/>
    </xf>
    <xf numFmtId="0" fontId="28" fillId="0" borderId="0" xfId="1" applyFont="1" applyAlignment="1">
      <alignment horizontal="left" vertical="center" wrapText="1"/>
    </xf>
    <xf numFmtId="0" fontId="28" fillId="0" borderId="0" xfId="1" applyFont="1" applyAlignment="1">
      <alignment horizontal="center" vertical="center" wrapText="1"/>
    </xf>
    <xf numFmtId="0" fontId="24" fillId="0" borderId="0" xfId="1" applyFont="1" applyAlignment="1">
      <alignment horizontal="right" vertical="center" wrapText="1"/>
    </xf>
    <xf numFmtId="44" fontId="24" fillId="0" borderId="10" xfId="1" applyNumberFormat="1" applyFont="1" applyBorder="1" applyAlignment="1">
      <alignment horizontal="center" vertical="center" wrapText="1"/>
    </xf>
    <xf numFmtId="0" fontId="28" fillId="0" borderId="0" xfId="2" applyFont="1" applyAlignment="1">
      <alignment vertical="center"/>
    </xf>
    <xf numFmtId="0" fontId="16" fillId="10" borderId="22" xfId="1" applyFont="1" applyFill="1" applyBorder="1" applyAlignment="1">
      <alignment vertical="center" wrapText="1"/>
    </xf>
    <xf numFmtId="0" fontId="8" fillId="0" borderId="2" xfId="3" applyFont="1" applyBorder="1" applyAlignment="1">
      <alignment vertical="center" wrapText="1"/>
    </xf>
    <xf numFmtId="9" fontId="8" fillId="0" borderId="26" xfId="8" applyFont="1" applyFill="1" applyBorder="1" applyAlignment="1" applyProtection="1">
      <alignment horizontal="center" vertical="center" wrapText="1"/>
    </xf>
    <xf numFmtId="0" fontId="13" fillId="0" borderId="23" xfId="0" applyFont="1" applyBorder="1"/>
    <xf numFmtId="0" fontId="13" fillId="0" borderId="0" xfId="0" applyFont="1"/>
    <xf numFmtId="0" fontId="26" fillId="11" borderId="36" xfId="3" applyFont="1" applyFill="1" applyBorder="1" applyAlignment="1">
      <alignment horizontal="left" vertical="center" wrapText="1"/>
    </xf>
    <xf numFmtId="0" fontId="26" fillId="11" borderId="18" xfId="3" applyFont="1" applyFill="1" applyBorder="1" applyAlignment="1">
      <alignment horizontal="center" vertical="center" wrapText="1"/>
    </xf>
    <xf numFmtId="0" fontId="8" fillId="9" borderId="21" xfId="3" applyFont="1" applyFill="1" applyBorder="1" applyAlignment="1">
      <alignment vertical="center" wrapText="1"/>
    </xf>
    <xf numFmtId="0" fontId="8" fillId="9" borderId="23" xfId="3" applyFont="1" applyFill="1" applyBorder="1" applyAlignment="1">
      <alignment horizontal="center" vertical="center" wrapText="1"/>
    </xf>
    <xf numFmtId="0" fontId="13" fillId="0" borderId="37" xfId="0" applyFont="1" applyBorder="1"/>
    <xf numFmtId="0" fontId="41" fillId="0" borderId="35" xfId="0" applyFont="1" applyBorder="1" applyAlignment="1">
      <alignment vertical="center" wrapText="1"/>
    </xf>
    <xf numFmtId="0" fontId="41" fillId="0" borderId="26" xfId="0" applyFont="1" applyBorder="1" applyAlignment="1">
      <alignment vertical="center" wrapText="1"/>
    </xf>
    <xf numFmtId="0" fontId="7" fillId="0" borderId="38" xfId="1" applyFont="1" applyBorder="1" applyAlignment="1">
      <alignment vertical="center" wrapText="1"/>
    </xf>
    <xf numFmtId="0" fontId="42" fillId="0" borderId="18" xfId="0" applyFont="1" applyBorder="1" applyAlignment="1">
      <alignment vertical="center" wrapText="1"/>
    </xf>
    <xf numFmtId="167" fontId="7" fillId="10" borderId="18" xfId="3" applyNumberFormat="1" applyFont="1" applyFill="1" applyBorder="1" applyAlignment="1">
      <alignment horizontal="center" vertical="center" wrapText="1"/>
    </xf>
    <xf numFmtId="0" fontId="7" fillId="0" borderId="18" xfId="3" applyFont="1" applyBorder="1" applyAlignment="1">
      <alignment horizontal="center" vertical="center" wrapText="1"/>
    </xf>
    <xf numFmtId="0" fontId="7" fillId="0" borderId="18" xfId="3" applyFont="1" applyBorder="1" applyAlignment="1">
      <alignment horizontal="right" vertical="center" wrapText="1"/>
    </xf>
    <xf numFmtId="167" fontId="7" fillId="0" borderId="33" xfId="1" applyNumberFormat="1" applyFont="1" applyBorder="1" applyAlignment="1">
      <alignment horizontal="center" vertical="center" wrapText="1"/>
    </xf>
    <xf numFmtId="0" fontId="42" fillId="0" borderId="11" xfId="0" applyFont="1" applyBorder="1" applyAlignment="1">
      <alignment vertical="center" wrapText="1"/>
    </xf>
    <xf numFmtId="167" fontId="7" fillId="10" borderId="11" xfId="3" applyNumberFormat="1" applyFont="1" applyFill="1" applyBorder="1" applyAlignment="1">
      <alignment horizontal="center" vertical="center" wrapText="1"/>
    </xf>
    <xf numFmtId="0" fontId="7" fillId="0" borderId="11" xfId="3" applyFont="1" applyBorder="1" applyAlignment="1">
      <alignment horizontal="center" vertical="center" wrapText="1"/>
    </xf>
    <xf numFmtId="0" fontId="7" fillId="0" borderId="11" xfId="3" applyFont="1" applyBorder="1" applyAlignment="1">
      <alignment horizontal="right" vertical="center" wrapText="1"/>
    </xf>
    <xf numFmtId="0" fontId="42" fillId="0" borderId="22" xfId="0" applyFont="1" applyBorder="1" applyAlignment="1">
      <alignment vertical="center" wrapText="1"/>
    </xf>
    <xf numFmtId="167" fontId="7" fillId="10" borderId="22" xfId="3" applyNumberFormat="1" applyFont="1" applyFill="1" applyBorder="1" applyAlignment="1">
      <alignment horizontal="center" vertical="center" wrapText="1"/>
    </xf>
    <xf numFmtId="0" fontId="7" fillId="0" borderId="22" xfId="3" applyFont="1" applyBorder="1" applyAlignment="1">
      <alignment horizontal="center" vertical="center" wrapText="1"/>
    </xf>
    <xf numFmtId="0" fontId="7" fillId="0" borderId="22" xfId="3" applyFont="1" applyBorder="1" applyAlignment="1">
      <alignment horizontal="right" vertical="center" wrapText="1"/>
    </xf>
    <xf numFmtId="167" fontId="41" fillId="0" borderId="26" xfId="0" applyNumberFormat="1" applyFont="1" applyBorder="1" applyAlignment="1">
      <alignment vertical="center" wrapText="1"/>
    </xf>
    <xf numFmtId="167" fontId="7" fillId="0" borderId="38" xfId="1" applyNumberFormat="1" applyFont="1" applyBorder="1" applyAlignment="1">
      <alignment vertical="center" wrapText="1"/>
    </xf>
    <xf numFmtId="166" fontId="7" fillId="0" borderId="22" xfId="3" applyNumberFormat="1" applyFont="1" applyBorder="1" applyAlignment="1">
      <alignment horizontal="right" vertical="center" wrapText="1"/>
    </xf>
    <xf numFmtId="0" fontId="7" fillId="0" borderId="18" xfId="3" quotePrefix="1" applyFont="1" applyBorder="1" applyAlignment="1">
      <alignment horizontal="right" vertical="center" wrapText="1"/>
    </xf>
    <xf numFmtId="166" fontId="7" fillId="0" borderId="11" xfId="3" applyNumberFormat="1" applyFont="1" applyBorder="1" applyAlignment="1">
      <alignment horizontal="right" vertical="center" wrapText="1"/>
    </xf>
    <xf numFmtId="167" fontId="7" fillId="0" borderId="34" xfId="1" applyNumberFormat="1" applyFont="1" applyBorder="1" applyAlignment="1">
      <alignment horizontal="center" vertical="center" wrapText="1"/>
    </xf>
    <xf numFmtId="0" fontId="41" fillId="0" borderId="21" xfId="0" applyFont="1" applyBorder="1" applyAlignment="1">
      <alignment vertical="center" wrapText="1"/>
    </xf>
    <xf numFmtId="0" fontId="41" fillId="0" borderId="25" xfId="0" applyFont="1" applyBorder="1" applyAlignment="1">
      <alignment vertical="center" wrapText="1"/>
    </xf>
    <xf numFmtId="167" fontId="7" fillId="0" borderId="27" xfId="1" applyNumberFormat="1" applyFont="1" applyBorder="1" applyAlignment="1">
      <alignment vertical="center" wrapText="1"/>
    </xf>
    <xf numFmtId="167" fontId="7" fillId="10" borderId="16" xfId="3" applyNumberFormat="1" applyFont="1" applyFill="1" applyBorder="1" applyAlignment="1">
      <alignment horizontal="center" vertical="center" wrapText="1"/>
    </xf>
    <xf numFmtId="166" fontId="7" fillId="0" borderId="18" xfId="3" applyNumberFormat="1" applyFont="1" applyBorder="1" applyAlignment="1">
      <alignment horizontal="right" vertical="center" wrapText="1"/>
    </xf>
    <xf numFmtId="0" fontId="7" fillId="10" borderId="13" xfId="3" applyFont="1" applyFill="1" applyBorder="1" applyAlignment="1">
      <alignment horizontal="center" vertical="center" wrapText="1"/>
    </xf>
    <xf numFmtId="0" fontId="7" fillId="10" borderId="7" xfId="3" applyFont="1" applyFill="1" applyBorder="1" applyAlignment="1">
      <alignment horizontal="center" vertical="center" wrapText="1"/>
    </xf>
    <xf numFmtId="0" fontId="7" fillId="0" borderId="22" xfId="3" applyFont="1" applyBorder="1" applyAlignment="1">
      <alignment vertical="center" wrapText="1"/>
    </xf>
    <xf numFmtId="0" fontId="8" fillId="0" borderId="25" xfId="3" applyFont="1" applyBorder="1" applyAlignment="1">
      <alignment horizontal="right" vertical="center" wrapText="1"/>
    </xf>
    <xf numFmtId="1" fontId="8" fillId="0" borderId="27" xfId="1" applyNumberFormat="1" applyFont="1" applyBorder="1" applyAlignment="1">
      <alignment horizontal="center" vertical="center" wrapText="1"/>
    </xf>
    <xf numFmtId="0" fontId="7" fillId="0" borderId="19" xfId="3" applyFont="1" applyBorder="1" applyAlignment="1">
      <alignment vertical="center" wrapText="1"/>
    </xf>
    <xf numFmtId="0" fontId="7" fillId="0" borderId="19" xfId="3" applyFont="1" applyBorder="1" applyAlignment="1">
      <alignment horizontal="right" vertical="center" wrapText="1"/>
    </xf>
    <xf numFmtId="165" fontId="7" fillId="0" borderId="19" xfId="4" applyNumberFormat="1" applyFont="1" applyFill="1" applyBorder="1" applyAlignment="1" applyProtection="1">
      <alignment horizontal="center" vertical="center" wrapText="1"/>
    </xf>
    <xf numFmtId="0" fontId="7" fillId="0" borderId="18" xfId="3" applyFont="1" applyBorder="1" applyAlignment="1">
      <alignment vertical="center" wrapText="1"/>
    </xf>
    <xf numFmtId="0" fontId="7" fillId="0" borderId="26" xfId="3" applyFont="1" applyBorder="1" applyAlignment="1">
      <alignment horizontal="center" vertical="center" wrapText="1"/>
    </xf>
    <xf numFmtId="44" fontId="8" fillId="0" borderId="27" xfId="4" applyFont="1" applyFill="1" applyBorder="1" applyAlignment="1" applyProtection="1">
      <alignment horizontal="center" vertical="center" wrapText="1"/>
    </xf>
    <xf numFmtId="0" fontId="14" fillId="0" borderId="9" xfId="1" applyFont="1" applyBorder="1" applyAlignment="1">
      <alignment horizontal="left" vertical="center" wrapText="1"/>
    </xf>
    <xf numFmtId="0" fontId="14" fillId="0" borderId="0" xfId="1" applyFont="1" applyAlignment="1">
      <alignment horizontal="left" vertical="center" wrapText="1"/>
    </xf>
    <xf numFmtId="0" fontId="14" fillId="0" borderId="0" xfId="1" applyFont="1" applyAlignment="1">
      <alignment horizontal="center" vertical="center" wrapText="1"/>
    </xf>
    <xf numFmtId="0" fontId="8" fillId="0" borderId="0" xfId="1" applyFont="1" applyAlignment="1">
      <alignment horizontal="right" vertical="center" wrapText="1"/>
    </xf>
    <xf numFmtId="0" fontId="47" fillId="0" borderId="0" xfId="1" applyFont="1" applyAlignment="1">
      <alignment horizontal="center" vertical="center" wrapText="1"/>
    </xf>
    <xf numFmtId="44" fontId="8" fillId="0" borderId="39" xfId="1" applyNumberFormat="1" applyFont="1" applyBorder="1" applyAlignment="1">
      <alignment horizontal="center" vertical="center" wrapText="1"/>
    </xf>
    <xf numFmtId="0" fontId="14" fillId="7" borderId="12" xfId="1" applyFont="1" applyFill="1" applyBorder="1" applyAlignment="1">
      <alignment horizontal="center" vertical="center" wrapText="1"/>
    </xf>
    <xf numFmtId="44" fontId="3" fillId="0" borderId="24" xfId="9" applyFont="1" applyBorder="1" applyAlignment="1" applyProtection="1">
      <alignment horizontal="center" vertical="center" wrapText="1"/>
    </xf>
    <xf numFmtId="0" fontId="14" fillId="0" borderId="7" xfId="1" applyFont="1" applyBorder="1" applyAlignment="1">
      <alignment horizontal="center" vertical="center" wrapText="1"/>
    </xf>
    <xf numFmtId="44" fontId="3" fillId="0" borderId="0" xfId="9" applyFont="1" applyBorder="1" applyAlignment="1" applyProtection="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3" fillId="3" borderId="16" xfId="3" applyFont="1" applyFill="1" applyBorder="1" applyAlignment="1">
      <alignment vertical="center" wrapText="1"/>
    </xf>
    <xf numFmtId="0" fontId="6" fillId="0" borderId="11" xfId="5" applyFont="1" applyBorder="1" applyAlignment="1">
      <alignment horizontal="left" vertical="center" wrapText="1"/>
    </xf>
    <xf numFmtId="44" fontId="6" fillId="0" borderId="11" xfId="4" applyFont="1" applyFill="1" applyBorder="1" applyAlignment="1" applyProtection="1">
      <alignment horizontal="center" vertical="center" wrapText="1"/>
    </xf>
    <xf numFmtId="3" fontId="6" fillId="0" borderId="11" xfId="5" applyNumberFormat="1" applyFont="1" applyBorder="1" applyAlignment="1">
      <alignment horizontal="left" vertical="center" wrapText="1"/>
    </xf>
    <xf numFmtId="0" fontId="13" fillId="0" borderId="0" xfId="5" applyFont="1" applyAlignment="1">
      <alignment horizontal="left" vertical="center"/>
    </xf>
    <xf numFmtId="44" fontId="13" fillId="0" borderId="0" xfId="5" applyNumberFormat="1" applyFont="1" applyAlignment="1">
      <alignment horizontal="center" vertical="center"/>
    </xf>
    <xf numFmtId="0" fontId="13" fillId="0" borderId="0" xfId="5" applyFont="1" applyAlignment="1">
      <alignment horizontal="center" vertical="center" wrapText="1"/>
    </xf>
    <xf numFmtId="44" fontId="13" fillId="0" borderId="0" xfId="5" applyNumberFormat="1" applyFont="1" applyAlignment="1">
      <alignment horizontal="left" vertical="center"/>
    </xf>
    <xf numFmtId="44" fontId="13" fillId="0" borderId="0" xfId="5" applyNumberFormat="1" applyFont="1" applyAlignment="1">
      <alignment horizontal="left" vertical="center" wrapText="1"/>
    </xf>
    <xf numFmtId="164" fontId="6" fillId="4" borderId="11" xfId="5" applyNumberFormat="1" applyFont="1" applyFill="1" applyBorder="1" applyAlignment="1">
      <alignment horizontal="center" vertical="center" wrapText="1"/>
    </xf>
    <xf numFmtId="0" fontId="13" fillId="0" borderId="0" xfId="1" applyFont="1" applyAlignment="1">
      <alignment horizontal="center" vertical="center" wrapText="1"/>
    </xf>
    <xf numFmtId="44" fontId="13" fillId="0" borderId="0" xfId="1" applyNumberFormat="1" applyFont="1" applyAlignment="1">
      <alignment horizontal="center" vertical="center" wrapText="1"/>
    </xf>
    <xf numFmtId="0" fontId="13" fillId="0" borderId="0" xfId="5" applyFont="1" applyAlignment="1">
      <alignment horizontal="center" vertical="center"/>
    </xf>
    <xf numFmtId="9" fontId="13" fillId="0" borderId="0" xfId="7" applyFont="1" applyAlignment="1" applyProtection="1">
      <alignment horizontal="center" vertical="center"/>
    </xf>
    <xf numFmtId="164" fontId="6" fillId="0" borderId="11" xfId="5" applyNumberFormat="1" applyFont="1" applyBorder="1" applyAlignment="1">
      <alignment horizontal="center" vertical="center" wrapText="1"/>
    </xf>
    <xf numFmtId="0" fontId="14" fillId="2" borderId="11" xfId="1" applyFont="1" applyFill="1" applyBorder="1" applyAlignment="1">
      <alignment horizontal="center" vertical="center" wrapText="1"/>
    </xf>
    <xf numFmtId="44" fontId="15" fillId="0" borderId="17" xfId="5" applyNumberFormat="1" applyFont="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51" fillId="0" borderId="0" xfId="1" applyFont="1" applyAlignment="1">
      <alignment horizontal="center" vertical="center" wrapText="1"/>
    </xf>
    <xf numFmtId="0" fontId="14" fillId="0" borderId="10" xfId="1" applyFont="1" applyBorder="1" applyAlignment="1">
      <alignment horizontal="center" vertical="center" wrapText="1"/>
    </xf>
    <xf numFmtId="2" fontId="29" fillId="4" borderId="26" xfId="0" applyNumberFormat="1" applyFont="1" applyFill="1" applyBorder="1" applyAlignment="1" applyProtection="1">
      <alignment vertical="center" wrapText="1"/>
      <protection locked="0"/>
    </xf>
    <xf numFmtId="0" fontId="6" fillId="0" borderId="12" xfId="5" applyFont="1" applyBorder="1" applyAlignment="1">
      <alignment horizontal="left" vertical="center"/>
    </xf>
    <xf numFmtId="0" fontId="6" fillId="0" borderId="13" xfId="5" applyFont="1" applyBorder="1" applyAlignment="1">
      <alignment horizontal="left" vertical="center"/>
    </xf>
    <xf numFmtId="0" fontId="6" fillId="0" borderId="14" xfId="5" applyFont="1" applyBorder="1" applyAlignment="1">
      <alignment horizontal="left" vertical="center"/>
    </xf>
    <xf numFmtId="0" fontId="24" fillId="9" borderId="20" xfId="3" applyFont="1" applyFill="1" applyBorder="1" applyAlignment="1">
      <alignment horizontal="center" vertical="center" wrapText="1"/>
    </xf>
    <xf numFmtId="0" fontId="24" fillId="9" borderId="21" xfId="3" applyFont="1" applyFill="1" applyBorder="1" applyAlignment="1">
      <alignment horizontal="center" vertical="center" wrapText="1"/>
    </xf>
    <xf numFmtId="0" fontId="26" fillId="11" borderId="20" xfId="3" applyFont="1" applyFill="1" applyBorder="1" applyAlignment="1">
      <alignment horizontal="center" vertical="center" wrapText="1"/>
    </xf>
    <xf numFmtId="0" fontId="26" fillId="11" borderId="23" xfId="3" applyFont="1" applyFill="1" applyBorder="1" applyAlignment="1">
      <alignment horizontal="center" vertical="center" wrapText="1"/>
    </xf>
    <xf numFmtId="0" fontId="26" fillId="11" borderId="28" xfId="3" applyFont="1" applyFill="1" applyBorder="1" applyAlignment="1">
      <alignment horizontal="left" vertical="center" wrapText="1"/>
    </xf>
    <xf numFmtId="0" fontId="26" fillId="11" borderId="31" xfId="3" applyFont="1" applyFill="1" applyBorder="1" applyAlignment="1">
      <alignment horizontal="left" vertical="center" wrapText="1"/>
    </xf>
    <xf numFmtId="0" fontId="8" fillId="9" borderId="20" xfId="3" applyFont="1" applyFill="1" applyBorder="1" applyAlignment="1">
      <alignment horizontal="left" vertical="center" wrapText="1"/>
    </xf>
    <xf numFmtId="0" fontId="8" fillId="9" borderId="21" xfId="3" applyFont="1" applyFill="1" applyBorder="1" applyAlignment="1">
      <alignment horizontal="left" vertical="center" wrapText="1"/>
    </xf>
    <xf numFmtId="0" fontId="8" fillId="9" borderId="23" xfId="3" applyFont="1" applyFill="1" applyBorder="1" applyAlignment="1">
      <alignment horizontal="left" vertical="center" wrapText="1"/>
    </xf>
    <xf numFmtId="0" fontId="8" fillId="0" borderId="0" xfId="3" applyFont="1" applyAlignment="1">
      <alignment horizontal="center" vertical="center" wrapText="1"/>
    </xf>
    <xf numFmtId="0" fontId="7" fillId="0" borderId="0" xfId="3" applyFont="1" applyAlignment="1">
      <alignment horizontal="center" vertical="center" wrapText="1"/>
    </xf>
    <xf numFmtId="0" fontId="41" fillId="0" borderId="21" xfId="0" applyFont="1" applyBorder="1" applyAlignment="1">
      <alignment horizontal="right" vertical="center" wrapText="1"/>
    </xf>
    <xf numFmtId="0" fontId="41" fillId="0" borderId="23" xfId="0" applyFont="1" applyBorder="1" applyAlignment="1">
      <alignment horizontal="right" vertical="center" wrapText="1"/>
    </xf>
    <xf numFmtId="0" fontId="41" fillId="0" borderId="25" xfId="0" applyFont="1" applyBorder="1" applyAlignment="1">
      <alignment horizontal="right" vertical="center" wrapText="1"/>
    </xf>
    <xf numFmtId="0" fontId="24" fillId="0" borderId="20" xfId="3" applyFont="1" applyBorder="1" applyAlignment="1">
      <alignment horizontal="right" vertical="center" wrapText="1"/>
    </xf>
    <xf numFmtId="0" fontId="24" fillId="0" borderId="23" xfId="3" applyFont="1" applyBorder="1" applyAlignment="1">
      <alignment horizontal="right" vertical="center" wrapText="1"/>
    </xf>
    <xf numFmtId="0" fontId="7" fillId="0" borderId="9" xfId="3" applyFont="1" applyBorder="1" applyAlignment="1">
      <alignment horizontal="right" vertical="center" wrapText="1"/>
    </xf>
    <xf numFmtId="0" fontId="7" fillId="0" borderId="10" xfId="3" applyFont="1" applyBorder="1" applyAlignment="1">
      <alignment horizontal="right" vertical="center" wrapText="1"/>
    </xf>
    <xf numFmtId="0" fontId="24" fillId="0" borderId="21" xfId="3" applyFont="1" applyBorder="1" applyAlignment="1">
      <alignment horizontal="right"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3" fillId="3" borderId="16" xfId="3" applyFont="1" applyFill="1" applyBorder="1" applyAlignment="1">
      <alignment horizontal="left" vertical="center" wrapText="1"/>
    </xf>
    <xf numFmtId="0" fontId="13" fillId="3" borderId="17" xfId="3" applyFont="1" applyFill="1" applyBorder="1" applyAlignment="1">
      <alignment horizontal="left" vertical="center" wrapText="1"/>
    </xf>
    <xf numFmtId="0" fontId="29" fillId="0" borderId="21" xfId="0" applyFont="1" applyBorder="1" applyAlignment="1">
      <alignment horizontal="right" vertical="center" wrapText="1"/>
    </xf>
    <xf numFmtId="0" fontId="29" fillId="0" borderId="25" xfId="0" applyFont="1" applyBorder="1" applyAlignment="1">
      <alignment horizontal="right" vertical="center" wrapText="1"/>
    </xf>
    <xf numFmtId="0" fontId="16" fillId="0" borderId="15" xfId="3" applyFont="1" applyBorder="1" applyAlignment="1">
      <alignment horizontal="right" vertical="center" wrapText="1"/>
    </xf>
    <xf numFmtId="0" fontId="16" fillId="0" borderId="17" xfId="3" applyFont="1" applyBorder="1" applyAlignment="1">
      <alignment horizontal="right" vertical="center" wrapText="1"/>
    </xf>
    <xf numFmtId="0" fontId="24" fillId="0" borderId="28" xfId="3" applyFont="1" applyBorder="1" applyAlignment="1">
      <alignment horizontal="right" vertical="center" wrapText="1"/>
    </xf>
    <xf numFmtId="0" fontId="24" fillId="0" borderId="29" xfId="3" applyFont="1" applyBorder="1" applyAlignment="1">
      <alignment horizontal="right" vertical="center" wrapText="1"/>
    </xf>
    <xf numFmtId="0" fontId="12" fillId="2" borderId="6"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8"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14" fillId="2" borderId="0" xfId="1" applyFont="1" applyFill="1" applyAlignment="1">
      <alignment horizontal="left" vertical="center" wrapText="1"/>
    </xf>
    <xf numFmtId="0" fontId="6" fillId="0" borderId="11" xfId="2" applyFont="1" applyBorder="1" applyAlignment="1">
      <alignment horizontal="center" vertical="center"/>
    </xf>
    <xf numFmtId="44" fontId="6" fillId="0" borderId="11" xfId="4" applyFont="1" applyBorder="1" applyAlignment="1" applyProtection="1">
      <alignment horizontal="center" vertical="center"/>
    </xf>
    <xf numFmtId="44" fontId="6" fillId="0" borderId="11" xfId="4" applyFont="1" applyFill="1" applyBorder="1" applyAlignment="1" applyProtection="1">
      <alignment horizontal="center" vertical="center"/>
    </xf>
    <xf numFmtId="3" fontId="6" fillId="0" borderId="11" xfId="2" applyNumberFormat="1" applyFont="1" applyBorder="1" applyAlignment="1">
      <alignment horizontal="left" vertical="center" wrapText="1"/>
    </xf>
    <xf numFmtId="3" fontId="6" fillId="0" borderId="11" xfId="2" applyNumberFormat="1" applyFont="1" applyBorder="1" applyAlignment="1">
      <alignment horizontal="left" vertical="center"/>
    </xf>
    <xf numFmtId="0" fontId="28" fillId="7" borderId="6" xfId="1" applyFont="1" applyFill="1" applyBorder="1" applyAlignment="1">
      <alignment horizontal="left" vertical="center" wrapText="1"/>
    </xf>
    <xf numFmtId="0" fontId="28" fillId="7" borderId="7" xfId="1" applyFont="1" applyFill="1" applyBorder="1" applyAlignment="1">
      <alignment horizontal="left" vertical="center" wrapText="1"/>
    </xf>
    <xf numFmtId="0" fontId="26" fillId="7" borderId="20" xfId="3" applyFont="1" applyFill="1" applyBorder="1" applyAlignment="1">
      <alignment horizontal="center" vertical="center" wrapText="1"/>
    </xf>
    <xf numFmtId="0" fontId="26" fillId="7" borderId="23" xfId="3" applyFont="1" applyFill="1" applyBorder="1" applyAlignment="1">
      <alignment horizontal="center" vertical="center" wrapText="1"/>
    </xf>
    <xf numFmtId="0" fontId="26" fillId="7" borderId="20" xfId="3" applyFont="1" applyFill="1" applyBorder="1" applyAlignment="1">
      <alignment horizontal="left" vertical="center" wrapText="1"/>
    </xf>
    <xf numFmtId="0" fontId="26" fillId="7" borderId="25" xfId="3" applyFont="1" applyFill="1" applyBorder="1" applyAlignment="1">
      <alignment horizontal="left" vertical="center" wrapText="1"/>
    </xf>
    <xf numFmtId="0" fontId="24" fillId="8" borderId="28" xfId="3" applyFont="1" applyFill="1" applyBorder="1" applyAlignment="1">
      <alignment horizontal="left" vertical="center" wrapText="1"/>
    </xf>
    <xf numFmtId="0" fontId="24" fillId="8" borderId="29" xfId="3" applyFont="1" applyFill="1" applyBorder="1" applyAlignment="1">
      <alignment horizontal="left" vertical="center" wrapText="1"/>
    </xf>
    <xf numFmtId="0" fontId="24" fillId="8" borderId="30" xfId="3" applyFont="1" applyFill="1" applyBorder="1" applyAlignment="1">
      <alignment horizontal="left" vertical="center" wrapText="1"/>
    </xf>
    <xf numFmtId="0" fontId="24" fillId="0" borderId="0" xfId="3" applyFont="1" applyAlignment="1">
      <alignment horizontal="center" vertical="center" wrapText="1"/>
    </xf>
    <xf numFmtId="0" fontId="16" fillId="0" borderId="0" xfId="3" applyFont="1" applyAlignment="1">
      <alignment horizontal="center" vertical="center" wrapText="1"/>
    </xf>
    <xf numFmtId="0" fontId="29" fillId="0" borderId="16" xfId="0" applyFont="1" applyBorder="1" applyAlignment="1">
      <alignment horizontal="right" vertical="center" wrapText="1"/>
    </xf>
    <xf numFmtId="0" fontId="29" fillId="0" borderId="17" xfId="0" applyFont="1" applyBorder="1" applyAlignment="1">
      <alignment horizontal="right" vertical="center" wrapText="1"/>
    </xf>
    <xf numFmtId="0" fontId="9" fillId="0" borderId="0" xfId="1" applyFont="1" applyAlignment="1">
      <alignment horizontal="left" vertical="center" wrapText="1"/>
    </xf>
    <xf numFmtId="0" fontId="9" fillId="0" borderId="5" xfId="1" applyFont="1" applyBorder="1" applyAlignment="1">
      <alignment horizontal="left" vertical="center" wrapText="1"/>
    </xf>
    <xf numFmtId="0" fontId="10" fillId="0" borderId="4" xfId="1" applyFont="1" applyBorder="1" applyAlignment="1">
      <alignment horizontal="center"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44" fontId="6" fillId="0" borderId="11" xfId="6" applyNumberFormat="1" applyFont="1" applyBorder="1" applyAlignment="1" applyProtection="1">
      <alignment horizontal="center" vertical="center"/>
      <protection hidden="1"/>
    </xf>
    <xf numFmtId="44" fontId="6" fillId="0" borderId="11" xfId="6" applyNumberFormat="1" applyFont="1" applyBorder="1" applyAlignment="1">
      <alignment horizontal="center" vertical="center"/>
    </xf>
    <xf numFmtId="0" fontId="5" fillId="0" borderId="19"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16" fillId="0" borderId="11" xfId="6" applyFont="1" applyBorder="1" applyAlignment="1" applyProtection="1">
      <alignment horizontal="left" vertical="center" wrapText="1"/>
      <protection hidden="1"/>
    </xf>
    <xf numFmtId="0" fontId="21" fillId="7" borderId="12" xfId="1" applyFont="1" applyFill="1" applyBorder="1" applyAlignment="1" applyProtection="1">
      <alignment horizontal="left" vertical="center" wrapText="1"/>
      <protection hidden="1"/>
    </xf>
    <xf numFmtId="0" fontId="21" fillId="7" borderId="13" xfId="1" applyFont="1" applyFill="1" applyBorder="1" applyAlignment="1" applyProtection="1">
      <alignment horizontal="left" vertical="center" wrapText="1"/>
      <protection hidden="1"/>
    </xf>
    <xf numFmtId="0" fontId="21" fillId="7" borderId="14" xfId="1" applyFont="1" applyFill="1" applyBorder="1" applyAlignment="1" applyProtection="1">
      <alignment horizontal="left" vertical="center" wrapText="1"/>
      <protection hidden="1"/>
    </xf>
    <xf numFmtId="0" fontId="8" fillId="3" borderId="18" xfId="3" applyFont="1" applyFill="1" applyBorder="1" applyAlignment="1" applyProtection="1">
      <alignment horizontal="center" vertical="center" wrapText="1"/>
      <protection hidden="1"/>
    </xf>
    <xf numFmtId="0" fontId="6" fillId="0" borderId="9" xfId="6" applyFont="1" applyBorder="1" applyAlignment="1" applyProtection="1">
      <alignment horizontal="center" vertical="center" wrapText="1"/>
      <protection hidden="1"/>
    </xf>
    <xf numFmtId="0" fontId="6" fillId="0" borderId="0" xfId="6" applyFont="1" applyAlignment="1" applyProtection="1">
      <alignment horizontal="center" vertical="center" wrapText="1"/>
      <protection hidden="1"/>
    </xf>
    <xf numFmtId="0" fontId="14" fillId="2" borderId="6" xfId="1" applyFont="1" applyFill="1" applyBorder="1" applyAlignment="1" applyProtection="1">
      <alignment horizontal="left" vertical="center" wrapText="1"/>
      <protection hidden="1"/>
    </xf>
    <xf numFmtId="0" fontId="14" fillId="2" borderId="7" xfId="1" applyFont="1" applyFill="1" applyBorder="1" applyAlignment="1" applyProtection="1">
      <alignment horizontal="left" vertical="center" wrapText="1"/>
      <protection hidden="1"/>
    </xf>
    <xf numFmtId="0" fontId="6" fillId="0" borderId="11" xfId="5" applyFont="1" applyBorder="1" applyAlignment="1" applyProtection="1">
      <alignment horizontal="left" vertical="center" wrapText="1"/>
      <protection hidden="1"/>
    </xf>
    <xf numFmtId="0" fontId="13" fillId="3" borderId="16" xfId="3" applyFont="1" applyFill="1" applyBorder="1" applyAlignment="1" applyProtection="1">
      <alignment horizontal="left" vertical="center" wrapText="1"/>
      <protection hidden="1"/>
    </xf>
    <xf numFmtId="0" fontId="13" fillId="3" borderId="17" xfId="3" applyFont="1" applyFill="1" applyBorder="1" applyAlignment="1" applyProtection="1">
      <alignment horizontal="left" vertical="center" wrapText="1"/>
      <protection hidden="1"/>
    </xf>
    <xf numFmtId="165" fontId="6" fillId="4" borderId="12" xfId="6" applyNumberFormat="1" applyFont="1" applyFill="1" applyBorder="1" applyAlignment="1" applyProtection="1">
      <alignment horizontal="center" vertical="center" wrapText="1"/>
      <protection locked="0"/>
    </xf>
    <xf numFmtId="165" fontId="6" fillId="4" borderId="14" xfId="6" applyNumberFormat="1" applyFont="1" applyFill="1" applyBorder="1" applyAlignment="1" applyProtection="1">
      <alignment horizontal="center" vertical="center" wrapText="1"/>
      <protection locked="0"/>
    </xf>
    <xf numFmtId="0" fontId="12" fillId="2" borderId="6" xfId="1" applyFont="1" applyFill="1" applyBorder="1" applyAlignment="1" applyProtection="1">
      <alignment horizontal="left" vertical="center" wrapText="1"/>
      <protection hidden="1"/>
    </xf>
    <xf numFmtId="0" fontId="12" fillId="2" borderId="7" xfId="1" applyFont="1" applyFill="1" applyBorder="1" applyAlignment="1" applyProtection="1">
      <alignment horizontal="left" vertical="center" wrapText="1"/>
      <protection hidden="1"/>
    </xf>
    <xf numFmtId="0" fontId="12" fillId="2" borderId="8" xfId="1" applyFont="1" applyFill="1" applyBorder="1" applyAlignment="1" applyProtection="1">
      <alignment horizontal="left" vertical="center" wrapText="1"/>
      <protection hidden="1"/>
    </xf>
    <xf numFmtId="0" fontId="14" fillId="2" borderId="9" xfId="1" applyFont="1" applyFill="1" applyBorder="1" applyAlignment="1" applyProtection="1">
      <alignment horizontal="left" vertical="center" wrapText="1"/>
      <protection hidden="1"/>
    </xf>
    <xf numFmtId="0" fontId="14" fillId="2" borderId="0" xfId="1" applyFont="1" applyFill="1" applyAlignment="1" applyProtection="1">
      <alignment horizontal="left" vertical="center" wrapText="1"/>
      <protection hidden="1"/>
    </xf>
    <xf numFmtId="0" fontId="6" fillId="4" borderId="12" xfId="6" applyFont="1" applyFill="1" applyBorder="1" applyAlignment="1" applyProtection="1">
      <alignment horizontal="center" vertical="center"/>
      <protection locked="0"/>
    </xf>
    <xf numFmtId="0" fontId="6" fillId="4" borderId="14" xfId="6" applyFont="1" applyFill="1" applyBorder="1" applyAlignment="1" applyProtection="1">
      <alignment horizontal="center" vertical="center"/>
      <protection locked="0"/>
    </xf>
    <xf numFmtId="44" fontId="6" fillId="4" borderId="12" xfId="4" applyFont="1" applyFill="1" applyBorder="1" applyAlignment="1" applyProtection="1">
      <alignment horizontal="center" vertical="center" wrapText="1"/>
      <protection locked="0"/>
    </xf>
    <xf numFmtId="44" fontId="6" fillId="4" borderId="14" xfId="4" applyFont="1" applyFill="1" applyBorder="1" applyAlignment="1" applyProtection="1">
      <alignment horizontal="center" vertical="center" wrapText="1"/>
      <protection locked="0"/>
    </xf>
    <xf numFmtId="0" fontId="21" fillId="2" borderId="11" xfId="1" applyFont="1" applyFill="1" applyBorder="1" applyAlignment="1" applyProtection="1">
      <alignment horizontal="left" vertical="center" wrapText="1"/>
      <protection hidden="1"/>
    </xf>
    <xf numFmtId="0" fontId="6" fillId="6" borderId="11" xfId="3" applyFont="1" applyFill="1" applyBorder="1" applyAlignment="1" applyProtection="1">
      <alignment horizontal="center" vertical="center" wrapText="1"/>
      <protection hidden="1"/>
    </xf>
    <xf numFmtId="0" fontId="5" fillId="3" borderId="12" xfId="3" applyFont="1" applyFill="1" applyBorder="1" applyAlignment="1" applyProtection="1">
      <alignment horizontal="center" vertical="center" wrapText="1"/>
      <protection hidden="1"/>
    </xf>
    <xf numFmtId="0" fontId="5" fillId="3" borderId="14" xfId="3" applyFont="1" applyFill="1" applyBorder="1" applyAlignment="1" applyProtection="1">
      <alignment horizontal="center" vertical="center" wrapText="1"/>
      <protection hidden="1"/>
    </xf>
    <xf numFmtId="0" fontId="6" fillId="0" borderId="12" xfId="5" applyFont="1" applyBorder="1" applyAlignment="1" applyProtection="1">
      <alignment horizontal="left" vertical="top" wrapText="1"/>
      <protection hidden="1"/>
    </xf>
    <xf numFmtId="0" fontId="6" fillId="0" borderId="13" xfId="5" applyFont="1" applyBorder="1" applyAlignment="1" applyProtection="1">
      <alignment horizontal="left" vertical="top" wrapText="1"/>
      <protection hidden="1"/>
    </xf>
  </cellXfs>
  <cellStyles count="11">
    <cellStyle name="Procent" xfId="8" builtinId="5"/>
    <cellStyle name="Procent 2" xfId="7" xr:uid="{B82A014D-E8CC-4F27-BE84-94CB0FED93D5}"/>
    <cellStyle name="Procent 3" xfId="10" xr:uid="{5F508BEB-2870-4094-BF50-C7C6CFA78D7F}"/>
    <cellStyle name="Standaard" xfId="0" builtinId="0"/>
    <cellStyle name="Standaard 10" xfId="1" xr:uid="{0C74B83F-1281-4FAF-9298-80D1534A6C09}"/>
    <cellStyle name="Standaard 11" xfId="3" xr:uid="{B6CA6E39-1876-4AFB-A2B0-FD9877F0FC87}"/>
    <cellStyle name="Standaard 2" xfId="2" xr:uid="{311B2D1B-AB42-476F-B90A-3E42AFA33F9C}"/>
    <cellStyle name="Standaard 27 2 2 2" xfId="6" xr:uid="{3B2A15D4-7B57-40CC-B251-0B3F5C4E3697}"/>
    <cellStyle name="Standaard 27 3 2" xfId="5" xr:uid="{A22A9785-6DB9-4528-B009-87BF063C6B4D}"/>
    <cellStyle name="Valuta" xfId="9" builtinId="4"/>
    <cellStyle name="Valuta 2" xfId="4" xr:uid="{2608EA12-10B7-4DCF-B6CC-33AA22DB699A}"/>
  </cellStyles>
  <dxfs count="0"/>
  <tableStyles count="0" defaultTableStyle="TableStyleMedium2" defaultPivotStyle="PivotStyleLight16"/>
  <colors>
    <mruColors>
      <color rgb="FF3366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AutoShape 3" descr="Logo Gemeente Katwijk">
          <a:extLst>
            <a:ext uri="{FF2B5EF4-FFF2-40B4-BE49-F238E27FC236}">
              <a16:creationId xmlns:a16="http://schemas.microsoft.com/office/drawing/2014/main" id="{22BF6FF7-5F54-4F55-B391-9A48DFDA0413}"/>
            </a:ext>
          </a:extLst>
        </xdr:cNvPr>
        <xdr:cNvSpPr>
          <a:spLocks noChangeAspect="1" noChangeArrowheads="1"/>
        </xdr:cNvSpPr>
      </xdr:nvSpPr>
      <xdr:spPr bwMode="auto">
        <a:xfrm>
          <a:off x="1609725" y="11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228601</xdr:colOff>
      <xdr:row>1</xdr:row>
      <xdr:rowOff>714375</xdr:rowOff>
    </xdr:from>
    <xdr:to>
      <xdr:col>7</xdr:col>
      <xdr:colOff>129439</xdr:colOff>
      <xdr:row>2</xdr:row>
      <xdr:rowOff>440577</xdr:rowOff>
    </xdr:to>
    <xdr:pic>
      <xdr:nvPicPr>
        <xdr:cNvPr id="3" name="Afbeelding 2">
          <a:extLst>
            <a:ext uri="{FF2B5EF4-FFF2-40B4-BE49-F238E27FC236}">
              <a16:creationId xmlns:a16="http://schemas.microsoft.com/office/drawing/2014/main" id="{12CB9475-1952-4571-A373-878951660A74}"/>
            </a:ext>
          </a:extLst>
        </xdr:cNvPr>
        <xdr:cNvPicPr>
          <a:picLocks noChangeAspect="1"/>
        </xdr:cNvPicPr>
      </xdr:nvPicPr>
      <xdr:blipFill>
        <a:blip xmlns:r="http://schemas.openxmlformats.org/officeDocument/2006/relationships" r:embed="rId1"/>
        <a:stretch>
          <a:fillRect/>
        </a:stretch>
      </xdr:blipFill>
      <xdr:spPr>
        <a:xfrm>
          <a:off x="352426" y="828675"/>
          <a:ext cx="4358538" cy="1107327"/>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EE5A-8EB0-468F-8C28-9263A40E6246}">
  <sheetPr>
    <tabColor theme="0"/>
    <pageSetUpPr fitToPage="1"/>
  </sheetPr>
  <dimension ref="B1:I27"/>
  <sheetViews>
    <sheetView showGridLines="0" view="pageBreakPreview" topLeftCell="A2" zoomScaleNormal="100" zoomScaleSheetLayoutView="100" workbookViewId="0">
      <selection activeCell="C10" sqref="C10:H10"/>
    </sheetView>
  </sheetViews>
  <sheetFormatPr defaultColWidth="9.140625" defaultRowHeight="16.5" x14ac:dyDescent="0.25"/>
  <cols>
    <col min="1" max="1" width="1.85546875" style="9" customWidth="1"/>
    <col min="2" max="2" width="11.140625" style="8" customWidth="1"/>
    <col min="3" max="8" width="11.140625" style="9" customWidth="1"/>
    <col min="9" max="9" width="68.42578125" style="9" customWidth="1"/>
    <col min="10" max="16384" width="9.140625" style="9"/>
  </cols>
  <sheetData>
    <row r="1" spans="2:9" ht="9" customHeight="1" thickBot="1" x14ac:dyDescent="0.3"/>
    <row r="2" spans="2:9" ht="108.75" customHeight="1" x14ac:dyDescent="0.25">
      <c r="B2" s="10"/>
      <c r="C2" s="11"/>
      <c r="D2" s="11"/>
      <c r="E2" s="11"/>
      <c r="F2" s="11"/>
      <c r="G2" s="11"/>
      <c r="H2" s="12"/>
    </row>
    <row r="3" spans="2:9" ht="40.5" customHeight="1" x14ac:dyDescent="0.25">
      <c r="B3" s="13"/>
      <c r="H3" s="14"/>
    </row>
    <row r="4" spans="2:9" ht="117" customHeight="1" x14ac:dyDescent="0.25">
      <c r="B4" s="331" t="s">
        <v>283</v>
      </c>
      <c r="C4" s="332"/>
      <c r="D4" s="332"/>
      <c r="E4" s="332"/>
      <c r="F4" s="332"/>
      <c r="G4" s="332"/>
      <c r="H4" s="333"/>
      <c r="I4" s="97"/>
    </row>
    <row r="5" spans="2:9" ht="33.6" customHeight="1" x14ac:dyDescent="0.25">
      <c r="B5" s="15" t="s">
        <v>0</v>
      </c>
      <c r="H5" s="14"/>
    </row>
    <row r="6" spans="2:9" ht="39.75" customHeight="1" x14ac:dyDescent="0.25">
      <c r="B6" s="13" t="s">
        <v>1</v>
      </c>
      <c r="C6" s="329" t="s">
        <v>74</v>
      </c>
      <c r="D6" s="329"/>
      <c r="E6" s="329"/>
      <c r="F6" s="329"/>
      <c r="G6" s="329"/>
      <c r="H6" s="330"/>
    </row>
    <row r="7" spans="2:9" ht="39.75" customHeight="1" x14ac:dyDescent="0.25">
      <c r="B7" s="13" t="s">
        <v>2</v>
      </c>
      <c r="C7" s="329" t="s">
        <v>75</v>
      </c>
      <c r="D7" s="329"/>
      <c r="E7" s="329"/>
      <c r="F7" s="329"/>
      <c r="G7" s="329"/>
      <c r="H7" s="330"/>
    </row>
    <row r="8" spans="2:9" ht="39.75" customHeight="1" x14ac:dyDescent="0.25">
      <c r="B8" s="13" t="s">
        <v>3</v>
      </c>
      <c r="C8" s="329" t="s">
        <v>76</v>
      </c>
      <c r="D8" s="329"/>
      <c r="E8" s="329"/>
      <c r="F8" s="329"/>
      <c r="G8" s="329"/>
      <c r="H8" s="330"/>
    </row>
    <row r="9" spans="2:9" ht="39.75" customHeight="1" x14ac:dyDescent="0.25">
      <c r="B9" s="13"/>
      <c r="C9" s="329"/>
      <c r="D9" s="329"/>
      <c r="E9" s="329"/>
      <c r="F9" s="329"/>
      <c r="G9" s="329"/>
      <c r="H9" s="330"/>
    </row>
    <row r="10" spans="2:9" ht="39.75" customHeight="1" x14ac:dyDescent="0.25">
      <c r="B10" s="13"/>
      <c r="C10" s="329"/>
      <c r="D10" s="329"/>
      <c r="E10" s="329"/>
      <c r="F10" s="329"/>
      <c r="G10" s="329"/>
      <c r="H10" s="330"/>
    </row>
    <row r="11" spans="2:9" ht="39.75" customHeight="1" x14ac:dyDescent="0.25">
      <c r="B11" s="13"/>
      <c r="C11" s="329"/>
      <c r="D11" s="329"/>
      <c r="E11" s="329"/>
      <c r="F11" s="329"/>
      <c r="G11" s="329"/>
      <c r="H11" s="330"/>
    </row>
    <row r="12" spans="2:9" ht="14.45" customHeight="1" x14ac:dyDescent="0.25"/>
    <row r="13" spans="2:9" ht="16.5" customHeight="1" x14ac:dyDescent="0.25"/>
    <row r="14" spans="2:9" ht="16.5" customHeight="1" x14ac:dyDescent="0.25"/>
    <row r="15" spans="2:9" ht="16.5" customHeight="1" x14ac:dyDescent="0.25"/>
    <row r="16" spans="2:9"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sheetData>
  <sheetProtection algorithmName="SHA-512" hashValue="PgAC0yjNCvQ4NKkknqjUbNTh4ILnkKk42AMbwB4iCpqxlnKUYw6TbbkRbJdgza138Ls0zbHeCR+lnoCVc/2fdw==" saltValue="An/n5/CC6Z77WQF0JBFlFQ==" spinCount="100000" sheet="1" objects="1" scenarios="1"/>
  <mergeCells count="7">
    <mergeCell ref="C11:H11"/>
    <mergeCell ref="B4:H4"/>
    <mergeCell ref="C6:H6"/>
    <mergeCell ref="C7:H7"/>
    <mergeCell ref="C8:H8"/>
    <mergeCell ref="C9:H9"/>
    <mergeCell ref="C10:H10"/>
  </mergeCells>
  <printOptions horizont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C0C3-D188-43FC-B753-239D4C303313}">
  <sheetPr>
    <pageSetUpPr fitToPage="1"/>
  </sheetPr>
  <dimension ref="A1:J167"/>
  <sheetViews>
    <sheetView showGridLines="0" tabSelected="1" topLeftCell="A148" zoomScaleNormal="100" zoomScaleSheetLayoutView="100" workbookViewId="0">
      <selection activeCell="A157" sqref="A157:XFD167"/>
    </sheetView>
  </sheetViews>
  <sheetFormatPr defaultColWidth="9.140625" defaultRowHeight="16.5" x14ac:dyDescent="0.25"/>
  <cols>
    <col min="1" max="1" width="6.7109375" style="75" customWidth="1"/>
    <col min="2" max="2" width="8.28515625" style="75" customWidth="1"/>
    <col min="3" max="3" width="57.28515625" style="75" customWidth="1"/>
    <col min="4" max="4" width="44.42578125" style="83" customWidth="1"/>
    <col min="5" max="5" width="25.5703125" style="83" customWidth="1"/>
    <col min="6" max="6" width="28.140625" style="83" customWidth="1"/>
    <col min="7" max="7" width="70.85546875" style="83" customWidth="1"/>
    <col min="8" max="8" width="27.5703125" style="75" customWidth="1"/>
    <col min="9" max="16384" width="9.140625" style="75"/>
  </cols>
  <sheetData>
    <row r="1" spans="1:8" ht="36" customHeight="1" x14ac:dyDescent="0.25">
      <c r="A1" s="306" t="s">
        <v>77</v>
      </c>
      <c r="B1" s="307"/>
      <c r="C1" s="307"/>
      <c r="D1" s="307"/>
      <c r="E1" s="307"/>
      <c r="F1" s="307"/>
      <c r="G1" s="308"/>
    </row>
    <row r="2" spans="1:8" s="76" customFormat="1" ht="14.25" x14ac:dyDescent="0.25">
      <c r="A2" s="309" t="s">
        <v>30</v>
      </c>
      <c r="B2" s="310"/>
      <c r="C2" s="310"/>
      <c r="D2" s="113"/>
      <c r="E2" s="113"/>
      <c r="F2" s="113"/>
      <c r="G2" s="114"/>
    </row>
    <row r="3" spans="1:8" ht="33" x14ac:dyDescent="0.25">
      <c r="A3" s="115" t="s">
        <v>5</v>
      </c>
      <c r="B3" s="116" t="s">
        <v>31</v>
      </c>
      <c r="C3" s="117" t="s">
        <v>32</v>
      </c>
      <c r="D3" s="116" t="s">
        <v>33</v>
      </c>
      <c r="E3" s="116" t="s">
        <v>34</v>
      </c>
      <c r="F3" s="116" t="s">
        <v>35</v>
      </c>
      <c r="G3" s="118" t="s">
        <v>36</v>
      </c>
    </row>
    <row r="4" spans="1:8" s="122" customFormat="1" ht="89.25" customHeight="1" x14ac:dyDescent="0.25">
      <c r="A4" s="311" t="s">
        <v>37</v>
      </c>
      <c r="B4" s="119" t="s">
        <v>38</v>
      </c>
      <c r="C4" s="120" t="s">
        <v>96</v>
      </c>
      <c r="D4" s="31" t="s">
        <v>39</v>
      </c>
      <c r="E4" s="312">
        <f>-ROUND(35*2*2.75*(13131+2469)/9, -3)</f>
        <v>-334000</v>
      </c>
      <c r="F4" s="313" t="str">
        <f>IF(D5="","",IF(D5&lt;=D8,E4,(1-(D5-D8)/(D9-D8))*E4))</f>
        <v/>
      </c>
      <c r="G4" s="314" t="s">
        <v>97</v>
      </c>
      <c r="H4" s="121"/>
    </row>
    <row r="5" spans="1:8" s="122" customFormat="1" ht="57.75" customHeight="1" x14ac:dyDescent="0.25">
      <c r="A5" s="311"/>
      <c r="B5" s="119" t="s">
        <v>40</v>
      </c>
      <c r="C5" s="123" t="s">
        <v>284</v>
      </c>
      <c r="D5" s="33"/>
      <c r="E5" s="312"/>
      <c r="F5" s="313"/>
      <c r="G5" s="315"/>
      <c r="H5" s="124"/>
    </row>
    <row r="6" spans="1:8" s="122" customFormat="1" ht="32.25" customHeight="1" x14ac:dyDescent="0.25">
      <c r="A6" s="311"/>
      <c r="B6" s="119" t="s">
        <v>41</v>
      </c>
      <c r="C6" s="123" t="s">
        <v>285</v>
      </c>
      <c r="D6" s="125" t="s">
        <v>286</v>
      </c>
      <c r="E6" s="312"/>
      <c r="F6" s="313"/>
      <c r="G6" s="315"/>
    </row>
    <row r="7" spans="1:8" hidden="1" x14ac:dyDescent="0.25"/>
    <row r="8" spans="1:8" hidden="1" x14ac:dyDescent="0.25">
      <c r="C8" s="75" t="s">
        <v>42</v>
      </c>
      <c r="D8" s="83">
        <v>5</v>
      </c>
    </row>
    <row r="9" spans="1:8" hidden="1" x14ac:dyDescent="0.25">
      <c r="C9" s="75" t="s">
        <v>43</v>
      </c>
      <c r="D9" s="83">
        <v>35</v>
      </c>
    </row>
    <row r="10" spans="1:8" ht="3" customHeight="1" thickBot="1" x14ac:dyDescent="0.3"/>
    <row r="11" spans="1:8" s="130" customFormat="1" ht="77.25" customHeight="1" thickBot="1" x14ac:dyDescent="0.3">
      <c r="A11" s="316" t="s">
        <v>169</v>
      </c>
      <c r="B11" s="317"/>
      <c r="C11" s="126" t="s">
        <v>166</v>
      </c>
      <c r="D11" s="103" t="s">
        <v>167</v>
      </c>
      <c r="E11" s="127" t="s">
        <v>168</v>
      </c>
      <c r="F11" s="128">
        <v>1</v>
      </c>
      <c r="G11" s="129">
        <f>13131+2469</f>
        <v>15600</v>
      </c>
    </row>
    <row r="12" spans="1:8" s="130" customFormat="1" ht="14.25" thickBot="1" x14ac:dyDescent="0.3">
      <c r="A12" s="318"/>
      <c r="B12" s="319"/>
      <c r="C12" s="131" t="s">
        <v>104</v>
      </c>
      <c r="D12" s="320" t="s">
        <v>33</v>
      </c>
      <c r="E12" s="321"/>
      <c r="F12" s="132" t="s">
        <v>105</v>
      </c>
      <c r="G12" s="133" t="s">
        <v>106</v>
      </c>
      <c r="H12" s="134" t="s">
        <v>107</v>
      </c>
    </row>
    <row r="13" spans="1:8" s="130" customFormat="1" ht="27" thickBot="1" x14ac:dyDescent="0.3">
      <c r="A13" s="322" t="s">
        <v>257</v>
      </c>
      <c r="B13" s="323"/>
      <c r="C13" s="324"/>
      <c r="D13" s="135"/>
      <c r="E13" s="136"/>
      <c r="F13" s="137" t="s">
        <v>171</v>
      </c>
      <c r="G13" s="138"/>
    </row>
    <row r="14" spans="1:8" s="130" customFormat="1" ht="25.5" x14ac:dyDescent="0.25">
      <c r="B14" s="325" t="s">
        <v>46</v>
      </c>
      <c r="C14" s="139" t="s">
        <v>108</v>
      </c>
      <c r="D14" s="139" t="s">
        <v>165</v>
      </c>
      <c r="E14" s="327"/>
      <c r="F14" s="328"/>
      <c r="G14" s="140"/>
    </row>
    <row r="15" spans="1:8" s="130" customFormat="1" ht="13.5" x14ac:dyDescent="0.25">
      <c r="B15" s="325"/>
      <c r="C15" s="141" t="s">
        <v>109</v>
      </c>
      <c r="D15" s="104"/>
      <c r="E15" s="142"/>
      <c r="F15" s="143">
        <f>-(D15*450-340)</f>
        <v>340</v>
      </c>
      <c r="G15" s="144" t="str">
        <f>IF(D15="","",F15)</f>
        <v/>
      </c>
      <c r="H15" s="145" t="str">
        <f>IF(D15="","",G15/1000*$G$11*$G$61)</f>
        <v/>
      </c>
    </row>
    <row r="16" spans="1:8" s="130" customFormat="1" ht="13.5" hidden="1" x14ac:dyDescent="0.25">
      <c r="B16" s="326"/>
      <c r="C16" s="147" t="s">
        <v>110</v>
      </c>
      <c r="D16" s="104"/>
      <c r="E16" s="148" t="s">
        <v>111</v>
      </c>
      <c r="F16" s="149">
        <v>0.55600000000000005</v>
      </c>
      <c r="G16" s="144">
        <f>D16*F16</f>
        <v>0</v>
      </c>
      <c r="H16" s="145">
        <f t="shared" ref="H16:H22" si="0">G16/1000*$G$11*$G$61</f>
        <v>0</v>
      </c>
    </row>
    <row r="17" spans="2:10" s="130" customFormat="1" ht="13.5" hidden="1" x14ac:dyDescent="0.25">
      <c r="B17" s="326"/>
      <c r="C17" s="147" t="s">
        <v>112</v>
      </c>
      <c r="D17" s="104"/>
      <c r="E17" s="148" t="s">
        <v>111</v>
      </c>
      <c r="F17" s="149">
        <v>0.20499999999999999</v>
      </c>
      <c r="G17" s="144">
        <f>D17*F17</f>
        <v>0</v>
      </c>
      <c r="H17" s="145">
        <f t="shared" si="0"/>
        <v>0</v>
      </c>
    </row>
    <row r="18" spans="2:10" s="130" customFormat="1" ht="14.25" hidden="1" thickBot="1" x14ac:dyDescent="0.3">
      <c r="B18" s="326"/>
      <c r="C18" s="150" t="s">
        <v>113</v>
      </c>
      <c r="D18" s="105"/>
      <c r="E18" s="151" t="s">
        <v>111</v>
      </c>
      <c r="F18" s="152">
        <v>0.20499999999999999</v>
      </c>
      <c r="G18" s="153">
        <f>D18*F18</f>
        <v>0</v>
      </c>
      <c r="H18" s="145">
        <f t="shared" si="0"/>
        <v>0</v>
      </c>
    </row>
    <row r="19" spans="2:10" s="130" customFormat="1" ht="27" hidden="1" thickBot="1" x14ac:dyDescent="0.3">
      <c r="B19" s="326"/>
      <c r="C19" s="154" t="s">
        <v>114</v>
      </c>
      <c r="D19" s="273" t="s">
        <v>172</v>
      </c>
      <c r="E19" s="300" t="s">
        <v>173</v>
      </c>
      <c r="F19" s="301"/>
      <c r="G19" s="155"/>
      <c r="H19" s="145">
        <f t="shared" si="0"/>
        <v>0</v>
      </c>
    </row>
    <row r="20" spans="2:10" s="130" customFormat="1" ht="15.75" hidden="1" x14ac:dyDescent="0.25">
      <c r="B20" s="326"/>
      <c r="C20" s="141" t="s">
        <v>115</v>
      </c>
      <c r="D20" s="106"/>
      <c r="E20" s="156" t="s">
        <v>174</v>
      </c>
      <c r="F20" s="157">
        <v>1.8</v>
      </c>
      <c r="G20" s="144">
        <f>D20*F20</f>
        <v>0</v>
      </c>
      <c r="H20" s="145">
        <f t="shared" si="0"/>
        <v>0</v>
      </c>
    </row>
    <row r="21" spans="2:10" s="130" customFormat="1" ht="15.75" hidden="1" x14ac:dyDescent="0.25">
      <c r="B21" s="326"/>
      <c r="C21" s="150" t="s">
        <v>116</v>
      </c>
      <c r="D21" s="105"/>
      <c r="E21" s="151" t="s">
        <v>174</v>
      </c>
      <c r="F21" s="158">
        <v>2</v>
      </c>
      <c r="G21" s="153">
        <f>D21*F21</f>
        <v>0</v>
      </c>
      <c r="H21" s="145">
        <f t="shared" si="0"/>
        <v>0</v>
      </c>
    </row>
    <row r="22" spans="2:10" s="130" customFormat="1" ht="27.75" thickBot="1" x14ac:dyDescent="0.3">
      <c r="B22" s="326"/>
      <c r="C22" s="159" t="s">
        <v>260</v>
      </c>
      <c r="D22" s="107"/>
      <c r="E22" s="146" t="s">
        <v>119</v>
      </c>
      <c r="F22" s="160">
        <v>0.25</v>
      </c>
      <c r="G22" s="153">
        <f>D22*F22</f>
        <v>0</v>
      </c>
      <c r="H22" s="145">
        <f t="shared" si="0"/>
        <v>0</v>
      </c>
    </row>
    <row r="23" spans="2:10" s="130" customFormat="1" ht="27" thickBot="1" x14ac:dyDescent="0.3">
      <c r="B23" s="326"/>
      <c r="C23" s="154" t="s">
        <v>117</v>
      </c>
      <c r="D23" s="161" t="s">
        <v>172</v>
      </c>
      <c r="E23" s="300" t="s">
        <v>175</v>
      </c>
      <c r="F23" s="301"/>
      <c r="G23" s="155"/>
    </row>
    <row r="24" spans="2:10" s="130" customFormat="1" ht="13.5" x14ac:dyDescent="0.25">
      <c r="B24" s="326"/>
      <c r="C24" s="141" t="s">
        <v>118</v>
      </c>
      <c r="D24" s="108"/>
      <c r="E24" s="156" t="s">
        <v>119</v>
      </c>
      <c r="F24" s="162">
        <v>-1.5</v>
      </c>
      <c r="G24" s="144">
        <f>D24*F24</f>
        <v>0</v>
      </c>
      <c r="H24" s="145">
        <f t="shared" ref="H24:H38" si="1">G24/1000*$G$11*$G$61</f>
        <v>0</v>
      </c>
    </row>
    <row r="25" spans="2:10" s="130" customFormat="1" ht="13.5" x14ac:dyDescent="0.25">
      <c r="B25" s="326"/>
      <c r="C25" s="147" t="s">
        <v>120</v>
      </c>
      <c r="D25" s="109"/>
      <c r="E25" s="148" t="s">
        <v>119</v>
      </c>
      <c r="F25" s="149">
        <v>-0.1</v>
      </c>
      <c r="G25" s="144">
        <f t="shared" ref="G25:G38" si="2">D25*F25</f>
        <v>0</v>
      </c>
      <c r="H25" s="145">
        <f t="shared" si="1"/>
        <v>0</v>
      </c>
    </row>
    <row r="26" spans="2:10" s="130" customFormat="1" ht="13.5" x14ac:dyDescent="0.25">
      <c r="B26" s="326"/>
      <c r="C26" s="147" t="s">
        <v>121</v>
      </c>
      <c r="D26" s="109"/>
      <c r="E26" s="148" t="s">
        <v>119</v>
      </c>
      <c r="F26" s="149">
        <v>-0.5</v>
      </c>
      <c r="G26" s="144">
        <f t="shared" si="2"/>
        <v>0</v>
      </c>
      <c r="H26" s="145">
        <f t="shared" si="1"/>
        <v>0</v>
      </c>
    </row>
    <row r="27" spans="2:10" s="130" customFormat="1" ht="13.5" x14ac:dyDescent="0.25">
      <c r="B27" s="326"/>
      <c r="C27" s="147" t="s">
        <v>122</v>
      </c>
      <c r="D27" s="109"/>
      <c r="E27" s="148" t="s">
        <v>119</v>
      </c>
      <c r="F27" s="149">
        <v>-6.6</v>
      </c>
      <c r="G27" s="144">
        <f t="shared" si="2"/>
        <v>0</v>
      </c>
      <c r="H27" s="145">
        <f t="shared" si="1"/>
        <v>0</v>
      </c>
    </row>
    <row r="28" spans="2:10" s="130" customFormat="1" ht="13.5" x14ac:dyDescent="0.25">
      <c r="B28" s="326"/>
      <c r="C28" s="147" t="s">
        <v>123</v>
      </c>
      <c r="D28" s="109"/>
      <c r="E28" s="148" t="s">
        <v>119</v>
      </c>
      <c r="F28" s="149">
        <v>-0.3</v>
      </c>
      <c r="G28" s="144">
        <f t="shared" si="2"/>
        <v>0</v>
      </c>
      <c r="H28" s="145">
        <f t="shared" si="1"/>
        <v>0</v>
      </c>
    </row>
    <row r="29" spans="2:10" s="130" customFormat="1" ht="13.5" x14ac:dyDescent="0.25">
      <c r="B29" s="326"/>
      <c r="C29" s="147" t="s">
        <v>124</v>
      </c>
      <c r="D29" s="109"/>
      <c r="E29" s="148" t="s">
        <v>119</v>
      </c>
      <c r="F29" s="149">
        <v>0</v>
      </c>
      <c r="G29" s="144">
        <f t="shared" si="2"/>
        <v>0</v>
      </c>
      <c r="H29" s="145">
        <f t="shared" si="1"/>
        <v>0</v>
      </c>
    </row>
    <row r="30" spans="2:10" s="130" customFormat="1" ht="13.5" x14ac:dyDescent="0.25">
      <c r="B30" s="326"/>
      <c r="C30" s="147" t="s">
        <v>125</v>
      </c>
      <c r="D30" s="109"/>
      <c r="E30" s="148" t="s">
        <v>119</v>
      </c>
      <c r="F30" s="163">
        <v>-2</v>
      </c>
      <c r="G30" s="144">
        <f t="shared" si="2"/>
        <v>0</v>
      </c>
      <c r="H30" s="145">
        <f t="shared" si="1"/>
        <v>0</v>
      </c>
      <c r="J30" s="164"/>
    </row>
    <row r="31" spans="2:10" s="130" customFormat="1" ht="13.5" x14ac:dyDescent="0.25">
      <c r="B31" s="326"/>
      <c r="C31" s="147" t="s">
        <v>126</v>
      </c>
      <c r="D31" s="109"/>
      <c r="E31" s="148" t="s">
        <v>119</v>
      </c>
      <c r="F31" s="163">
        <v>-1</v>
      </c>
      <c r="G31" s="144">
        <f t="shared" si="2"/>
        <v>0</v>
      </c>
      <c r="H31" s="145">
        <f t="shared" si="1"/>
        <v>0</v>
      </c>
      <c r="J31" s="164"/>
    </row>
    <row r="32" spans="2:10" s="130" customFormat="1" ht="13.5" x14ac:dyDescent="0.25">
      <c r="B32" s="326"/>
      <c r="C32" s="147" t="s">
        <v>127</v>
      </c>
      <c r="D32" s="109"/>
      <c r="E32" s="148" t="s">
        <v>119</v>
      </c>
      <c r="F32" s="149">
        <v>-0.5</v>
      </c>
      <c r="G32" s="144">
        <f t="shared" si="2"/>
        <v>0</v>
      </c>
      <c r="H32" s="145">
        <f t="shared" si="1"/>
        <v>0</v>
      </c>
      <c r="J32" s="165"/>
    </row>
    <row r="33" spans="2:10" s="130" customFormat="1" ht="13.5" x14ac:dyDescent="0.25">
      <c r="B33" s="326"/>
      <c r="C33" s="147" t="s">
        <v>128</v>
      </c>
      <c r="D33" s="109"/>
      <c r="E33" s="148" t="s">
        <v>119</v>
      </c>
      <c r="F33" s="149">
        <v>0</v>
      </c>
      <c r="G33" s="144">
        <f t="shared" si="2"/>
        <v>0</v>
      </c>
      <c r="H33" s="145">
        <f t="shared" si="1"/>
        <v>0</v>
      </c>
      <c r="J33" s="165"/>
    </row>
    <row r="34" spans="2:10" s="130" customFormat="1" ht="13.5" x14ac:dyDescent="0.25">
      <c r="B34" s="326"/>
      <c r="C34" s="147" t="s">
        <v>129</v>
      </c>
      <c r="D34" s="109"/>
      <c r="E34" s="148" t="s">
        <v>119</v>
      </c>
      <c r="F34" s="149">
        <v>0</v>
      </c>
      <c r="G34" s="144">
        <f t="shared" si="2"/>
        <v>0</v>
      </c>
      <c r="H34" s="145">
        <f t="shared" si="1"/>
        <v>0</v>
      </c>
    </row>
    <row r="35" spans="2:10" s="130" customFormat="1" ht="13.5" x14ac:dyDescent="0.25">
      <c r="B35" s="326"/>
      <c r="C35" s="147" t="s">
        <v>130</v>
      </c>
      <c r="D35" s="109"/>
      <c r="E35" s="148" t="s">
        <v>119</v>
      </c>
      <c r="F35" s="149">
        <v>0</v>
      </c>
      <c r="G35" s="144">
        <f t="shared" si="2"/>
        <v>0</v>
      </c>
      <c r="H35" s="145">
        <f t="shared" si="1"/>
        <v>0</v>
      </c>
    </row>
    <row r="36" spans="2:10" s="130" customFormat="1" ht="13.5" x14ac:dyDescent="0.25">
      <c r="B36" s="326"/>
      <c r="C36" s="147" t="s">
        <v>131</v>
      </c>
      <c r="D36" s="109"/>
      <c r="E36" s="148" t="s">
        <v>119</v>
      </c>
      <c r="F36" s="149">
        <v>0</v>
      </c>
      <c r="G36" s="144">
        <f t="shared" si="2"/>
        <v>0</v>
      </c>
      <c r="H36" s="145">
        <f t="shared" si="1"/>
        <v>0</v>
      </c>
    </row>
    <row r="37" spans="2:10" s="130" customFormat="1" ht="13.5" x14ac:dyDescent="0.25">
      <c r="B37" s="326"/>
      <c r="C37" s="147" t="s">
        <v>132</v>
      </c>
      <c r="D37" s="109"/>
      <c r="E37" s="148" t="s">
        <v>119</v>
      </c>
      <c r="F37" s="149">
        <v>-0.2</v>
      </c>
      <c r="G37" s="144">
        <f t="shared" si="2"/>
        <v>0</v>
      </c>
      <c r="H37" s="145">
        <f t="shared" si="1"/>
        <v>0</v>
      </c>
    </row>
    <row r="38" spans="2:10" s="130" customFormat="1" ht="14.25" thickBot="1" x14ac:dyDescent="0.3">
      <c r="B38" s="326"/>
      <c r="C38" s="150" t="s">
        <v>133</v>
      </c>
      <c r="D38" s="110"/>
      <c r="E38" s="151" t="s">
        <v>119</v>
      </c>
      <c r="F38" s="152">
        <v>-0.1</v>
      </c>
      <c r="G38" s="153">
        <f t="shared" si="2"/>
        <v>0</v>
      </c>
      <c r="H38" s="145">
        <f t="shared" si="1"/>
        <v>0</v>
      </c>
    </row>
    <row r="39" spans="2:10" s="130" customFormat="1" ht="26.25" hidden="1" thickBot="1" x14ac:dyDescent="0.3">
      <c r="B39" s="326"/>
      <c r="C39" s="154" t="s">
        <v>134</v>
      </c>
      <c r="D39" s="166" t="s">
        <v>135</v>
      </c>
      <c r="E39" s="167" t="s">
        <v>136</v>
      </c>
      <c r="F39" s="168" t="s">
        <v>137</v>
      </c>
      <c r="G39" s="155"/>
    </row>
    <row r="40" spans="2:10" s="130" customFormat="1" ht="13.5" hidden="1" x14ac:dyDescent="0.25">
      <c r="B40" s="326"/>
      <c r="C40" s="141" t="s">
        <v>138</v>
      </c>
      <c r="D40" s="169">
        <v>0</v>
      </c>
      <c r="E40" s="156" t="s">
        <v>139</v>
      </c>
      <c r="F40" s="157">
        <v>-0.11</v>
      </c>
      <c r="G40" s="144">
        <f>D40*F40</f>
        <v>0</v>
      </c>
    </row>
    <row r="41" spans="2:10" s="130" customFormat="1" ht="13.5" hidden="1" x14ac:dyDescent="0.25">
      <c r="B41" s="326"/>
      <c r="C41" s="147" t="s">
        <v>140</v>
      </c>
      <c r="D41" s="170">
        <v>0</v>
      </c>
      <c r="E41" s="148" t="s">
        <v>139</v>
      </c>
      <c r="F41" s="149">
        <v>-0.04</v>
      </c>
      <c r="G41" s="144">
        <f>D41*F41</f>
        <v>0</v>
      </c>
    </row>
    <row r="42" spans="2:10" s="130" customFormat="1" ht="14.25" hidden="1" thickBot="1" x14ac:dyDescent="0.3">
      <c r="B42" s="326"/>
      <c r="C42" s="150" t="s">
        <v>141</v>
      </c>
      <c r="D42" s="171">
        <v>0</v>
      </c>
      <c r="E42" s="151" t="s">
        <v>142</v>
      </c>
      <c r="F42" s="152">
        <v>-0.11</v>
      </c>
      <c r="G42" s="153">
        <f>D42*F42</f>
        <v>0</v>
      </c>
    </row>
    <row r="43" spans="2:10" s="130" customFormat="1" ht="27" thickBot="1" x14ac:dyDescent="0.3">
      <c r="B43" s="326"/>
      <c r="C43" s="154" t="s">
        <v>143</v>
      </c>
      <c r="D43" s="166" t="s">
        <v>172</v>
      </c>
      <c r="E43" s="300" t="s">
        <v>175</v>
      </c>
      <c r="F43" s="301"/>
      <c r="G43" s="155"/>
      <c r="H43" s="172"/>
    </row>
    <row r="44" spans="2:10" s="130" customFormat="1" ht="28.5" hidden="1" x14ac:dyDescent="0.25">
      <c r="B44" s="326"/>
      <c r="C44" s="141" t="s">
        <v>176</v>
      </c>
      <c r="D44" s="173">
        <v>0</v>
      </c>
      <c r="E44" s="156" t="s">
        <v>119</v>
      </c>
      <c r="F44" s="174">
        <v>-1</v>
      </c>
      <c r="G44" s="144">
        <f>D44*F44</f>
        <v>0</v>
      </c>
    </row>
    <row r="45" spans="2:10" s="130" customFormat="1" ht="27" hidden="1" x14ac:dyDescent="0.25">
      <c r="B45" s="326"/>
      <c r="C45" s="147" t="s">
        <v>144</v>
      </c>
      <c r="D45" s="175"/>
      <c r="E45" s="148"/>
      <c r="F45" s="163"/>
      <c r="G45" s="144"/>
    </row>
    <row r="46" spans="2:10" s="130" customFormat="1" ht="27" hidden="1" x14ac:dyDescent="0.25">
      <c r="B46" s="326"/>
      <c r="C46" s="147" t="s">
        <v>145</v>
      </c>
      <c r="D46" s="175"/>
      <c r="E46" s="148"/>
      <c r="F46" s="163"/>
      <c r="G46" s="144"/>
    </row>
    <row r="47" spans="2:10" s="130" customFormat="1" ht="29.25" customHeight="1" x14ac:dyDescent="0.25">
      <c r="B47" s="326"/>
      <c r="C47" s="147" t="s">
        <v>287</v>
      </c>
      <c r="D47" s="111">
        <v>0</v>
      </c>
      <c r="E47" s="151"/>
      <c r="F47" s="176">
        <f>-(340-136)</f>
        <v>-204</v>
      </c>
      <c r="G47" s="153"/>
      <c r="J47" s="177" t="s">
        <v>146</v>
      </c>
    </row>
    <row r="48" spans="2:10" s="130" customFormat="1" ht="27" x14ac:dyDescent="0.25">
      <c r="B48" s="326"/>
      <c r="C48" s="147" t="s">
        <v>147</v>
      </c>
      <c r="D48" s="112">
        <v>0</v>
      </c>
      <c r="E48" s="151"/>
      <c r="F48" s="158"/>
      <c r="G48" s="153">
        <f t="shared" ref="G48:G57" si="3">D48*$F$47</f>
        <v>0</v>
      </c>
      <c r="H48" s="145">
        <f t="shared" ref="H48:H57" si="4">G48/1000*$G$11*$G$61</f>
        <v>0</v>
      </c>
      <c r="J48" s="177">
        <v>2028</v>
      </c>
    </row>
    <row r="49" spans="1:10" s="130" customFormat="1" ht="27" x14ac:dyDescent="0.25">
      <c r="B49" s="326"/>
      <c r="C49" s="147" t="s">
        <v>148</v>
      </c>
      <c r="D49" s="112">
        <v>0</v>
      </c>
      <c r="E49" s="151"/>
      <c r="F49" s="158"/>
      <c r="G49" s="153">
        <f t="shared" si="3"/>
        <v>0</v>
      </c>
      <c r="H49" s="145">
        <f t="shared" si="4"/>
        <v>0</v>
      </c>
      <c r="J49" s="177">
        <f>J48+1</f>
        <v>2029</v>
      </c>
    </row>
    <row r="50" spans="1:10" s="130" customFormat="1" ht="27" x14ac:dyDescent="0.25">
      <c r="B50" s="326"/>
      <c r="C50" s="147" t="s">
        <v>149</v>
      </c>
      <c r="D50" s="112">
        <v>0</v>
      </c>
      <c r="E50" s="151"/>
      <c r="F50" s="158"/>
      <c r="G50" s="153">
        <f t="shared" si="3"/>
        <v>0</v>
      </c>
      <c r="H50" s="145">
        <f t="shared" si="4"/>
        <v>0</v>
      </c>
      <c r="J50" s="177">
        <f t="shared" ref="J50:J57" si="5">J49+1</f>
        <v>2030</v>
      </c>
    </row>
    <row r="51" spans="1:10" s="130" customFormat="1" ht="27" x14ac:dyDescent="0.25">
      <c r="B51" s="326"/>
      <c r="C51" s="147" t="s">
        <v>150</v>
      </c>
      <c r="D51" s="112">
        <v>0</v>
      </c>
      <c r="E51" s="151"/>
      <c r="F51" s="158"/>
      <c r="G51" s="153">
        <f t="shared" si="3"/>
        <v>0</v>
      </c>
      <c r="H51" s="145">
        <f t="shared" si="4"/>
        <v>0</v>
      </c>
      <c r="J51" s="177">
        <f t="shared" si="5"/>
        <v>2031</v>
      </c>
    </row>
    <row r="52" spans="1:10" s="130" customFormat="1" ht="27" x14ac:dyDescent="0.25">
      <c r="B52" s="326"/>
      <c r="C52" s="147" t="s">
        <v>151</v>
      </c>
      <c r="D52" s="112">
        <v>0</v>
      </c>
      <c r="E52" s="151"/>
      <c r="F52" s="158"/>
      <c r="G52" s="153">
        <f t="shared" si="3"/>
        <v>0</v>
      </c>
      <c r="H52" s="145">
        <f t="shared" si="4"/>
        <v>0</v>
      </c>
      <c r="J52" s="177">
        <f t="shared" si="5"/>
        <v>2032</v>
      </c>
    </row>
    <row r="53" spans="1:10" s="130" customFormat="1" ht="27" x14ac:dyDescent="0.25">
      <c r="B53" s="326"/>
      <c r="C53" s="147" t="s">
        <v>152</v>
      </c>
      <c r="D53" s="112">
        <v>0</v>
      </c>
      <c r="E53" s="151"/>
      <c r="F53" s="158"/>
      <c r="G53" s="153">
        <f t="shared" si="3"/>
        <v>0</v>
      </c>
      <c r="H53" s="145">
        <f t="shared" si="4"/>
        <v>0</v>
      </c>
      <c r="J53" s="177">
        <f t="shared" si="5"/>
        <v>2033</v>
      </c>
    </row>
    <row r="54" spans="1:10" s="130" customFormat="1" ht="27" x14ac:dyDescent="0.25">
      <c r="B54" s="326"/>
      <c r="C54" s="147" t="s">
        <v>153</v>
      </c>
      <c r="D54" s="112">
        <v>0</v>
      </c>
      <c r="E54" s="151"/>
      <c r="F54" s="158"/>
      <c r="G54" s="153">
        <f t="shared" si="3"/>
        <v>0</v>
      </c>
      <c r="H54" s="145">
        <f t="shared" si="4"/>
        <v>0</v>
      </c>
      <c r="J54" s="177">
        <f t="shared" si="5"/>
        <v>2034</v>
      </c>
    </row>
    <row r="55" spans="1:10" s="130" customFormat="1" ht="27" x14ac:dyDescent="0.25">
      <c r="B55" s="326"/>
      <c r="C55" s="147" t="s">
        <v>154</v>
      </c>
      <c r="D55" s="112">
        <v>0</v>
      </c>
      <c r="E55" s="151"/>
      <c r="F55" s="158"/>
      <c r="G55" s="153">
        <f t="shared" si="3"/>
        <v>0</v>
      </c>
      <c r="H55" s="145">
        <f t="shared" si="4"/>
        <v>0</v>
      </c>
      <c r="J55" s="177">
        <f t="shared" si="5"/>
        <v>2035</v>
      </c>
    </row>
    <row r="56" spans="1:10" s="130" customFormat="1" ht="27" x14ac:dyDescent="0.25">
      <c r="B56" s="326"/>
      <c r="C56" s="147" t="s">
        <v>155</v>
      </c>
      <c r="D56" s="112">
        <v>0</v>
      </c>
      <c r="E56" s="151"/>
      <c r="F56" s="158"/>
      <c r="G56" s="153">
        <f t="shared" si="3"/>
        <v>0</v>
      </c>
      <c r="H56" s="145">
        <f t="shared" si="4"/>
        <v>0</v>
      </c>
      <c r="J56" s="177">
        <f t="shared" si="5"/>
        <v>2036</v>
      </c>
    </row>
    <row r="57" spans="1:10" s="130" customFormat="1" ht="27.75" thickBot="1" x14ac:dyDescent="0.3">
      <c r="B57" s="326"/>
      <c r="C57" s="147" t="s">
        <v>156</v>
      </c>
      <c r="D57" s="112">
        <v>0</v>
      </c>
      <c r="E57" s="151"/>
      <c r="F57" s="158"/>
      <c r="G57" s="153">
        <f t="shared" si="3"/>
        <v>0</v>
      </c>
      <c r="H57" s="145">
        <f t="shared" si="4"/>
        <v>0</v>
      </c>
      <c r="J57" s="177">
        <f t="shared" si="5"/>
        <v>2037</v>
      </c>
    </row>
    <row r="58" spans="1:10" s="130" customFormat="1" ht="13.5" hidden="1" x14ac:dyDescent="0.25">
      <c r="B58" s="326"/>
      <c r="C58" s="147"/>
      <c r="D58" s="178"/>
      <c r="E58" s="151"/>
      <c r="F58" s="158"/>
      <c r="G58" s="153"/>
    </row>
    <row r="59" spans="1:10" s="130" customFormat="1" ht="15.75" hidden="1" thickBot="1" x14ac:dyDescent="0.3">
      <c r="B59" s="326"/>
      <c r="C59" s="147" t="s">
        <v>177</v>
      </c>
      <c r="D59" s="178">
        <v>0</v>
      </c>
      <c r="E59" s="151" t="s">
        <v>119</v>
      </c>
      <c r="F59" s="152">
        <v>0.5</v>
      </c>
      <c r="G59" s="153">
        <f>D59*F59</f>
        <v>0</v>
      </c>
    </row>
    <row r="60" spans="1:10" s="130" customFormat="1" ht="31.5" customHeight="1" thickBot="1" x14ac:dyDescent="0.3">
      <c r="B60" s="326"/>
      <c r="C60" s="179"/>
      <c r="D60" s="291" t="s">
        <v>170</v>
      </c>
      <c r="E60" s="295"/>
      <c r="F60" s="180"/>
      <c r="G60" s="181">
        <f>(SUM(G15:G38)+AVERAGE(G48:G53))*G11</f>
        <v>0</v>
      </c>
    </row>
    <row r="61" spans="1:10" s="130" customFormat="1" ht="190.5" x14ac:dyDescent="0.25">
      <c r="B61" s="326"/>
      <c r="C61" s="182" t="s">
        <v>178</v>
      </c>
      <c r="D61" s="302" t="s">
        <v>179</v>
      </c>
      <c r="E61" s="303"/>
      <c r="F61" s="157"/>
      <c r="G61" s="183">
        <v>100</v>
      </c>
    </row>
    <row r="62" spans="1:10" s="130" customFormat="1" ht="14.25" thickBot="1" x14ac:dyDescent="0.3">
      <c r="B62" s="326"/>
      <c r="C62" s="184"/>
      <c r="D62" s="304" t="s">
        <v>157</v>
      </c>
      <c r="E62" s="305"/>
      <c r="F62" s="148"/>
      <c r="G62" s="185">
        <f>G60*G61/1000</f>
        <v>0</v>
      </c>
    </row>
    <row r="63" spans="1:10" s="191" customFormat="1" ht="13.5" thickBot="1" x14ac:dyDescent="0.3">
      <c r="A63" s="186"/>
      <c r="B63" s="187"/>
      <c r="C63" s="187" t="s">
        <v>158</v>
      </c>
      <c r="D63" s="188"/>
      <c r="E63" s="189" t="s">
        <v>159</v>
      </c>
      <c r="F63" s="188"/>
      <c r="G63" s="190">
        <f>G62/(G11)</f>
        <v>0</v>
      </c>
    </row>
    <row r="64" spans="1:10" s="196" customFormat="1" ht="81.75" hidden="1" thickBot="1" x14ac:dyDescent="0.35">
      <c r="A64" s="277" t="s">
        <v>101</v>
      </c>
      <c r="B64" s="278"/>
      <c r="C64" s="126" t="s">
        <v>102</v>
      </c>
      <c r="D64" s="192" t="s">
        <v>103</v>
      </c>
      <c r="E64" s="193"/>
      <c r="F64" s="194">
        <v>1</v>
      </c>
      <c r="G64" s="195"/>
    </row>
    <row r="65" spans="1:7" s="196" customFormat="1" ht="17.25" hidden="1" thickBot="1" x14ac:dyDescent="0.35">
      <c r="A65" s="279"/>
      <c r="B65" s="280"/>
      <c r="C65" s="197" t="s">
        <v>104</v>
      </c>
      <c r="D65" s="281" t="s">
        <v>33</v>
      </c>
      <c r="E65" s="282"/>
      <c r="F65" s="198" t="s">
        <v>105</v>
      </c>
      <c r="G65" s="198" t="s">
        <v>160</v>
      </c>
    </row>
    <row r="66" spans="1:7" s="196" customFormat="1" ht="28.5" hidden="1" thickBot="1" x14ac:dyDescent="0.35">
      <c r="A66" s="283" t="s">
        <v>161</v>
      </c>
      <c r="B66" s="284"/>
      <c r="C66" s="285"/>
      <c r="D66" s="199"/>
      <c r="E66" s="199"/>
      <c r="F66" s="200" t="s">
        <v>262</v>
      </c>
      <c r="G66" s="201"/>
    </row>
    <row r="67" spans="1:7" s="196" customFormat="1" ht="28.5" hidden="1" thickBot="1" x14ac:dyDescent="0.35">
      <c r="B67" s="286" t="s">
        <v>46</v>
      </c>
      <c r="C67" s="202" t="s">
        <v>162</v>
      </c>
      <c r="D67" s="203" t="s">
        <v>263</v>
      </c>
      <c r="E67" s="288" t="s">
        <v>264</v>
      </c>
      <c r="F67" s="289"/>
      <c r="G67" s="204"/>
    </row>
    <row r="68" spans="1:7" s="196" customFormat="1" hidden="1" x14ac:dyDescent="0.3">
      <c r="B68" s="287"/>
      <c r="C68" s="205" t="s">
        <v>110</v>
      </c>
      <c r="D68" s="206"/>
      <c r="E68" s="207" t="s">
        <v>111</v>
      </c>
      <c r="F68" s="208">
        <v>0.55600000000000005</v>
      </c>
      <c r="G68" s="209">
        <f>D68*F68</f>
        <v>0</v>
      </c>
    </row>
    <row r="69" spans="1:7" s="196" customFormat="1" hidden="1" x14ac:dyDescent="0.3">
      <c r="B69" s="287"/>
      <c r="C69" s="210" t="s">
        <v>112</v>
      </c>
      <c r="D69" s="211"/>
      <c r="E69" s="212" t="s">
        <v>111</v>
      </c>
      <c r="F69" s="213">
        <v>0.20499999999999999</v>
      </c>
      <c r="G69" s="209">
        <f>D69*F69</f>
        <v>0</v>
      </c>
    </row>
    <row r="70" spans="1:7" s="196" customFormat="1" ht="17.25" hidden="1" thickBot="1" x14ac:dyDescent="0.35">
      <c r="B70" s="287"/>
      <c r="C70" s="214" t="s">
        <v>113</v>
      </c>
      <c r="D70" s="215"/>
      <c r="E70" s="216" t="s">
        <v>111</v>
      </c>
      <c r="F70" s="217">
        <v>0.20499999999999999</v>
      </c>
      <c r="G70" s="209">
        <f>D70*F70</f>
        <v>0</v>
      </c>
    </row>
    <row r="71" spans="1:7" s="196" customFormat="1" ht="28.5" hidden="1" thickBot="1" x14ac:dyDescent="0.35">
      <c r="B71" s="287"/>
      <c r="C71" s="202" t="s">
        <v>114</v>
      </c>
      <c r="D71" s="218" t="s">
        <v>263</v>
      </c>
      <c r="E71" s="288" t="s">
        <v>265</v>
      </c>
      <c r="F71" s="289"/>
      <c r="G71" s="219"/>
    </row>
    <row r="72" spans="1:7" s="196" customFormat="1" hidden="1" x14ac:dyDescent="0.3">
      <c r="B72" s="287"/>
      <c r="C72" s="205" t="s">
        <v>115</v>
      </c>
      <c r="D72" s="206"/>
      <c r="E72" s="207" t="s">
        <v>266</v>
      </c>
      <c r="F72" s="208">
        <v>1.8</v>
      </c>
      <c r="G72" s="209">
        <f>D72*F72</f>
        <v>0</v>
      </c>
    </row>
    <row r="73" spans="1:7" s="196" customFormat="1" ht="17.25" hidden="1" thickBot="1" x14ac:dyDescent="0.35">
      <c r="B73" s="287"/>
      <c r="C73" s="214" t="s">
        <v>116</v>
      </c>
      <c r="D73" s="215"/>
      <c r="E73" s="216" t="s">
        <v>266</v>
      </c>
      <c r="F73" s="220">
        <v>2</v>
      </c>
      <c r="G73" s="209">
        <f>D73*F73</f>
        <v>0</v>
      </c>
    </row>
    <row r="74" spans="1:7" s="196" customFormat="1" ht="28.5" hidden="1" thickBot="1" x14ac:dyDescent="0.35">
      <c r="B74" s="287"/>
      <c r="C74" s="202" t="s">
        <v>117</v>
      </c>
      <c r="D74" s="218" t="s">
        <v>263</v>
      </c>
      <c r="E74" s="288" t="s">
        <v>267</v>
      </c>
      <c r="F74" s="289"/>
      <c r="G74" s="219"/>
    </row>
    <row r="75" spans="1:7" s="196" customFormat="1" hidden="1" x14ac:dyDescent="0.3">
      <c r="B75" s="287"/>
      <c r="C75" s="205" t="s">
        <v>163</v>
      </c>
      <c r="D75" s="206"/>
      <c r="E75" s="207" t="s">
        <v>119</v>
      </c>
      <c r="F75" s="221">
        <v>1.5</v>
      </c>
      <c r="G75" s="209">
        <f>D75*F75</f>
        <v>0</v>
      </c>
    </row>
    <row r="76" spans="1:7" s="196" customFormat="1" hidden="1" x14ac:dyDescent="0.3">
      <c r="B76" s="287"/>
      <c r="C76" s="210" t="s">
        <v>120</v>
      </c>
      <c r="D76" s="211"/>
      <c r="E76" s="212" t="s">
        <v>119</v>
      </c>
      <c r="F76" s="213">
        <v>0.1</v>
      </c>
      <c r="G76" s="209">
        <f t="shared" ref="G76:G89" si="6">D76*F76</f>
        <v>0</v>
      </c>
    </row>
    <row r="77" spans="1:7" s="196" customFormat="1" hidden="1" x14ac:dyDescent="0.3">
      <c r="B77" s="287"/>
      <c r="C77" s="210" t="s">
        <v>121</v>
      </c>
      <c r="D77" s="211"/>
      <c r="E77" s="212" t="s">
        <v>119</v>
      </c>
      <c r="F77" s="213">
        <v>0.5</v>
      </c>
      <c r="G77" s="209">
        <f t="shared" si="6"/>
        <v>0</v>
      </c>
    </row>
    <row r="78" spans="1:7" s="196" customFormat="1" hidden="1" x14ac:dyDescent="0.3">
      <c r="B78" s="287"/>
      <c r="C78" s="210" t="s">
        <v>122</v>
      </c>
      <c r="D78" s="211"/>
      <c r="E78" s="212" t="s">
        <v>119</v>
      </c>
      <c r="F78" s="213">
        <v>6.6</v>
      </c>
      <c r="G78" s="209">
        <f t="shared" si="6"/>
        <v>0</v>
      </c>
    </row>
    <row r="79" spans="1:7" s="196" customFormat="1" hidden="1" x14ac:dyDescent="0.3">
      <c r="B79" s="287"/>
      <c r="C79" s="210" t="s">
        <v>123</v>
      </c>
      <c r="D79" s="211"/>
      <c r="E79" s="212" t="s">
        <v>119</v>
      </c>
      <c r="F79" s="213">
        <v>0.3</v>
      </c>
      <c r="G79" s="209">
        <f t="shared" si="6"/>
        <v>0</v>
      </c>
    </row>
    <row r="80" spans="1:7" s="196" customFormat="1" hidden="1" x14ac:dyDescent="0.3">
      <c r="B80" s="287"/>
      <c r="C80" s="210" t="s">
        <v>124</v>
      </c>
      <c r="D80" s="211"/>
      <c r="E80" s="212" t="s">
        <v>119</v>
      </c>
      <c r="F80" s="213">
        <v>0</v>
      </c>
      <c r="G80" s="209">
        <f t="shared" si="6"/>
        <v>0</v>
      </c>
    </row>
    <row r="81" spans="2:7" s="196" customFormat="1" hidden="1" x14ac:dyDescent="0.3">
      <c r="B81" s="287"/>
      <c r="C81" s="210" t="s">
        <v>125</v>
      </c>
      <c r="D81" s="211"/>
      <c r="E81" s="212" t="s">
        <v>119</v>
      </c>
      <c r="F81" s="222">
        <v>2</v>
      </c>
      <c r="G81" s="209">
        <f t="shared" si="6"/>
        <v>0</v>
      </c>
    </row>
    <row r="82" spans="2:7" s="196" customFormat="1" hidden="1" x14ac:dyDescent="0.3">
      <c r="B82" s="287"/>
      <c r="C82" s="210" t="s">
        <v>126</v>
      </c>
      <c r="D82" s="211"/>
      <c r="E82" s="212" t="s">
        <v>119</v>
      </c>
      <c r="F82" s="222">
        <v>1</v>
      </c>
      <c r="G82" s="209">
        <f t="shared" si="6"/>
        <v>0</v>
      </c>
    </row>
    <row r="83" spans="2:7" s="196" customFormat="1" hidden="1" x14ac:dyDescent="0.3">
      <c r="B83" s="287"/>
      <c r="C83" s="210" t="s">
        <v>127</v>
      </c>
      <c r="D83" s="211"/>
      <c r="E83" s="212" t="s">
        <v>119</v>
      </c>
      <c r="F83" s="213">
        <v>0.5</v>
      </c>
      <c r="G83" s="209">
        <f t="shared" si="6"/>
        <v>0</v>
      </c>
    </row>
    <row r="84" spans="2:7" s="196" customFormat="1" hidden="1" x14ac:dyDescent="0.3">
      <c r="B84" s="287"/>
      <c r="C84" s="210" t="s">
        <v>128</v>
      </c>
      <c r="D84" s="211"/>
      <c r="E84" s="212" t="s">
        <v>119</v>
      </c>
      <c r="F84" s="213">
        <v>0</v>
      </c>
      <c r="G84" s="209">
        <f t="shared" si="6"/>
        <v>0</v>
      </c>
    </row>
    <row r="85" spans="2:7" s="196" customFormat="1" hidden="1" x14ac:dyDescent="0.3">
      <c r="B85" s="287"/>
      <c r="C85" s="210" t="s">
        <v>129</v>
      </c>
      <c r="D85" s="211"/>
      <c r="E85" s="212" t="s">
        <v>119</v>
      </c>
      <c r="F85" s="213">
        <v>0</v>
      </c>
      <c r="G85" s="209">
        <f t="shared" si="6"/>
        <v>0</v>
      </c>
    </row>
    <row r="86" spans="2:7" s="196" customFormat="1" hidden="1" x14ac:dyDescent="0.3">
      <c r="B86" s="287"/>
      <c r="C86" s="210" t="s">
        <v>130</v>
      </c>
      <c r="D86" s="211"/>
      <c r="E86" s="212" t="s">
        <v>119</v>
      </c>
      <c r="F86" s="213">
        <v>0</v>
      </c>
      <c r="G86" s="209">
        <f t="shared" si="6"/>
        <v>0</v>
      </c>
    </row>
    <row r="87" spans="2:7" s="196" customFormat="1" hidden="1" x14ac:dyDescent="0.3">
      <c r="B87" s="287"/>
      <c r="C87" s="210" t="s">
        <v>131</v>
      </c>
      <c r="D87" s="211"/>
      <c r="E87" s="212" t="s">
        <v>119</v>
      </c>
      <c r="F87" s="213">
        <v>0</v>
      </c>
      <c r="G87" s="209">
        <f t="shared" si="6"/>
        <v>0</v>
      </c>
    </row>
    <row r="88" spans="2:7" s="196" customFormat="1" hidden="1" x14ac:dyDescent="0.3">
      <c r="B88" s="287"/>
      <c r="C88" s="210" t="s">
        <v>132</v>
      </c>
      <c r="D88" s="211"/>
      <c r="E88" s="212" t="s">
        <v>119</v>
      </c>
      <c r="F88" s="213">
        <v>0.2</v>
      </c>
      <c r="G88" s="209">
        <f t="shared" si="6"/>
        <v>0</v>
      </c>
    </row>
    <row r="89" spans="2:7" s="196" customFormat="1" ht="17.25" hidden="1" thickBot="1" x14ac:dyDescent="0.35">
      <c r="B89" s="287"/>
      <c r="C89" s="214" t="s">
        <v>133</v>
      </c>
      <c r="D89" s="215">
        <v>0</v>
      </c>
      <c r="E89" s="216" t="s">
        <v>119</v>
      </c>
      <c r="F89" s="217">
        <v>0.1</v>
      </c>
      <c r="G89" s="223">
        <f t="shared" si="6"/>
        <v>0</v>
      </c>
    </row>
    <row r="90" spans="2:7" s="196" customFormat="1" ht="27.75" hidden="1" thickBot="1" x14ac:dyDescent="0.35">
      <c r="B90" s="287"/>
      <c r="C90" s="202" t="s">
        <v>134</v>
      </c>
      <c r="D90" s="218" t="s">
        <v>135</v>
      </c>
      <c r="E90" s="224" t="s">
        <v>136</v>
      </c>
      <c r="F90" s="225" t="s">
        <v>137</v>
      </c>
      <c r="G90" s="226"/>
    </row>
    <row r="91" spans="2:7" s="196" customFormat="1" hidden="1" x14ac:dyDescent="0.3">
      <c r="B91" s="287"/>
      <c r="C91" s="205" t="s">
        <v>138</v>
      </c>
      <c r="D91" s="206"/>
      <c r="E91" s="207" t="s">
        <v>139</v>
      </c>
      <c r="F91" s="208">
        <v>-0.11</v>
      </c>
      <c r="G91" s="209">
        <f>D91*F91</f>
        <v>0</v>
      </c>
    </row>
    <row r="92" spans="2:7" s="196" customFormat="1" hidden="1" x14ac:dyDescent="0.3">
      <c r="B92" s="287"/>
      <c r="C92" s="210" t="s">
        <v>140</v>
      </c>
      <c r="D92" s="211">
        <v>0</v>
      </c>
      <c r="E92" s="212" t="s">
        <v>139</v>
      </c>
      <c r="F92" s="213">
        <v>-0.04</v>
      </c>
      <c r="G92" s="209">
        <f>D92*F92</f>
        <v>0</v>
      </c>
    </row>
    <row r="93" spans="2:7" s="196" customFormat="1" ht="17.25" hidden="1" thickBot="1" x14ac:dyDescent="0.35">
      <c r="B93" s="287"/>
      <c r="C93" s="214" t="s">
        <v>141</v>
      </c>
      <c r="D93" s="215">
        <v>0</v>
      </c>
      <c r="E93" s="216" t="s">
        <v>142</v>
      </c>
      <c r="F93" s="217">
        <v>-0.11</v>
      </c>
      <c r="G93" s="223">
        <f>D93*F93</f>
        <v>0</v>
      </c>
    </row>
    <row r="94" spans="2:7" s="196" customFormat="1" ht="28.5" hidden="1" thickBot="1" x14ac:dyDescent="0.35">
      <c r="B94" s="287"/>
      <c r="C94" s="202" t="s">
        <v>143</v>
      </c>
      <c r="D94" s="218" t="s">
        <v>263</v>
      </c>
      <c r="E94" s="288" t="s">
        <v>267</v>
      </c>
      <c r="F94" s="290"/>
      <c r="G94" s="226"/>
    </row>
    <row r="95" spans="2:7" s="196" customFormat="1" hidden="1" x14ac:dyDescent="0.3">
      <c r="B95" s="287"/>
      <c r="C95" s="205" t="s">
        <v>268</v>
      </c>
      <c r="D95" s="227"/>
      <c r="E95" s="207" t="s">
        <v>119</v>
      </c>
      <c r="F95" s="228">
        <v>-1</v>
      </c>
      <c r="G95" s="209">
        <f>D95*F95</f>
        <v>0</v>
      </c>
    </row>
    <row r="96" spans="2:7" s="196" customFormat="1" ht="28.5" hidden="1" x14ac:dyDescent="0.3">
      <c r="B96" s="287"/>
      <c r="C96" s="210" t="s">
        <v>144</v>
      </c>
      <c r="D96" s="229"/>
      <c r="E96" s="212"/>
      <c r="F96" s="222"/>
      <c r="G96" s="209"/>
    </row>
    <row r="97" spans="1:8" s="196" customFormat="1" ht="28.5" hidden="1" x14ac:dyDescent="0.3">
      <c r="B97" s="287"/>
      <c r="C97" s="210" t="s">
        <v>145</v>
      </c>
      <c r="D97" s="229"/>
      <c r="E97" s="212"/>
      <c r="F97" s="222"/>
      <c r="G97" s="209"/>
    </row>
    <row r="98" spans="1:8" s="196" customFormat="1" ht="17.25" hidden="1" thickBot="1" x14ac:dyDescent="0.35">
      <c r="B98" s="287"/>
      <c r="C98" s="210" t="s">
        <v>269</v>
      </c>
      <c r="D98" s="230">
        <v>0</v>
      </c>
      <c r="E98" s="216" t="s">
        <v>119</v>
      </c>
      <c r="F98" s="217">
        <v>0.5</v>
      </c>
      <c r="G98" s="223">
        <f>D98*F98</f>
        <v>0</v>
      </c>
    </row>
    <row r="99" spans="1:8" s="196" customFormat="1" ht="31.5" hidden="1" customHeight="1" thickBot="1" x14ac:dyDescent="0.35">
      <c r="B99" s="287"/>
      <c r="C99" s="231"/>
      <c r="D99" s="291" t="s">
        <v>270</v>
      </c>
      <c r="E99" s="292"/>
      <c r="F99" s="232"/>
      <c r="G99" s="233">
        <f>SUM(G68:G98)*19000*F64</f>
        <v>0</v>
      </c>
    </row>
    <row r="100" spans="1:8" s="196" customFormat="1" ht="217.5" hidden="1" customHeight="1" thickBot="1" x14ac:dyDescent="0.35">
      <c r="B100" s="287"/>
      <c r="C100" s="234" t="s">
        <v>271</v>
      </c>
      <c r="D100" s="293" t="s">
        <v>272</v>
      </c>
      <c r="E100" s="294"/>
      <c r="F100" s="235"/>
      <c r="G100" s="236">
        <v>100</v>
      </c>
    </row>
    <row r="101" spans="1:8" s="196" customFormat="1" ht="17.25" hidden="1" thickBot="1" x14ac:dyDescent="0.35">
      <c r="B101" s="287"/>
      <c r="C101" s="237"/>
      <c r="D101" s="291" t="s">
        <v>157</v>
      </c>
      <c r="E101" s="295"/>
      <c r="F101" s="238"/>
      <c r="G101" s="239">
        <f>-G99*G100/1000</f>
        <v>0</v>
      </c>
    </row>
    <row r="102" spans="1:8" s="76" customFormat="1" ht="15" hidden="1" thickBot="1" x14ac:dyDescent="0.3">
      <c r="A102" s="240"/>
      <c r="B102" s="241"/>
      <c r="C102" s="241" t="s">
        <v>158</v>
      </c>
      <c r="D102" s="242"/>
      <c r="E102" s="243" t="s">
        <v>159</v>
      </c>
      <c r="F102" s="244"/>
      <c r="G102" s="245">
        <f>G101/(F64*95000)</f>
        <v>0</v>
      </c>
    </row>
    <row r="103" spans="1:8" s="76" customFormat="1" ht="15" thickBot="1" x14ac:dyDescent="0.3">
      <c r="A103" s="240"/>
      <c r="B103" s="241"/>
      <c r="C103" s="241"/>
      <c r="D103" s="242"/>
      <c r="E103" s="242"/>
      <c r="F103" s="242"/>
      <c r="G103" s="246" t="s">
        <v>164</v>
      </c>
      <c r="H103" s="247">
        <f>G153+G112+G62</f>
        <v>0</v>
      </c>
    </row>
    <row r="104" spans="1:8" s="76" customFormat="1" ht="14.25" x14ac:dyDescent="0.25">
      <c r="A104" s="240"/>
      <c r="B104" s="241"/>
      <c r="C104" s="241"/>
      <c r="D104" s="242"/>
      <c r="E104" s="242"/>
      <c r="F104" s="242"/>
      <c r="G104" s="248"/>
      <c r="H104" s="249"/>
    </row>
    <row r="105" spans="1:8" s="76" customFormat="1" ht="14.25" x14ac:dyDescent="0.25">
      <c r="A105" s="296" t="s">
        <v>44</v>
      </c>
      <c r="B105" s="297"/>
      <c r="C105" s="297"/>
      <c r="D105" s="250"/>
      <c r="E105" s="250"/>
      <c r="F105" s="250"/>
      <c r="G105" s="251"/>
    </row>
    <row r="106" spans="1:8" ht="33" x14ac:dyDescent="0.25">
      <c r="A106" s="115" t="s">
        <v>5</v>
      </c>
      <c r="B106" s="116" t="s">
        <v>31</v>
      </c>
      <c r="C106" s="252" t="s">
        <v>32</v>
      </c>
      <c r="D106" s="116" t="s">
        <v>45</v>
      </c>
      <c r="E106" s="116" t="s">
        <v>34</v>
      </c>
      <c r="F106" s="116" t="s">
        <v>35</v>
      </c>
      <c r="G106" s="118" t="s">
        <v>36</v>
      </c>
    </row>
    <row r="107" spans="1:8" s="122" customFormat="1" ht="364.5" x14ac:dyDescent="0.25">
      <c r="A107" s="119" t="s">
        <v>49</v>
      </c>
      <c r="B107" s="119" t="s">
        <v>38</v>
      </c>
      <c r="C107" s="253" t="s">
        <v>276</v>
      </c>
      <c r="D107" s="34" t="s">
        <v>47</v>
      </c>
      <c r="E107" s="254">
        <v>-100000</v>
      </c>
      <c r="F107" s="254">
        <f>E107*(VLOOKUP(D107,D109:E115,2,FALSE))</f>
        <v>0</v>
      </c>
      <c r="G107" s="255" t="s">
        <v>78</v>
      </c>
      <c r="H107" s="124"/>
    </row>
    <row r="108" spans="1:8" ht="2.25" customHeight="1" x14ac:dyDescent="0.25">
      <c r="C108" s="256"/>
      <c r="D108" s="257"/>
      <c r="E108" s="258"/>
      <c r="F108" s="258"/>
      <c r="G108" s="258"/>
    </row>
    <row r="109" spans="1:8" hidden="1" x14ac:dyDescent="0.25">
      <c r="C109" s="256"/>
      <c r="D109" s="259" t="s">
        <v>47</v>
      </c>
      <c r="E109" s="258">
        <v>0</v>
      </c>
      <c r="F109" s="258"/>
      <c r="G109" s="258"/>
    </row>
    <row r="110" spans="1:8" ht="33" hidden="1" x14ac:dyDescent="0.25">
      <c r="C110" s="256"/>
      <c r="D110" s="260" t="s">
        <v>277</v>
      </c>
      <c r="E110" s="258">
        <v>0</v>
      </c>
      <c r="F110" s="258"/>
      <c r="G110" s="258"/>
    </row>
    <row r="111" spans="1:8" hidden="1" x14ac:dyDescent="0.25">
      <c r="C111" s="256"/>
      <c r="D111" s="259" t="s">
        <v>278</v>
      </c>
      <c r="E111" s="258">
        <v>0.2</v>
      </c>
      <c r="F111" s="258"/>
      <c r="G111" s="258"/>
    </row>
    <row r="112" spans="1:8" ht="66" hidden="1" x14ac:dyDescent="0.25">
      <c r="C112" s="256"/>
      <c r="D112" s="260" t="s">
        <v>279</v>
      </c>
      <c r="E112" s="258">
        <v>0.4</v>
      </c>
      <c r="F112" s="258"/>
      <c r="G112" s="258"/>
    </row>
    <row r="113" spans="1:7" ht="66" hidden="1" x14ac:dyDescent="0.25">
      <c r="C113" s="256"/>
      <c r="D113" s="260" t="s">
        <v>280</v>
      </c>
      <c r="E113" s="258">
        <v>0.6</v>
      </c>
      <c r="F113" s="258"/>
      <c r="G113" s="258"/>
    </row>
    <row r="114" spans="1:7" ht="49.5" hidden="1" x14ac:dyDescent="0.25">
      <c r="C114" s="256"/>
      <c r="D114" s="260" t="s">
        <v>281</v>
      </c>
      <c r="E114" s="258">
        <v>0.8</v>
      </c>
      <c r="F114" s="258"/>
      <c r="G114" s="258"/>
    </row>
    <row r="115" spans="1:7" ht="82.5" hidden="1" x14ac:dyDescent="0.25">
      <c r="C115" s="256"/>
      <c r="D115" s="260" t="s">
        <v>282</v>
      </c>
      <c r="E115" s="258">
        <v>1</v>
      </c>
      <c r="F115" s="258"/>
      <c r="G115" s="258"/>
    </row>
    <row r="116" spans="1:7" hidden="1" x14ac:dyDescent="0.25">
      <c r="C116" s="256"/>
      <c r="D116" s="257"/>
      <c r="E116" s="258"/>
      <c r="F116" s="258"/>
      <c r="G116" s="258"/>
    </row>
    <row r="117" spans="1:7" s="76" customFormat="1" ht="14.25" hidden="1" x14ac:dyDescent="0.25">
      <c r="A117" s="296" t="s">
        <v>80</v>
      </c>
      <c r="B117" s="297"/>
      <c r="C117" s="297"/>
      <c r="D117" s="250"/>
      <c r="E117" s="250"/>
      <c r="F117" s="250"/>
      <c r="G117" s="251"/>
    </row>
    <row r="118" spans="1:7" ht="33" hidden="1" x14ac:dyDescent="0.25">
      <c r="A118" s="115" t="s">
        <v>5</v>
      </c>
      <c r="B118" s="116" t="s">
        <v>31</v>
      </c>
      <c r="C118" s="252" t="s">
        <v>32</v>
      </c>
      <c r="D118" s="116" t="s">
        <v>45</v>
      </c>
      <c r="E118" s="116" t="s">
        <v>34</v>
      </c>
      <c r="F118" s="116" t="s">
        <v>35</v>
      </c>
      <c r="G118" s="118" t="s">
        <v>36</v>
      </c>
    </row>
    <row r="119" spans="1:7" s="122" customFormat="1" ht="54" hidden="1" x14ac:dyDescent="0.25">
      <c r="A119" s="119" t="s">
        <v>65</v>
      </c>
      <c r="B119" s="119" t="s">
        <v>38</v>
      </c>
      <c r="C119" s="253" t="s">
        <v>81</v>
      </c>
      <c r="D119" s="261" t="s">
        <v>47</v>
      </c>
      <c r="E119" s="254">
        <v>0</v>
      </c>
      <c r="F119" s="254">
        <f>E119*(VLOOKUP(D119,D121:E127,2,FALSE))</f>
        <v>0</v>
      </c>
      <c r="G119" s="255" t="s">
        <v>83</v>
      </c>
    </row>
    <row r="120" spans="1:7" ht="2.25" customHeight="1" x14ac:dyDescent="0.25">
      <c r="C120" s="256"/>
      <c r="D120" s="257"/>
      <c r="E120" s="258"/>
      <c r="F120" s="258"/>
      <c r="G120" s="258"/>
    </row>
    <row r="121" spans="1:7" hidden="1" x14ac:dyDescent="0.25">
      <c r="C121" s="256"/>
      <c r="D121" s="259" t="s">
        <v>47</v>
      </c>
      <c r="E121" s="258">
        <v>0</v>
      </c>
      <c r="F121" s="258"/>
      <c r="G121" s="258"/>
    </row>
    <row r="122" spans="1:7" hidden="1" x14ac:dyDescent="0.25">
      <c r="C122" s="256"/>
      <c r="D122" s="260" t="s">
        <v>48</v>
      </c>
      <c r="E122" s="258">
        <v>0</v>
      </c>
      <c r="F122" s="258"/>
      <c r="G122" s="258"/>
    </row>
    <row r="123" spans="1:7" hidden="1" x14ac:dyDescent="0.25">
      <c r="C123" s="256"/>
      <c r="D123" s="259" t="s">
        <v>289</v>
      </c>
      <c r="E123" s="258">
        <v>0.6</v>
      </c>
      <c r="F123" s="258"/>
      <c r="G123" s="258"/>
    </row>
    <row r="124" spans="1:7" hidden="1" x14ac:dyDescent="0.25">
      <c r="C124" s="256"/>
      <c r="D124" s="259" t="s">
        <v>288</v>
      </c>
      <c r="E124" s="258">
        <v>0.8</v>
      </c>
      <c r="F124" s="258"/>
      <c r="G124" s="258"/>
    </row>
    <row r="125" spans="1:7" hidden="1" x14ac:dyDescent="0.25">
      <c r="C125" s="256"/>
      <c r="D125" s="259" t="s">
        <v>82</v>
      </c>
      <c r="E125" s="258">
        <v>1</v>
      </c>
      <c r="F125" s="258"/>
      <c r="G125" s="258"/>
    </row>
    <row r="126" spans="1:7" hidden="1" x14ac:dyDescent="0.25">
      <c r="C126" s="256"/>
      <c r="D126" s="259"/>
      <c r="E126" s="258"/>
      <c r="F126" s="258"/>
      <c r="G126" s="258"/>
    </row>
    <row r="127" spans="1:7" hidden="1" x14ac:dyDescent="0.25">
      <c r="C127" s="256"/>
      <c r="D127" s="259"/>
      <c r="E127" s="258"/>
      <c r="F127" s="258"/>
      <c r="G127" s="258"/>
    </row>
    <row r="128" spans="1:7" hidden="1" x14ac:dyDescent="0.25">
      <c r="C128" s="256"/>
      <c r="D128" s="257"/>
      <c r="E128" s="258"/>
      <c r="F128" s="258"/>
      <c r="G128" s="258"/>
    </row>
    <row r="129" spans="1:8" ht="33" hidden="1" x14ac:dyDescent="0.25">
      <c r="A129" s="115" t="s">
        <v>5</v>
      </c>
      <c r="B129" s="116" t="s">
        <v>31</v>
      </c>
      <c r="C129" s="252" t="s">
        <v>32</v>
      </c>
      <c r="D129" s="116" t="s">
        <v>66</v>
      </c>
      <c r="E129" s="116" t="s">
        <v>34</v>
      </c>
      <c r="F129" s="116" t="s">
        <v>35</v>
      </c>
      <c r="G129" s="118" t="s">
        <v>36</v>
      </c>
    </row>
    <row r="130" spans="1:8" s="122" customFormat="1" ht="81" hidden="1" x14ac:dyDescent="0.25">
      <c r="A130" s="119" t="s">
        <v>65</v>
      </c>
      <c r="B130" s="119" t="s">
        <v>38</v>
      </c>
      <c r="C130" s="253" t="s">
        <v>79</v>
      </c>
      <c r="D130" s="261" t="s">
        <v>47</v>
      </c>
      <c r="E130" s="254">
        <v>0</v>
      </c>
      <c r="F130" s="254">
        <f>E130*(VLOOKUP(D130,D132:E138,2,FALSE))</f>
        <v>0</v>
      </c>
      <c r="G130" s="255" t="s">
        <v>67</v>
      </c>
      <c r="H130" s="122" t="s">
        <v>100</v>
      </c>
    </row>
    <row r="131" spans="1:8" ht="2.25" hidden="1" customHeight="1" x14ac:dyDescent="0.25">
      <c r="C131" s="256"/>
      <c r="D131" s="257"/>
      <c r="E131" s="258"/>
      <c r="F131" s="258"/>
      <c r="G131" s="258"/>
    </row>
    <row r="132" spans="1:8" hidden="1" x14ac:dyDescent="0.25">
      <c r="C132" s="256"/>
      <c r="D132" s="259" t="s">
        <v>47</v>
      </c>
      <c r="E132" s="258">
        <v>0</v>
      </c>
      <c r="F132" s="258"/>
      <c r="G132" s="258"/>
    </row>
    <row r="133" spans="1:8" hidden="1" x14ac:dyDescent="0.25">
      <c r="C133" s="256"/>
      <c r="D133" s="260" t="s">
        <v>68</v>
      </c>
      <c r="E133" s="258">
        <v>0</v>
      </c>
      <c r="F133" s="258"/>
      <c r="G133" s="258"/>
    </row>
    <row r="134" spans="1:8" hidden="1" x14ac:dyDescent="0.25">
      <c r="C134" s="256"/>
      <c r="D134" s="259" t="s">
        <v>69</v>
      </c>
      <c r="E134" s="258">
        <v>0.2</v>
      </c>
      <c r="F134" s="258"/>
      <c r="G134" s="258"/>
    </row>
    <row r="135" spans="1:8" hidden="1" x14ac:dyDescent="0.25">
      <c r="C135" s="256"/>
      <c r="D135" s="259" t="s">
        <v>70</v>
      </c>
      <c r="E135" s="258">
        <v>0.4</v>
      </c>
      <c r="F135" s="258"/>
      <c r="G135" s="258"/>
    </row>
    <row r="136" spans="1:8" hidden="1" x14ac:dyDescent="0.25">
      <c r="C136" s="256"/>
      <c r="D136" s="259" t="s">
        <v>71</v>
      </c>
      <c r="E136" s="258">
        <v>0.6</v>
      </c>
      <c r="F136" s="258"/>
      <c r="G136" s="258"/>
    </row>
    <row r="137" spans="1:8" hidden="1" x14ac:dyDescent="0.25">
      <c r="C137" s="256"/>
      <c r="D137" s="259" t="s">
        <v>72</v>
      </c>
      <c r="E137" s="258">
        <v>0.8</v>
      </c>
      <c r="F137" s="258"/>
      <c r="G137" s="258"/>
    </row>
    <row r="138" spans="1:8" hidden="1" x14ac:dyDescent="0.25">
      <c r="C138" s="256"/>
      <c r="D138" s="259" t="s">
        <v>73</v>
      </c>
      <c r="E138" s="258">
        <v>1</v>
      </c>
      <c r="F138" s="258"/>
      <c r="G138" s="258"/>
    </row>
    <row r="139" spans="1:8" ht="2.25" hidden="1" customHeight="1" x14ac:dyDescent="0.25">
      <c r="C139" s="256"/>
      <c r="D139" s="257"/>
      <c r="E139" s="258"/>
      <c r="F139" s="258"/>
      <c r="G139" s="262"/>
    </row>
    <row r="140" spans="1:8" ht="33" hidden="1" x14ac:dyDescent="0.25">
      <c r="C140" s="256"/>
      <c r="D140" s="257" t="s">
        <v>47</v>
      </c>
      <c r="E140" s="258" t="s">
        <v>50</v>
      </c>
      <c r="F140" s="258">
        <v>0</v>
      </c>
      <c r="G140" s="263" t="e">
        <f>#REF!*((1+0.25)/2)</f>
        <v>#REF!</v>
      </c>
    </row>
    <row r="141" spans="1:8" ht="49.5" hidden="1" x14ac:dyDescent="0.25">
      <c r="B141" s="257" t="s">
        <v>47</v>
      </c>
      <c r="C141" s="75">
        <v>0</v>
      </c>
      <c r="D141" s="257" t="s">
        <v>51</v>
      </c>
      <c r="E141" s="258" t="s">
        <v>52</v>
      </c>
      <c r="F141" s="258">
        <v>0</v>
      </c>
      <c r="G141" s="262"/>
    </row>
    <row r="142" spans="1:8" ht="82.5" hidden="1" x14ac:dyDescent="0.25">
      <c r="B142" s="264" t="s">
        <v>53</v>
      </c>
      <c r="C142" s="75">
        <v>0.25</v>
      </c>
      <c r="D142" s="257" t="s">
        <v>54</v>
      </c>
      <c r="E142" s="258" t="s">
        <v>55</v>
      </c>
      <c r="F142" s="258">
        <v>1</v>
      </c>
      <c r="G142" s="262"/>
    </row>
    <row r="143" spans="1:8" ht="148.5" hidden="1" x14ac:dyDescent="0.25">
      <c r="B143" s="264" t="s">
        <v>56</v>
      </c>
      <c r="C143" s="75">
        <v>0.5</v>
      </c>
      <c r="D143" s="265"/>
      <c r="E143" s="258" t="s">
        <v>57</v>
      </c>
      <c r="F143" s="258">
        <v>0.75</v>
      </c>
      <c r="G143" s="262"/>
    </row>
    <row r="144" spans="1:8" ht="148.5" hidden="1" x14ac:dyDescent="0.25">
      <c r="B144" s="264" t="s">
        <v>58</v>
      </c>
      <c r="C144" s="75">
        <v>0.75</v>
      </c>
      <c r="D144" s="265"/>
      <c r="E144" s="258" t="s">
        <v>59</v>
      </c>
      <c r="F144" s="258">
        <v>0.5</v>
      </c>
      <c r="G144" s="262"/>
    </row>
    <row r="145" spans="1:8" hidden="1" x14ac:dyDescent="0.25">
      <c r="B145" s="264" t="s">
        <v>60</v>
      </c>
      <c r="C145" s="75">
        <v>1</v>
      </c>
      <c r="D145" s="257"/>
      <c r="E145" s="258"/>
      <c r="F145" s="258"/>
      <c r="G145" s="262"/>
    </row>
    <row r="146" spans="1:8" s="76" customFormat="1" ht="14.25" x14ac:dyDescent="0.25">
      <c r="A146" s="296" t="s">
        <v>261</v>
      </c>
      <c r="B146" s="297"/>
      <c r="C146" s="297"/>
      <c r="D146" s="250"/>
      <c r="E146" s="250"/>
      <c r="F146" s="250"/>
      <c r="G146" s="251"/>
    </row>
    <row r="147" spans="1:8" ht="34.5" x14ac:dyDescent="0.25">
      <c r="A147" s="115" t="s">
        <v>5</v>
      </c>
      <c r="B147" s="116" t="s">
        <v>31</v>
      </c>
      <c r="C147" s="252" t="s">
        <v>32</v>
      </c>
      <c r="D147" s="252" t="s">
        <v>33</v>
      </c>
      <c r="E147" s="116" t="s">
        <v>34</v>
      </c>
      <c r="F147" s="116" t="s">
        <v>290</v>
      </c>
      <c r="G147" s="118" t="s">
        <v>36</v>
      </c>
    </row>
    <row r="148" spans="1:8" s="122" customFormat="1" ht="162" x14ac:dyDescent="0.25">
      <c r="A148" s="119" t="s">
        <v>65</v>
      </c>
      <c r="B148" s="119"/>
      <c r="C148" s="253" t="s">
        <v>275</v>
      </c>
      <c r="D148" s="266" t="s">
        <v>274</v>
      </c>
      <c r="E148" s="254">
        <v>-150000</v>
      </c>
      <c r="F148" s="254"/>
      <c r="G148" s="255" t="s">
        <v>273</v>
      </c>
      <c r="H148" s="124"/>
    </row>
    <row r="149" spans="1:8" ht="30.75" x14ac:dyDescent="0.25">
      <c r="B149" s="264"/>
      <c r="D149" s="257"/>
      <c r="E149" s="267"/>
      <c r="F149" s="267" t="s">
        <v>291</v>
      </c>
      <c r="G149" s="262"/>
    </row>
    <row r="150" spans="1:8" x14ac:dyDescent="0.25">
      <c r="C150" s="256"/>
      <c r="D150" s="267" t="s">
        <v>61</v>
      </c>
      <c r="E150" s="268"/>
      <c r="F150" s="268" t="e">
        <f>H103+F4+F107</f>
        <v>#VALUE!</v>
      </c>
      <c r="G150" s="262"/>
      <c r="H150" s="99"/>
    </row>
    <row r="151" spans="1:8" ht="2.25" customHeight="1" x14ac:dyDescent="0.25">
      <c r="C151" s="256"/>
      <c r="D151" s="257"/>
      <c r="E151" s="258"/>
      <c r="F151" s="258"/>
      <c r="G151" s="262"/>
    </row>
    <row r="152" spans="1:8" x14ac:dyDescent="0.25">
      <c r="A152" s="296" t="s">
        <v>25</v>
      </c>
      <c r="B152" s="297"/>
      <c r="C152" s="297"/>
      <c r="D152" s="269"/>
      <c r="E152" s="269"/>
      <c r="F152" s="269"/>
      <c r="G152" s="270"/>
    </row>
    <row r="153" spans="1:8" x14ac:dyDescent="0.25">
      <c r="A153" s="115" t="s">
        <v>5</v>
      </c>
      <c r="B153" s="116"/>
      <c r="C153" s="298" t="s">
        <v>26</v>
      </c>
      <c r="D153" s="298"/>
      <c r="E153" s="298"/>
      <c r="F153" s="298"/>
      <c r="G153" s="299"/>
    </row>
    <row r="154" spans="1:8" s="122" customFormat="1" ht="13.5" x14ac:dyDescent="0.25">
      <c r="A154" s="95" t="s">
        <v>27</v>
      </c>
      <c r="B154" s="274" t="s">
        <v>28</v>
      </c>
      <c r="C154" s="275"/>
      <c r="D154" s="275"/>
      <c r="E154" s="275"/>
      <c r="F154" s="275"/>
      <c r="G154" s="276"/>
    </row>
    <row r="155" spans="1:8" s="122" customFormat="1" ht="13.5" x14ac:dyDescent="0.25">
      <c r="A155" s="95">
        <v>1</v>
      </c>
      <c r="B155" s="274" t="s">
        <v>296</v>
      </c>
      <c r="C155" s="275"/>
      <c r="D155" s="275"/>
      <c r="E155" s="275"/>
      <c r="F155" s="275"/>
      <c r="G155" s="276"/>
    </row>
    <row r="157" spans="1:8" s="76" customFormat="1" ht="14.25" hidden="1" x14ac:dyDescent="0.25">
      <c r="A157" s="240"/>
      <c r="B157" s="271">
        <v>0</v>
      </c>
      <c r="C157" s="241"/>
      <c r="D157" s="242"/>
      <c r="E157" s="242"/>
      <c r="F157" s="242"/>
      <c r="G157" s="272"/>
    </row>
    <row r="158" spans="1:8" hidden="1" x14ac:dyDescent="0.25">
      <c r="B158" s="83">
        <v>5</v>
      </c>
    </row>
    <row r="159" spans="1:8" hidden="1" x14ac:dyDescent="0.25">
      <c r="B159" s="83">
        <v>10</v>
      </c>
    </row>
    <row r="160" spans="1:8" hidden="1" x14ac:dyDescent="0.25">
      <c r="B160" s="83">
        <f>B159+5</f>
        <v>15</v>
      </c>
    </row>
    <row r="161" spans="2:2" hidden="1" x14ac:dyDescent="0.25">
      <c r="B161" s="83">
        <f t="shared" ref="B161:B167" si="7">B160+5</f>
        <v>20</v>
      </c>
    </row>
    <row r="162" spans="2:2" hidden="1" x14ac:dyDescent="0.25">
      <c r="B162" s="83">
        <f t="shared" si="7"/>
        <v>25</v>
      </c>
    </row>
    <row r="163" spans="2:2" hidden="1" x14ac:dyDescent="0.25">
      <c r="B163" s="83">
        <f t="shared" si="7"/>
        <v>30</v>
      </c>
    </row>
    <row r="164" spans="2:2" hidden="1" x14ac:dyDescent="0.25">
      <c r="B164" s="83">
        <f t="shared" si="7"/>
        <v>35</v>
      </c>
    </row>
    <row r="165" spans="2:2" hidden="1" x14ac:dyDescent="0.25">
      <c r="B165" s="83">
        <f t="shared" si="7"/>
        <v>40</v>
      </c>
    </row>
    <row r="166" spans="2:2" hidden="1" x14ac:dyDescent="0.25">
      <c r="B166" s="83">
        <f t="shared" si="7"/>
        <v>45</v>
      </c>
    </row>
    <row r="167" spans="2:2" hidden="1" x14ac:dyDescent="0.25">
      <c r="B167" s="83">
        <f t="shared" si="7"/>
        <v>50</v>
      </c>
    </row>
  </sheetData>
  <sheetProtection algorithmName="SHA-512" hashValue="/bpTNKGZ76ZM4Sh2fRsJsnGPJqAMGRqh6rxbJroreLL9jNMo6qXMOsfEPcw94ECOEYjuYrggIhhLxkfXKTi/Pw==" saltValue="q6ZswA/AL78hABrwXBOYsg==" spinCount="100000" sheet="1" objects="1" scenarios="1"/>
  <mergeCells count="37">
    <mergeCell ref="A105:C105"/>
    <mergeCell ref="A117:C117"/>
    <mergeCell ref="A146:C146"/>
    <mergeCell ref="A1:G1"/>
    <mergeCell ref="A2:C2"/>
    <mergeCell ref="A4:A6"/>
    <mergeCell ref="E4:E6"/>
    <mergeCell ref="F4:F6"/>
    <mergeCell ref="G4:G6"/>
    <mergeCell ref="A11:B11"/>
    <mergeCell ref="A12:B12"/>
    <mergeCell ref="D12:E12"/>
    <mergeCell ref="A13:C13"/>
    <mergeCell ref="B14:B62"/>
    <mergeCell ref="E14:F14"/>
    <mergeCell ref="E19:F19"/>
    <mergeCell ref="E23:F23"/>
    <mergeCell ref="E43:F43"/>
    <mergeCell ref="D60:E60"/>
    <mergeCell ref="D61:E61"/>
    <mergeCell ref="D62:E62"/>
    <mergeCell ref="B155:G155"/>
    <mergeCell ref="A64:B64"/>
    <mergeCell ref="A65:B65"/>
    <mergeCell ref="D65:E65"/>
    <mergeCell ref="A66:C66"/>
    <mergeCell ref="B67:B101"/>
    <mergeCell ref="E67:F67"/>
    <mergeCell ref="E71:F71"/>
    <mergeCell ref="E74:F74"/>
    <mergeCell ref="E94:F94"/>
    <mergeCell ref="D99:E99"/>
    <mergeCell ref="D100:E100"/>
    <mergeCell ref="D101:E101"/>
    <mergeCell ref="A152:C152"/>
    <mergeCell ref="C153:G153"/>
    <mergeCell ref="B154:G154"/>
  </mergeCells>
  <dataValidations count="7">
    <dataValidation type="list" operator="lessThanOrEqual" allowBlank="1" showInputMessage="1" showErrorMessage="1" sqref="D107" xr:uid="{08C2A8FC-A117-4E1E-9046-6C1A0C0F6160}">
      <formula1>$D$109:$D$115</formula1>
    </dataValidation>
    <dataValidation operator="lessThanOrEqual" allowBlank="1" showInputMessage="1" showErrorMessage="1" sqref="C3:G3 C106:C116 E106:G116 C153 D106 D149:D151 C150:C151 B154:B155 C147:C148 D118 D120:D128 E118:G128 C118:C128 D129 E147:G151 C129:C140 H12 G103:G104 E129:G145 D131:D145 B141:B145 B149 D108:D116" xr:uid="{1C09DE1C-5477-467F-BE3D-81439B1EF33C}"/>
    <dataValidation type="list" operator="lessThanOrEqual" allowBlank="1" showInputMessage="1" showErrorMessage="1" sqref="D119" xr:uid="{6E658FA3-4A2D-47A6-B72D-93E6A5A7E861}">
      <formula1>$D$121:$D$127</formula1>
    </dataValidation>
    <dataValidation type="list" operator="lessThanOrEqual" allowBlank="1" showInputMessage="1" showErrorMessage="1" sqref="D130" xr:uid="{15940FEA-CC12-41AF-B0CC-65C717233A23}">
      <formula1>$D$132:$D$138</formula1>
    </dataValidation>
    <dataValidation type="list" allowBlank="1" showInputMessage="1" showErrorMessage="1" sqref="D47" xr:uid="{C20C83AC-ED4C-4492-8A34-74F8CE7D8872}">
      <formula1>$B$157:$B$168</formula1>
    </dataValidation>
    <dataValidation type="whole" allowBlank="1" showInputMessage="1" showErrorMessage="1" sqref="D5" xr:uid="{06204BCA-9122-4E7D-8198-D41FE0CDD5B7}">
      <formula1>0</formula1>
      <formula2>35</formula2>
    </dataValidation>
    <dataValidation type="whole" operator="greaterThanOrEqual" allowBlank="1" showInputMessage="1" showErrorMessage="1" sqref="D49:D57 D48" xr:uid="{C0C749B1-1A17-499A-9D1F-516252975565}">
      <formula1>D47</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4BC1-EFD4-463A-B142-1F90188B456B}">
  <dimension ref="A1:K69"/>
  <sheetViews>
    <sheetView showGridLines="0" view="pageBreakPreview" topLeftCell="A15" zoomScaleNormal="100" zoomScaleSheetLayoutView="100" workbookViewId="0">
      <selection activeCell="D14" sqref="D14"/>
    </sheetView>
  </sheetViews>
  <sheetFormatPr defaultColWidth="9.140625" defaultRowHeight="16.5" x14ac:dyDescent="0.25"/>
  <cols>
    <col min="1" max="1" width="9.5703125" style="16" customWidth="1"/>
    <col min="2" max="2" width="57.28515625" style="16" customWidth="1"/>
    <col min="3" max="3" width="10.85546875" style="22" bestFit="1" customWidth="1"/>
    <col min="4" max="4" width="33.5703125" style="22" customWidth="1"/>
    <col min="5" max="5" width="29.5703125" style="22" customWidth="1"/>
    <col min="6" max="7" width="33.5703125" style="22" customWidth="1"/>
    <col min="8" max="8" width="15.7109375" style="16" hidden="1" customWidth="1"/>
    <col min="9" max="9" width="30.5703125" style="16" customWidth="1"/>
    <col min="10" max="16384" width="9.140625" style="16"/>
  </cols>
  <sheetData>
    <row r="1" spans="1:9" ht="36" customHeight="1" x14ac:dyDescent="0.25">
      <c r="A1" s="352" t="s">
        <v>258</v>
      </c>
      <c r="B1" s="353"/>
      <c r="C1" s="353"/>
      <c r="D1" s="353"/>
      <c r="E1" s="353"/>
      <c r="F1" s="353"/>
      <c r="G1" s="354"/>
    </row>
    <row r="2" spans="1:9" s="19" customFormat="1" ht="18" customHeight="1" x14ac:dyDescent="0.25">
      <c r="A2" s="355" t="s">
        <v>4</v>
      </c>
      <c r="B2" s="356"/>
      <c r="C2" s="17"/>
      <c r="D2" s="17"/>
      <c r="E2" s="17"/>
      <c r="F2" s="17"/>
      <c r="G2" s="18"/>
    </row>
    <row r="3" spans="1:9" ht="33" x14ac:dyDescent="0.25">
      <c r="A3" s="36" t="s">
        <v>5</v>
      </c>
      <c r="B3" s="37" t="s">
        <v>6</v>
      </c>
      <c r="C3" s="38" t="s">
        <v>7</v>
      </c>
      <c r="D3" s="38"/>
      <c r="E3" s="38" t="s">
        <v>98</v>
      </c>
      <c r="F3" s="38" t="s">
        <v>99</v>
      </c>
      <c r="G3" s="39" t="s">
        <v>8</v>
      </c>
      <c r="H3" s="40"/>
      <c r="I3" s="41"/>
    </row>
    <row r="4" spans="1:9" s="32" customFormat="1" ht="13.5" x14ac:dyDescent="0.25">
      <c r="A4" s="30" t="s">
        <v>9</v>
      </c>
      <c r="B4" s="51" t="s">
        <v>10</v>
      </c>
      <c r="C4" s="30" t="s">
        <v>11</v>
      </c>
      <c r="D4" s="51"/>
      <c r="E4" s="52"/>
      <c r="F4" s="53">
        <f>F9</f>
        <v>15600</v>
      </c>
      <c r="G4" s="54">
        <f>F4*E4</f>
        <v>0</v>
      </c>
      <c r="H4" s="55"/>
      <c r="I4" s="56"/>
    </row>
    <row r="5" spans="1:9" x14ac:dyDescent="0.25">
      <c r="H5" s="42"/>
      <c r="I5" s="41"/>
    </row>
    <row r="6" spans="1:9" s="1" customFormat="1" ht="18" customHeight="1" x14ac:dyDescent="0.25">
      <c r="A6" s="361" t="s">
        <v>95</v>
      </c>
      <c r="B6" s="361"/>
      <c r="C6" s="361"/>
      <c r="D6" s="361"/>
      <c r="E6" s="361"/>
      <c r="F6" s="361"/>
      <c r="G6" s="361"/>
    </row>
    <row r="7" spans="1:9" s="4" customFormat="1" ht="38.450000000000003" customHeight="1" x14ac:dyDescent="0.25">
      <c r="A7" s="2" t="s">
        <v>84</v>
      </c>
      <c r="B7" s="3" t="s">
        <v>85</v>
      </c>
      <c r="C7" s="2" t="s">
        <v>7</v>
      </c>
      <c r="D7" s="363" t="s">
        <v>86</v>
      </c>
      <c r="E7" s="364"/>
      <c r="F7" s="2" t="s">
        <v>87</v>
      </c>
      <c r="G7" s="2" t="s">
        <v>88</v>
      </c>
      <c r="H7" s="2" t="s">
        <v>91</v>
      </c>
    </row>
    <row r="8" spans="1:9" s="32" customFormat="1" ht="31.5" hidden="1" customHeight="1" x14ac:dyDescent="0.25">
      <c r="A8" s="30" t="s">
        <v>12</v>
      </c>
      <c r="B8" s="57" t="s">
        <v>92</v>
      </c>
      <c r="C8" s="58" t="s">
        <v>11</v>
      </c>
      <c r="D8" s="359"/>
      <c r="E8" s="360"/>
      <c r="F8" s="59">
        <v>0</v>
      </c>
      <c r="G8" s="60">
        <f>F8*(D8+E31)</f>
        <v>0</v>
      </c>
      <c r="H8" s="61">
        <v>0</v>
      </c>
      <c r="I8" s="56"/>
    </row>
    <row r="9" spans="1:9" s="4" customFormat="1" ht="26.25" customHeight="1" x14ac:dyDescent="0.25">
      <c r="A9" s="30" t="s">
        <v>12</v>
      </c>
      <c r="B9" s="63" t="s">
        <v>215</v>
      </c>
      <c r="C9" s="362"/>
      <c r="D9" s="350"/>
      <c r="E9" s="351"/>
      <c r="F9" s="92">
        <f>13131+2469</f>
        <v>15600</v>
      </c>
      <c r="G9" s="91">
        <f>F9*D9</f>
        <v>0</v>
      </c>
      <c r="H9" s="336"/>
    </row>
    <row r="10" spans="1:9" s="4" customFormat="1" ht="13.5" x14ac:dyDescent="0.25">
      <c r="A10" s="30" t="s">
        <v>13</v>
      </c>
      <c r="B10" s="63" t="s">
        <v>224</v>
      </c>
      <c r="C10" s="362"/>
      <c r="D10" s="101">
        <v>1</v>
      </c>
      <c r="E10" s="62">
        <f>D10*E32</f>
        <v>42.075500000000005</v>
      </c>
      <c r="F10" s="92">
        <f>F9</f>
        <v>15600</v>
      </c>
      <c r="G10" s="91">
        <f>F10*E10*50%</f>
        <v>328188.90000000002</v>
      </c>
      <c r="H10" s="337"/>
    </row>
    <row r="11" spans="1:9" s="32" customFormat="1" ht="27" x14ac:dyDescent="0.25">
      <c r="A11" s="30" t="s">
        <v>216</v>
      </c>
      <c r="B11" s="57" t="s">
        <v>225</v>
      </c>
      <c r="C11" s="58" t="s">
        <v>11</v>
      </c>
      <c r="D11" s="64"/>
      <c r="E11" s="62">
        <f t="shared" ref="E11:E27" si="0">D11*E33</f>
        <v>0</v>
      </c>
      <c r="F11" s="74"/>
      <c r="G11" s="91">
        <f>$F$9*E11</f>
        <v>0</v>
      </c>
      <c r="I11" s="84">
        <f>D10</f>
        <v>1</v>
      </c>
    </row>
    <row r="12" spans="1:9" s="32" customFormat="1" ht="27" x14ac:dyDescent="0.25">
      <c r="A12" s="30" t="s">
        <v>217</v>
      </c>
      <c r="B12" s="57" t="s">
        <v>226</v>
      </c>
      <c r="C12" s="58" t="s">
        <v>11</v>
      </c>
      <c r="D12" s="64"/>
      <c r="E12" s="62">
        <f t="shared" si="0"/>
        <v>0</v>
      </c>
      <c r="F12" s="74"/>
      <c r="G12" s="91">
        <f t="shared" ref="G12:G17" si="1">$F$9*E12</f>
        <v>0</v>
      </c>
      <c r="I12" s="84">
        <f t="shared" ref="I12:I27" si="2">D11</f>
        <v>0</v>
      </c>
    </row>
    <row r="13" spans="1:9" s="32" customFormat="1" ht="27" x14ac:dyDescent="0.25">
      <c r="A13" s="30" t="s">
        <v>218</v>
      </c>
      <c r="B13" s="57" t="s">
        <v>227</v>
      </c>
      <c r="C13" s="58" t="s">
        <v>11</v>
      </c>
      <c r="D13" s="64"/>
      <c r="E13" s="62">
        <f t="shared" si="0"/>
        <v>0</v>
      </c>
      <c r="F13" s="74"/>
      <c r="G13" s="91">
        <f t="shared" si="1"/>
        <v>0</v>
      </c>
      <c r="I13" s="84">
        <f t="shared" si="2"/>
        <v>0</v>
      </c>
    </row>
    <row r="14" spans="1:9" s="32" customFormat="1" ht="27" x14ac:dyDescent="0.25">
      <c r="A14" s="30" t="s">
        <v>219</v>
      </c>
      <c r="B14" s="57" t="s">
        <v>228</v>
      </c>
      <c r="C14" s="58" t="s">
        <v>11</v>
      </c>
      <c r="D14" s="64"/>
      <c r="E14" s="62">
        <f t="shared" si="0"/>
        <v>0</v>
      </c>
      <c r="F14" s="74"/>
      <c r="G14" s="91">
        <f t="shared" si="1"/>
        <v>0</v>
      </c>
      <c r="I14" s="84">
        <f t="shared" si="2"/>
        <v>0</v>
      </c>
    </row>
    <row r="15" spans="1:9" s="32" customFormat="1" ht="27" x14ac:dyDescent="0.25">
      <c r="A15" s="30" t="s">
        <v>220</v>
      </c>
      <c r="B15" s="57" t="s">
        <v>229</v>
      </c>
      <c r="C15" s="58" t="s">
        <v>11</v>
      </c>
      <c r="D15" s="64"/>
      <c r="E15" s="62">
        <f t="shared" si="0"/>
        <v>0</v>
      </c>
      <c r="F15" s="74"/>
      <c r="G15" s="91">
        <f t="shared" si="1"/>
        <v>0</v>
      </c>
      <c r="I15" s="84">
        <f t="shared" si="2"/>
        <v>0</v>
      </c>
    </row>
    <row r="16" spans="1:9" s="32" customFormat="1" ht="27" x14ac:dyDescent="0.25">
      <c r="A16" s="30" t="s">
        <v>221</v>
      </c>
      <c r="B16" s="57" t="s">
        <v>230</v>
      </c>
      <c r="C16" s="58" t="s">
        <v>11</v>
      </c>
      <c r="D16" s="64"/>
      <c r="E16" s="62">
        <f t="shared" si="0"/>
        <v>0</v>
      </c>
      <c r="F16" s="74"/>
      <c r="G16" s="91">
        <f t="shared" si="1"/>
        <v>0</v>
      </c>
      <c r="I16" s="84">
        <f t="shared" si="2"/>
        <v>0</v>
      </c>
    </row>
    <row r="17" spans="1:9" s="32" customFormat="1" ht="27" x14ac:dyDescent="0.25">
      <c r="A17" s="30" t="s">
        <v>222</v>
      </c>
      <c r="B17" s="57" t="s">
        <v>231</v>
      </c>
      <c r="C17" s="58" t="s">
        <v>11</v>
      </c>
      <c r="D17" s="64"/>
      <c r="E17" s="62">
        <f t="shared" si="0"/>
        <v>0</v>
      </c>
      <c r="F17" s="74"/>
      <c r="G17" s="91">
        <f t="shared" si="1"/>
        <v>0</v>
      </c>
      <c r="I17" s="84">
        <f t="shared" si="2"/>
        <v>0</v>
      </c>
    </row>
    <row r="18" spans="1:9" s="32" customFormat="1" ht="27" x14ac:dyDescent="0.25">
      <c r="A18" s="30" t="s">
        <v>223</v>
      </c>
      <c r="B18" s="57" t="s">
        <v>232</v>
      </c>
      <c r="C18" s="58" t="s">
        <v>11</v>
      </c>
      <c r="D18" s="64"/>
      <c r="E18" s="62">
        <f t="shared" si="0"/>
        <v>0</v>
      </c>
      <c r="F18" s="74"/>
      <c r="G18" s="91">
        <f>$F$9*E18*50%</f>
        <v>0</v>
      </c>
      <c r="I18" s="84">
        <f t="shared" si="2"/>
        <v>0</v>
      </c>
    </row>
    <row r="19" spans="1:9" s="32" customFormat="1" ht="25.5" x14ac:dyDescent="0.25">
      <c r="A19" s="30" t="s">
        <v>240</v>
      </c>
      <c r="B19" s="93" t="s">
        <v>239</v>
      </c>
      <c r="C19" s="58"/>
      <c r="D19" s="102">
        <f>1-SUM('1. Kwaliteit Perceel 1'!D24:D25)/1000</f>
        <v>1</v>
      </c>
      <c r="E19" s="62">
        <f t="shared" si="0"/>
        <v>17.239999999999998</v>
      </c>
      <c r="F19" s="74"/>
      <c r="G19" s="91">
        <f>$F$9*E19*50%</f>
        <v>134472</v>
      </c>
      <c r="I19" s="84"/>
    </row>
    <row r="20" spans="1:9" s="32" customFormat="1" ht="25.5" x14ac:dyDescent="0.25">
      <c r="A20" s="30" t="s">
        <v>180</v>
      </c>
      <c r="B20" s="93" t="s">
        <v>233</v>
      </c>
      <c r="C20" s="94"/>
      <c r="D20" s="64"/>
      <c r="E20" s="62">
        <f t="shared" si="0"/>
        <v>0</v>
      </c>
      <c r="F20" s="95"/>
      <c r="G20" s="91">
        <f t="shared" ref="G20:G26" si="3">$F$9*E20</f>
        <v>0</v>
      </c>
      <c r="I20" s="84">
        <f>D19</f>
        <v>1</v>
      </c>
    </row>
    <row r="21" spans="1:9" s="32" customFormat="1" ht="25.5" x14ac:dyDescent="0.25">
      <c r="A21" s="30" t="s">
        <v>181</v>
      </c>
      <c r="B21" s="93" t="s">
        <v>234</v>
      </c>
      <c r="C21" s="94"/>
      <c r="D21" s="64"/>
      <c r="E21" s="62">
        <f t="shared" si="0"/>
        <v>0</v>
      </c>
      <c r="F21" s="95"/>
      <c r="G21" s="91">
        <f t="shared" si="3"/>
        <v>0</v>
      </c>
      <c r="I21" s="84">
        <f t="shared" si="2"/>
        <v>0</v>
      </c>
    </row>
    <row r="22" spans="1:9" s="32" customFormat="1" ht="25.5" x14ac:dyDescent="0.25">
      <c r="A22" s="30" t="s">
        <v>182</v>
      </c>
      <c r="B22" s="93" t="s">
        <v>235</v>
      </c>
      <c r="C22" s="94"/>
      <c r="D22" s="64"/>
      <c r="E22" s="62">
        <f t="shared" si="0"/>
        <v>0</v>
      </c>
      <c r="F22" s="95"/>
      <c r="G22" s="91">
        <f t="shared" si="3"/>
        <v>0</v>
      </c>
      <c r="I22" s="84">
        <f t="shared" si="2"/>
        <v>0</v>
      </c>
    </row>
    <row r="23" spans="1:9" s="32" customFormat="1" ht="25.5" x14ac:dyDescent="0.25">
      <c r="A23" s="30" t="s">
        <v>183</v>
      </c>
      <c r="B23" s="93" t="s">
        <v>236</v>
      </c>
      <c r="C23" s="94"/>
      <c r="D23" s="64"/>
      <c r="E23" s="62">
        <f t="shared" si="0"/>
        <v>0</v>
      </c>
      <c r="F23" s="95"/>
      <c r="G23" s="91">
        <f t="shared" si="3"/>
        <v>0</v>
      </c>
      <c r="I23" s="84">
        <f t="shared" si="2"/>
        <v>0</v>
      </c>
    </row>
    <row r="24" spans="1:9" s="32" customFormat="1" ht="25.5" x14ac:dyDescent="0.25">
      <c r="A24" s="30" t="s">
        <v>184</v>
      </c>
      <c r="B24" s="93" t="s">
        <v>237</v>
      </c>
      <c r="C24" s="94"/>
      <c r="D24" s="64"/>
      <c r="E24" s="62">
        <f t="shared" si="0"/>
        <v>0</v>
      </c>
      <c r="F24" s="95"/>
      <c r="G24" s="91">
        <f t="shared" si="3"/>
        <v>0</v>
      </c>
      <c r="I24" s="84">
        <f t="shared" si="2"/>
        <v>0</v>
      </c>
    </row>
    <row r="25" spans="1:9" s="32" customFormat="1" ht="25.5" x14ac:dyDescent="0.25">
      <c r="A25" s="30" t="s">
        <v>185</v>
      </c>
      <c r="B25" s="93" t="s">
        <v>238</v>
      </c>
      <c r="C25" s="94"/>
      <c r="D25" s="64"/>
      <c r="E25" s="62">
        <f t="shared" si="0"/>
        <v>0</v>
      </c>
      <c r="F25" s="95"/>
      <c r="G25" s="91">
        <f t="shared" si="3"/>
        <v>0</v>
      </c>
      <c r="I25" s="84">
        <f t="shared" si="2"/>
        <v>0</v>
      </c>
    </row>
    <row r="26" spans="1:9" s="32" customFormat="1" ht="25.5" x14ac:dyDescent="0.25">
      <c r="A26" s="30" t="s">
        <v>186</v>
      </c>
      <c r="B26" s="93" t="s">
        <v>241</v>
      </c>
      <c r="C26" s="94"/>
      <c r="D26" s="64"/>
      <c r="E26" s="62">
        <f t="shared" si="0"/>
        <v>0</v>
      </c>
      <c r="F26" s="95"/>
      <c r="G26" s="91">
        <f t="shared" si="3"/>
        <v>0</v>
      </c>
      <c r="I26" s="84">
        <f t="shared" si="2"/>
        <v>0</v>
      </c>
    </row>
    <row r="27" spans="1:9" s="32" customFormat="1" ht="25.5" x14ac:dyDescent="0.25">
      <c r="A27" s="30" t="s">
        <v>187</v>
      </c>
      <c r="B27" s="93" t="s">
        <v>242</v>
      </c>
      <c r="C27" s="94"/>
      <c r="D27" s="64"/>
      <c r="E27" s="62">
        <f t="shared" si="0"/>
        <v>0</v>
      </c>
      <c r="F27" s="95"/>
      <c r="G27" s="91">
        <f>$F$9*E27*50%</f>
        <v>0</v>
      </c>
      <c r="I27" s="84">
        <f t="shared" si="2"/>
        <v>0</v>
      </c>
    </row>
    <row r="28" spans="1:9" x14ac:dyDescent="0.25">
      <c r="B28" s="24"/>
      <c r="C28" s="25"/>
      <c r="D28" s="26"/>
      <c r="E28" s="26"/>
      <c r="F28" s="26"/>
      <c r="G28" s="26"/>
      <c r="I28" s="98"/>
    </row>
    <row r="29" spans="1:9" s="5" customFormat="1" ht="18" customHeight="1" x14ac:dyDescent="0.25">
      <c r="A29" s="339" t="s">
        <v>189</v>
      </c>
      <c r="B29" s="340"/>
      <c r="C29" s="340"/>
      <c r="D29" s="340"/>
      <c r="E29" s="340"/>
      <c r="F29" s="340"/>
      <c r="G29" s="341"/>
    </row>
    <row r="30" spans="1:9" s="5" customFormat="1" ht="14.25" x14ac:dyDescent="0.25">
      <c r="A30" s="6" t="s">
        <v>84</v>
      </c>
      <c r="B30" s="6" t="s">
        <v>6</v>
      </c>
      <c r="C30" s="342" t="s">
        <v>7</v>
      </c>
      <c r="D30" s="342"/>
      <c r="E30" s="7" t="s">
        <v>90</v>
      </c>
      <c r="F30" s="88"/>
      <c r="G30" s="89"/>
    </row>
    <row r="31" spans="1:9" s="68" customFormat="1" ht="13.5" x14ac:dyDescent="0.25">
      <c r="A31" s="65" t="s">
        <v>14</v>
      </c>
      <c r="B31" s="66" t="s">
        <v>214</v>
      </c>
      <c r="C31" s="334" t="s">
        <v>11</v>
      </c>
      <c r="D31" s="334"/>
      <c r="E31" s="67">
        <v>40.85</v>
      </c>
      <c r="F31" s="343"/>
      <c r="G31" s="344"/>
    </row>
    <row r="32" spans="1:9" s="68" customFormat="1" ht="13.5" x14ac:dyDescent="0.25">
      <c r="A32" s="65" t="s">
        <v>190</v>
      </c>
      <c r="B32" s="86" t="s">
        <v>199</v>
      </c>
      <c r="C32" s="334" t="s">
        <v>11</v>
      </c>
      <c r="D32" s="334"/>
      <c r="E32" s="67">
        <f>E31*1.03</f>
        <v>42.075500000000005</v>
      </c>
      <c r="F32" s="90"/>
      <c r="G32" s="85"/>
    </row>
    <row r="33" spans="1:11" s="68" customFormat="1" ht="13.5" x14ac:dyDescent="0.25">
      <c r="A33" s="65" t="s">
        <v>191</v>
      </c>
      <c r="B33" s="86" t="s">
        <v>200</v>
      </c>
      <c r="C33" s="334" t="s">
        <v>11</v>
      </c>
      <c r="D33" s="334"/>
      <c r="E33" s="87">
        <v>90.21</v>
      </c>
      <c r="F33" s="90"/>
      <c r="G33" s="85"/>
    </row>
    <row r="34" spans="1:11" s="68" customFormat="1" ht="13.5" x14ac:dyDescent="0.25">
      <c r="A34" s="65" t="s">
        <v>192</v>
      </c>
      <c r="B34" s="86" t="s">
        <v>201</v>
      </c>
      <c r="C34" s="334" t="s">
        <v>11</v>
      </c>
      <c r="D34" s="334"/>
      <c r="E34" s="87">
        <v>92.61</v>
      </c>
      <c r="F34" s="90"/>
      <c r="G34" s="85"/>
    </row>
    <row r="35" spans="1:11" s="68" customFormat="1" ht="13.5" x14ac:dyDescent="0.25">
      <c r="A35" s="65" t="s">
        <v>193</v>
      </c>
      <c r="B35" s="86" t="s">
        <v>202</v>
      </c>
      <c r="C35" s="334" t="s">
        <v>11</v>
      </c>
      <c r="D35" s="334"/>
      <c r="E35" s="87">
        <v>120.71</v>
      </c>
      <c r="F35" s="90"/>
      <c r="G35" s="85"/>
    </row>
    <row r="36" spans="1:11" s="68" customFormat="1" ht="13.5" x14ac:dyDescent="0.25">
      <c r="A36" s="65" t="s">
        <v>194</v>
      </c>
      <c r="B36" s="86" t="s">
        <v>203</v>
      </c>
      <c r="C36" s="334" t="s">
        <v>11</v>
      </c>
      <c r="D36" s="334"/>
      <c r="E36" s="87">
        <v>109.81</v>
      </c>
      <c r="F36" s="90"/>
      <c r="G36" s="85"/>
    </row>
    <row r="37" spans="1:11" s="68" customFormat="1" ht="13.5" x14ac:dyDescent="0.25">
      <c r="A37" s="65" t="s">
        <v>195</v>
      </c>
      <c r="B37" s="86" t="s">
        <v>204</v>
      </c>
      <c r="C37" s="334" t="s">
        <v>11</v>
      </c>
      <c r="D37" s="334"/>
      <c r="E37" s="87">
        <v>102.71</v>
      </c>
      <c r="F37" s="90"/>
      <c r="G37" s="85"/>
    </row>
    <row r="38" spans="1:11" s="68" customFormat="1" ht="13.5" x14ac:dyDescent="0.25">
      <c r="A38" s="65" t="s">
        <v>196</v>
      </c>
      <c r="B38" s="86" t="s">
        <v>205</v>
      </c>
      <c r="C38" s="334" t="s">
        <v>11</v>
      </c>
      <c r="D38" s="334"/>
      <c r="E38" s="87">
        <v>98.71</v>
      </c>
      <c r="F38" s="90"/>
      <c r="G38" s="85"/>
      <c r="K38" s="68" t="s">
        <v>158</v>
      </c>
    </row>
    <row r="39" spans="1:11" s="68" customFormat="1" ht="13.5" x14ac:dyDescent="0.25">
      <c r="A39" s="65" t="s">
        <v>197</v>
      </c>
      <c r="B39" s="86" t="s">
        <v>206</v>
      </c>
      <c r="C39" s="334" t="s">
        <v>11</v>
      </c>
      <c r="D39" s="334"/>
      <c r="E39" s="87">
        <v>106.21</v>
      </c>
      <c r="F39" s="90"/>
      <c r="G39" s="85"/>
    </row>
    <row r="40" spans="1:11" s="68" customFormat="1" ht="13.5" x14ac:dyDescent="0.25">
      <c r="A40" s="65" t="s">
        <v>198</v>
      </c>
      <c r="B40" s="86" t="s">
        <v>207</v>
      </c>
      <c r="C40" s="334" t="s">
        <v>11</v>
      </c>
      <c r="D40" s="334"/>
      <c r="E40" s="87">
        <v>113.81</v>
      </c>
      <c r="F40" s="90"/>
      <c r="G40" s="85"/>
    </row>
    <row r="41" spans="1:11" s="68" customFormat="1" ht="13.5" x14ac:dyDescent="0.25">
      <c r="A41" s="65" t="s">
        <v>243</v>
      </c>
      <c r="B41" s="86" t="s">
        <v>244</v>
      </c>
      <c r="C41" s="335" t="s">
        <v>188</v>
      </c>
      <c r="D41" s="335"/>
      <c r="E41" s="87">
        <v>17.239999999999998</v>
      </c>
      <c r="F41" s="90"/>
      <c r="G41" s="85"/>
      <c r="I41" s="98"/>
    </row>
    <row r="42" spans="1:11" s="68" customFormat="1" ht="13.5" x14ac:dyDescent="0.25">
      <c r="A42" s="65" t="s">
        <v>245</v>
      </c>
      <c r="B42" s="86" t="s">
        <v>208</v>
      </c>
      <c r="C42" s="335" t="s">
        <v>188</v>
      </c>
      <c r="D42" s="335"/>
      <c r="E42" s="87">
        <v>36.1</v>
      </c>
      <c r="F42" s="90"/>
      <c r="G42" s="85"/>
    </row>
    <row r="43" spans="1:11" s="68" customFormat="1" ht="13.5" x14ac:dyDescent="0.25">
      <c r="A43" s="65" t="s">
        <v>246</v>
      </c>
      <c r="B43" s="86" t="s">
        <v>209</v>
      </c>
      <c r="C43" s="335" t="s">
        <v>188</v>
      </c>
      <c r="D43" s="335"/>
      <c r="E43" s="87">
        <v>60.73</v>
      </c>
      <c r="F43" s="90"/>
      <c r="G43" s="85"/>
    </row>
    <row r="44" spans="1:11" s="68" customFormat="1" ht="13.5" x14ac:dyDescent="0.25">
      <c r="A44" s="65" t="s">
        <v>247</v>
      </c>
      <c r="B44" s="86" t="s">
        <v>210</v>
      </c>
      <c r="C44" s="335" t="s">
        <v>188</v>
      </c>
      <c r="D44" s="335"/>
      <c r="E44" s="87">
        <v>79.680000000000007</v>
      </c>
      <c r="F44" s="90"/>
      <c r="G44" s="85"/>
    </row>
    <row r="45" spans="1:11" s="68" customFormat="1" ht="13.5" x14ac:dyDescent="0.25">
      <c r="A45" s="65" t="s">
        <v>248</v>
      </c>
      <c r="B45" s="86" t="s">
        <v>211</v>
      </c>
      <c r="C45" s="335" t="s">
        <v>188</v>
      </c>
      <c r="D45" s="335"/>
      <c r="E45" s="87">
        <v>86.14</v>
      </c>
      <c r="F45" s="90"/>
      <c r="G45" s="85"/>
    </row>
    <row r="46" spans="1:11" s="68" customFormat="1" ht="13.5" x14ac:dyDescent="0.25">
      <c r="A46" s="65" t="s">
        <v>249</v>
      </c>
      <c r="B46" s="86" t="s">
        <v>212</v>
      </c>
      <c r="C46" s="335" t="s">
        <v>188</v>
      </c>
      <c r="D46" s="335"/>
      <c r="E46" s="87">
        <v>90.88</v>
      </c>
      <c r="F46" s="90"/>
      <c r="G46" s="85"/>
    </row>
    <row r="47" spans="1:11" s="68" customFormat="1" ht="13.5" x14ac:dyDescent="0.25">
      <c r="A47" s="65" t="s">
        <v>250</v>
      </c>
      <c r="B47" s="86" t="s">
        <v>213</v>
      </c>
      <c r="C47" s="335" t="s">
        <v>188</v>
      </c>
      <c r="D47" s="335"/>
      <c r="E47" s="87">
        <v>95.06</v>
      </c>
      <c r="F47" s="85"/>
      <c r="G47" s="85"/>
    </row>
    <row r="48" spans="1:11" s="68" customFormat="1" ht="13.5" x14ac:dyDescent="0.25">
      <c r="A48" s="65" t="s">
        <v>251</v>
      </c>
      <c r="B48" s="86" t="s">
        <v>253</v>
      </c>
      <c r="C48" s="335" t="s">
        <v>188</v>
      </c>
      <c r="D48" s="335"/>
      <c r="E48" s="87">
        <v>95.06</v>
      </c>
      <c r="F48" s="85"/>
      <c r="G48" s="85"/>
    </row>
    <row r="49" spans="1:7" s="68" customFormat="1" ht="13.5" x14ac:dyDescent="0.25">
      <c r="A49" s="65" t="s">
        <v>252</v>
      </c>
      <c r="B49" s="86" t="s">
        <v>254</v>
      </c>
      <c r="C49" s="335" t="s">
        <v>188</v>
      </c>
      <c r="D49" s="335"/>
      <c r="E49" s="87">
        <v>95.06</v>
      </c>
      <c r="F49" s="85"/>
      <c r="G49" s="85"/>
    </row>
    <row r="50" spans="1:7" ht="26.25" customHeight="1" x14ac:dyDescent="0.25">
      <c r="B50" s="24"/>
      <c r="C50" s="25"/>
      <c r="D50" s="26"/>
      <c r="E50" s="26"/>
      <c r="F50" s="17" t="s">
        <v>255</v>
      </c>
      <c r="G50" s="43">
        <f>G4*8+G9*8+SUM(G10:G27)</f>
        <v>462660.9</v>
      </c>
    </row>
    <row r="51" spans="1:7" x14ac:dyDescent="0.25">
      <c r="B51" s="24"/>
      <c r="C51" s="25"/>
      <c r="D51" s="26"/>
      <c r="E51" s="26"/>
      <c r="F51" s="27"/>
      <c r="G51" s="44"/>
    </row>
    <row r="52" spans="1:7" s="45" customFormat="1" ht="18" customHeight="1" x14ac:dyDescent="0.25">
      <c r="A52" s="345" t="s">
        <v>15</v>
      </c>
      <c r="B52" s="346"/>
      <c r="C52" s="346"/>
      <c r="D52" s="28"/>
      <c r="E52" s="28"/>
      <c r="F52" s="28"/>
      <c r="G52" s="29"/>
    </row>
    <row r="53" spans="1:7" s="45" customFormat="1" ht="15" customHeight="1" x14ac:dyDescent="0.25">
      <c r="A53" s="36" t="s">
        <v>5</v>
      </c>
      <c r="B53" s="37" t="s">
        <v>16</v>
      </c>
      <c r="C53" s="38"/>
      <c r="D53" s="38" t="s">
        <v>17</v>
      </c>
      <c r="E53" s="38" t="s">
        <v>18</v>
      </c>
      <c r="F53" s="38" t="s">
        <v>19</v>
      </c>
      <c r="G53" s="39" t="s">
        <v>20</v>
      </c>
    </row>
    <row r="54" spans="1:7" s="71" customFormat="1" ht="13.5" x14ac:dyDescent="0.25">
      <c r="A54" s="69" t="s">
        <v>22</v>
      </c>
      <c r="B54" s="357"/>
      <c r="C54" s="358"/>
      <c r="D54" s="70"/>
      <c r="E54" s="70"/>
      <c r="F54" s="70"/>
      <c r="G54" s="70"/>
    </row>
    <row r="55" spans="1:7" s="50" customFormat="1" ht="15.6" customHeight="1" x14ac:dyDescent="0.25">
      <c r="A55" s="46"/>
      <c r="B55" s="47"/>
      <c r="C55" s="48"/>
      <c r="D55" s="49"/>
      <c r="E55" s="49"/>
      <c r="F55" s="49"/>
      <c r="G55" s="49"/>
    </row>
    <row r="56" spans="1:7" s="45" customFormat="1" ht="18" customHeight="1" x14ac:dyDescent="0.25">
      <c r="A56" s="345" t="s">
        <v>93</v>
      </c>
      <c r="B56" s="346"/>
      <c r="C56" s="28"/>
      <c r="D56" s="28"/>
      <c r="E56" s="28"/>
      <c r="F56" s="28"/>
      <c r="G56" s="29"/>
    </row>
    <row r="57" spans="1:7" s="45" customFormat="1" ht="20.45" customHeight="1" x14ac:dyDescent="0.25">
      <c r="A57" s="36" t="s">
        <v>5</v>
      </c>
      <c r="B57" s="37" t="s">
        <v>16</v>
      </c>
      <c r="C57" s="38" t="s">
        <v>21</v>
      </c>
      <c r="D57" s="38" t="s">
        <v>17</v>
      </c>
      <c r="E57" s="38" t="s">
        <v>18</v>
      </c>
      <c r="F57" s="38" t="s">
        <v>19</v>
      </c>
      <c r="G57" s="39" t="s">
        <v>20</v>
      </c>
    </row>
    <row r="58" spans="1:7" s="71" customFormat="1" ht="13.5" x14ac:dyDescent="0.25">
      <c r="A58" s="69" t="s">
        <v>23</v>
      </c>
      <c r="B58" s="72"/>
      <c r="C58" s="73"/>
      <c r="D58" s="70"/>
      <c r="E58" s="70"/>
      <c r="F58" s="70"/>
      <c r="G58" s="70"/>
    </row>
    <row r="59" spans="1:7" s="71" customFormat="1" ht="13.5" x14ac:dyDescent="0.25">
      <c r="A59" s="69" t="s">
        <v>24</v>
      </c>
      <c r="B59" s="72"/>
      <c r="C59" s="73"/>
      <c r="D59" s="70"/>
      <c r="E59" s="70"/>
      <c r="F59" s="70"/>
      <c r="G59" s="70"/>
    </row>
    <row r="60" spans="1:7" s="71" customFormat="1" ht="13.5" x14ac:dyDescent="0.25">
      <c r="A60" s="69" t="s">
        <v>89</v>
      </c>
      <c r="B60" s="72"/>
      <c r="C60" s="73"/>
      <c r="D60" s="70"/>
      <c r="E60" s="70"/>
      <c r="F60" s="70"/>
      <c r="G60" s="70"/>
    </row>
    <row r="61" spans="1:7" x14ac:dyDescent="0.25">
      <c r="B61" s="24"/>
      <c r="C61" s="25"/>
      <c r="D61" s="26"/>
      <c r="E61" s="26"/>
      <c r="F61" s="27"/>
      <c r="G61" s="44"/>
    </row>
    <row r="62" spans="1:7" ht="18" customHeight="1" x14ac:dyDescent="0.25">
      <c r="A62" s="345" t="s">
        <v>25</v>
      </c>
      <c r="B62" s="346"/>
      <c r="C62" s="28"/>
      <c r="D62" s="28"/>
      <c r="E62" s="28"/>
      <c r="F62" s="28"/>
      <c r="G62" s="29"/>
    </row>
    <row r="63" spans="1:7" x14ac:dyDescent="0.25">
      <c r="A63" s="20" t="s">
        <v>5</v>
      </c>
      <c r="B63" s="348" t="s">
        <v>26</v>
      </c>
      <c r="C63" s="348"/>
      <c r="D63" s="348"/>
      <c r="E63" s="348"/>
      <c r="F63" s="348"/>
      <c r="G63" s="349"/>
    </row>
    <row r="64" spans="1:7" s="32" customFormat="1" ht="12.95" customHeight="1" x14ac:dyDescent="0.25">
      <c r="A64" s="35" t="s">
        <v>27</v>
      </c>
      <c r="B64" s="347" t="s">
        <v>28</v>
      </c>
      <c r="C64" s="347"/>
      <c r="D64" s="347"/>
      <c r="E64" s="347"/>
      <c r="F64" s="347"/>
      <c r="G64" s="347"/>
    </row>
    <row r="65" spans="1:9" s="32" customFormat="1" ht="12.95" customHeight="1" x14ac:dyDescent="0.25">
      <c r="A65" s="30">
        <v>1</v>
      </c>
      <c r="B65" s="347" t="s">
        <v>94</v>
      </c>
      <c r="C65" s="347"/>
      <c r="D65" s="347"/>
      <c r="E65" s="347"/>
      <c r="F65" s="347"/>
      <c r="G65" s="347"/>
    </row>
    <row r="66" spans="1:9" s="32" customFormat="1" ht="55.5" customHeight="1" x14ac:dyDescent="0.25">
      <c r="A66" s="30">
        <v>2</v>
      </c>
      <c r="B66" s="347" t="s">
        <v>259</v>
      </c>
      <c r="C66" s="347"/>
      <c r="D66" s="347"/>
      <c r="E66" s="347"/>
      <c r="F66" s="347"/>
      <c r="G66" s="347"/>
      <c r="I66" s="98"/>
    </row>
    <row r="67" spans="1:9" s="32" customFormat="1" ht="28.5" customHeight="1" x14ac:dyDescent="0.25">
      <c r="A67" s="30">
        <v>3</v>
      </c>
      <c r="B67" s="347" t="s">
        <v>29</v>
      </c>
      <c r="C67" s="347"/>
      <c r="D67" s="347"/>
      <c r="E67" s="347"/>
      <c r="F67" s="347"/>
      <c r="G67" s="347"/>
    </row>
    <row r="68" spans="1:9" s="32" customFormat="1" ht="23.25" customHeight="1" x14ac:dyDescent="0.25">
      <c r="A68" s="30">
        <v>4</v>
      </c>
      <c r="B68" s="338" t="s">
        <v>292</v>
      </c>
      <c r="C68" s="338"/>
      <c r="D68" s="338"/>
      <c r="E68" s="338"/>
      <c r="F68" s="338"/>
      <c r="G68" s="338"/>
      <c r="I68" s="98"/>
    </row>
    <row r="69" spans="1:9" s="32" customFormat="1" ht="44.25" customHeight="1" x14ac:dyDescent="0.25">
      <c r="A69" s="30">
        <v>5</v>
      </c>
      <c r="B69" s="338" t="s">
        <v>293</v>
      </c>
      <c r="C69" s="338"/>
      <c r="D69" s="338"/>
      <c r="E69" s="338"/>
      <c r="F69" s="338"/>
      <c r="G69" s="338"/>
      <c r="I69" s="98"/>
    </row>
  </sheetData>
  <sheetProtection algorithmName="SHA-512" hashValue="k/JGAnnBA8unOffSSmWNHur5Qzu1fOK/cNCCFVm/9g5qKVapEe51jdety7xc9EJJx1zUjsYLUIqjk5lwGuc/cA==" saltValue="iCmwcMRLepfqxjLnegmBXQ==" spinCount="100000" sheet="1" objects="1" scenarios="1"/>
  <mergeCells count="41">
    <mergeCell ref="A1:G1"/>
    <mergeCell ref="A2:B2"/>
    <mergeCell ref="B54:C54"/>
    <mergeCell ref="D8:E8"/>
    <mergeCell ref="A6:G6"/>
    <mergeCell ref="C9:C10"/>
    <mergeCell ref="D7:E7"/>
    <mergeCell ref="C33:D33"/>
    <mergeCell ref="C41:D41"/>
    <mergeCell ref="C42:D42"/>
    <mergeCell ref="C43:D43"/>
    <mergeCell ref="C44:D44"/>
    <mergeCell ref="C34:D34"/>
    <mergeCell ref="C35:D35"/>
    <mergeCell ref="C36:D36"/>
    <mergeCell ref="C37:D37"/>
    <mergeCell ref="H9:H10"/>
    <mergeCell ref="B68:G68"/>
    <mergeCell ref="B69:G69"/>
    <mergeCell ref="A29:G29"/>
    <mergeCell ref="C30:D30"/>
    <mergeCell ref="C31:D31"/>
    <mergeCell ref="F31:G31"/>
    <mergeCell ref="A56:B56"/>
    <mergeCell ref="B67:G67"/>
    <mergeCell ref="A62:B62"/>
    <mergeCell ref="B63:G63"/>
    <mergeCell ref="B64:G64"/>
    <mergeCell ref="B65:G65"/>
    <mergeCell ref="B66:G66"/>
    <mergeCell ref="A52:C52"/>
    <mergeCell ref="D9:E9"/>
    <mergeCell ref="C38:D38"/>
    <mergeCell ref="C48:D48"/>
    <mergeCell ref="C49:D49"/>
    <mergeCell ref="C47:D47"/>
    <mergeCell ref="C32:D32"/>
    <mergeCell ref="C39:D39"/>
    <mergeCell ref="C40:D40"/>
    <mergeCell ref="C45:D45"/>
    <mergeCell ref="C46:D46"/>
  </mergeCells>
  <phoneticPr fontId="4" type="noConversion"/>
  <dataValidations count="2">
    <dataValidation operator="lessThanOrEqual" allowBlank="1" showInputMessage="1" showErrorMessage="1" sqref="B57:G61 B3:G3 B53:B55 D53:G55 C53 C55 D28:G28 G30 B63:B69 D50:G51 B8:C28 F30:F49 E30:E32 E38:E49 B30:C51 F8:G27 D8:D10 D19" xr:uid="{A489833A-DE15-4585-8DCD-5A7B4E20ED15}"/>
    <dataValidation type="custom" operator="lessThanOrEqual" allowBlank="1" showInputMessage="1" showErrorMessage="1" sqref="D11:D18 D20:D27" xr:uid="{6823DFF8-524B-4FA3-86DD-E5A2DECACE75}">
      <formula1>AND(D11&gt;=0,D11&lt;=I11)</formula1>
    </dataValidation>
  </dataValidations>
  <pageMargins left="0.7" right="0.7" top="0.75" bottom="0.7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3A19-1C7B-4678-95F0-4467ED676B03}">
  <dimension ref="A1:G8"/>
  <sheetViews>
    <sheetView showGridLines="0" view="pageBreakPreview" zoomScaleNormal="100" zoomScaleSheetLayoutView="100" workbookViewId="0">
      <selection activeCell="B7" sqref="B7:C8"/>
    </sheetView>
  </sheetViews>
  <sheetFormatPr defaultColWidth="9.140625" defaultRowHeight="16.5" x14ac:dyDescent="0.25"/>
  <cols>
    <col min="1" max="1" width="9.5703125" style="75" customWidth="1"/>
    <col min="2" max="2" width="57.28515625" style="75" customWidth="1"/>
    <col min="3" max="3" width="33.5703125" style="83" customWidth="1"/>
    <col min="4" max="4" width="27.28515625" style="75" customWidth="1"/>
    <col min="5" max="16384" width="9.140625" style="75"/>
  </cols>
  <sheetData>
    <row r="1" spans="1:7" ht="36" customHeight="1" x14ac:dyDescent="0.25">
      <c r="A1" s="352" t="s">
        <v>256</v>
      </c>
      <c r="B1" s="353"/>
      <c r="C1" s="353"/>
    </row>
    <row r="2" spans="1:7" s="76" customFormat="1" ht="14.25" x14ac:dyDescent="0.25">
      <c r="A2" s="355"/>
      <c r="B2" s="356"/>
      <c r="C2" s="17"/>
    </row>
    <row r="3" spans="1:7" x14ac:dyDescent="0.25">
      <c r="A3" s="36" t="s">
        <v>5</v>
      </c>
      <c r="B3" s="37" t="s">
        <v>6</v>
      </c>
      <c r="C3" s="38"/>
    </row>
    <row r="4" spans="1:7" x14ac:dyDescent="0.25">
      <c r="A4" s="21" t="s">
        <v>62</v>
      </c>
      <c r="B4" s="23" t="s">
        <v>35</v>
      </c>
      <c r="C4" s="77" t="e">
        <f>'1. Kwaliteit Perceel 1'!F150*8</f>
        <v>#VALUE!</v>
      </c>
      <c r="D4" s="78"/>
    </row>
    <row r="5" spans="1:7" x14ac:dyDescent="0.25">
      <c r="A5" s="21" t="s">
        <v>63</v>
      </c>
      <c r="B5" s="23" t="s">
        <v>64</v>
      </c>
      <c r="C5" s="77">
        <f>'2. Prijs Perceel 1'!G50</f>
        <v>462660.9</v>
      </c>
      <c r="D5" s="96"/>
    </row>
    <row r="6" spans="1:7" x14ac:dyDescent="0.25">
      <c r="A6" s="22"/>
      <c r="B6" s="79"/>
      <c r="C6" s="80"/>
    </row>
    <row r="7" spans="1:7" ht="30.75" x14ac:dyDescent="0.25">
      <c r="A7" s="16"/>
      <c r="B7" s="81" t="s">
        <v>294</v>
      </c>
      <c r="C7" s="82" t="e">
        <f>SUM(C4:C5)</f>
        <v>#VALUE!</v>
      </c>
      <c r="D7" s="99"/>
    </row>
    <row r="8" spans="1:7" ht="34.5" customHeight="1" x14ac:dyDescent="0.25">
      <c r="A8" s="16">
        <v>1</v>
      </c>
      <c r="B8" s="365" t="s">
        <v>295</v>
      </c>
      <c r="C8" s="366"/>
      <c r="D8" s="100"/>
      <c r="E8" s="100"/>
      <c r="F8" s="100"/>
      <c r="G8" s="100"/>
    </row>
  </sheetData>
  <sheetProtection algorithmName="SHA-512" hashValue="RLfmlJ10/Ffuv2SuWuZWVIe6CfrLQdC2Q/RapbKtEMzkQSzb+PC0e+uN85Lnbu5e6ZgJJRh8WoYSGvlP5nPdpg==" saltValue="jzRKv10drFMQpmO3twDI2A==" spinCount="100000" sheet="1" objects="1" scenarios="1"/>
  <mergeCells count="3">
    <mergeCell ref="A1:C1"/>
    <mergeCell ref="A2:B2"/>
    <mergeCell ref="B8:C8"/>
  </mergeCells>
  <dataValidations count="1">
    <dataValidation operator="lessThanOrEqual" allowBlank="1" showInputMessage="1" showErrorMessage="1" sqref="B3:C7 B8" xr:uid="{BC0333D7-B4A4-44F9-A712-11D777960C39}"/>
  </dataValidations>
  <pageMargins left="0.7" right="0.7" top="0.75" bottom="0.75" header="0.3" footer="0.3"/>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
        <AccountId xsi:nil="true"/>
        <AccountType/>
      </UserInfo>
    </SharedWithUsers>
    <lcf76f155ced4ddcb4097134ff3c332f xmlns="962d65e8-ec2e-4f08-b510-02888a857b6e">
      <Terms xmlns="http://schemas.microsoft.com/office/infopath/2007/PartnerControls"/>
    </lcf76f155ced4ddcb4097134ff3c332f>
    <MediaLengthInSeconds xmlns="962d65e8-ec2e-4f08-b510-02888a857b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71479-C754-48B4-ABCB-005452F745F4}">
  <ds:schemaRefs>
    <ds:schemaRef ds:uri="http://schemas.microsoft.com/sharepoint/v3/contenttype/forms"/>
  </ds:schemaRefs>
</ds:datastoreItem>
</file>

<file path=customXml/itemProps2.xml><?xml version="1.0" encoding="utf-8"?>
<ds:datastoreItem xmlns:ds="http://schemas.openxmlformats.org/officeDocument/2006/customXml" ds:itemID="{B893B002-6512-4797-AA32-7C080E29F4F0}">
  <ds:schemaRefs>
    <ds:schemaRef ds:uri="http://schemas.microsoft.com/office/2006/metadata/properties"/>
    <ds:schemaRef ds:uri="http://schemas.microsoft.com/office/infopath/2007/PartnerControls"/>
    <ds:schemaRef ds:uri="40faa72d-7604-4f4d-a488-93cffb7df14f"/>
    <ds:schemaRef ds:uri="962d65e8-ec2e-4f08-b510-02888a857b6e"/>
    <ds:schemaRef ds:uri="57fb7290-b59d-4e32-9476-5a47a4cb54bb"/>
    <ds:schemaRef ds:uri="b77e2b43-37d4-4532-953b-53983e0992e2"/>
  </ds:schemaRefs>
</ds:datastoreItem>
</file>

<file path=customXml/itemProps3.xml><?xml version="1.0" encoding="utf-8"?>
<ds:datastoreItem xmlns:ds="http://schemas.openxmlformats.org/officeDocument/2006/customXml" ds:itemID="{1B265840-E208-4349-A0B5-188558DC9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1. Kwaliteit Perceel 1</vt:lpstr>
      <vt:lpstr>2. Prijs Perceel 1</vt:lpstr>
      <vt:lpstr>3. Fictieve inschrijfprijs P1</vt:lpstr>
      <vt:lpstr>'1. Kwaliteit Perceel 1'!Afdrukbereik</vt:lpstr>
      <vt:lpstr>'2. Prijs Perceel 1'!Afdrukbereik</vt:lpstr>
      <vt:lpstr>'3. Fictieve inschrijfprijs P1'!Afdrukbereik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Rene Janssen</cp:lastModifiedBy>
  <cp:lastPrinted>2021-05-06T12:32:45Z</cp:lastPrinted>
  <dcterms:created xsi:type="dcterms:W3CDTF">2021-05-06T12:21:12Z</dcterms:created>
  <dcterms:modified xsi:type="dcterms:W3CDTF">2026-03-31T13:19:29Z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y fmtid="{D5CDD505-2E9C-101B-9397-08002B2CF9AE}" pid="4" name="Order">
    <vt:r8>156743500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