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econnectie.sharepoint.com/sites/AZ_DC_AF_IenA-DenL/Gedeelde documenten/Arnhem/AR_MS_EU_O_Arbodienstverlening Arnhem 4830996/Map Arbo Concepten-Projectteam/"/>
    </mc:Choice>
  </mc:AlternateContent>
  <xr:revisionPtr revIDLastSave="1" documentId="8_{37BF2EEE-FA16-4A78-9788-B5F582B5B196}" xr6:coauthVersionLast="47" xr6:coauthVersionMax="47" xr10:uidLastSave="{BE664952-3C96-4FBC-BEA1-D562DAA7013E}"/>
  <bookViews>
    <workbookView xWindow="-108" yWindow="-108" windowWidth="23256" windowHeight="13896" tabRatio="807" firstSheet="2" activeTab="2" xr2:uid="{8FD22503-9B37-4AD9-98FC-D301045E1D0F}"/>
  </bookViews>
  <sheets>
    <sheet name="VERBERGEN - WERKWIJZE" sheetId="13" state="hidden" r:id="rId1"/>
    <sheet name="VERBERGEN BIV-eisen" sheetId="21" state="hidden" r:id="rId2"/>
    <sheet name="Algemeen &amp; Ondertekening" sheetId="5" r:id="rId3"/>
    <sheet name="AAN TE VULLEN door INSCHRIJVER" sheetId="7" r:id="rId4"/>
    <sheet name="1. EISEN Oplossing" sheetId="18" r:id="rId5"/>
    <sheet name="2. EISEN Presentatielaag-GUI" sheetId="20" r:id="rId6"/>
    <sheet name="Begrippen" sheetId="6" r:id="rId7"/>
    <sheet name="VERBERGEN - Hulptabellen" sheetId="4" state="hidden" r:id="rId8"/>
  </sheets>
  <definedNames>
    <definedName name="Beschikbaarheid">'AAN TE VULLEN door INSCHRIJVER'!$C$24</definedName>
    <definedName name="Integriteit">'AAN TE VULLEN door INSCHRIJVER'!$C$25</definedName>
    <definedName name="Vertrouwelijkheid">'AAN TE VULLEN door INSCHRIJVER'!$C$26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98" i="18" l="1"/>
  <c r="M298" i="18"/>
  <c r="O297" i="18"/>
  <c r="M297" i="18"/>
  <c r="O296" i="18"/>
  <c r="M296" i="18"/>
  <c r="O295" i="18"/>
  <c r="M295" i="18"/>
  <c r="O294" i="18"/>
  <c r="M294" i="18"/>
  <c r="O293" i="18"/>
  <c r="M293" i="18"/>
  <c r="O292" i="18"/>
  <c r="M292" i="18"/>
  <c r="O291" i="18"/>
  <c r="M291" i="18"/>
  <c r="O290" i="18"/>
  <c r="M290" i="18"/>
  <c r="O299" i="18" l="1"/>
  <c r="O289" i="18"/>
  <c r="O288" i="18"/>
  <c r="O287" i="18"/>
  <c r="O286" i="18"/>
  <c r="O285" i="18"/>
  <c r="O284" i="18"/>
  <c r="O283" i="18"/>
  <c r="O282" i="18"/>
  <c r="O281" i="18"/>
  <c r="O254" i="18"/>
  <c r="O253" i="18"/>
  <c r="O252" i="18"/>
  <c r="O280" i="18"/>
  <c r="O279" i="18"/>
  <c r="O278" i="18"/>
  <c r="O277" i="18"/>
  <c r="O276" i="18"/>
  <c r="O275" i="18"/>
  <c r="O274" i="18"/>
  <c r="O273" i="18"/>
  <c r="O272" i="18"/>
  <c r="O271" i="18"/>
  <c r="O270" i="18"/>
  <c r="O269" i="18"/>
  <c r="O268" i="18"/>
  <c r="O267" i="18"/>
  <c r="O266" i="18"/>
  <c r="O265" i="18"/>
  <c r="O264" i="18"/>
  <c r="O263" i="18"/>
  <c r="O262" i="18"/>
  <c r="O261" i="18"/>
  <c r="O260" i="18"/>
  <c r="O259" i="18"/>
  <c r="O258" i="18"/>
  <c r="O257" i="18"/>
  <c r="O256" i="18"/>
  <c r="O255" i="18"/>
  <c r="E251" i="18" l="1"/>
  <c r="O251" i="18"/>
  <c r="E250" i="18"/>
  <c r="O250" i="18"/>
  <c r="E249" i="18"/>
  <c r="O249" i="18"/>
  <c r="E248" i="18"/>
  <c r="O248" i="18"/>
  <c r="E246" i="18"/>
  <c r="E247" i="18"/>
  <c r="O247" i="18"/>
  <c r="O246" i="18"/>
  <c r="E245" i="18"/>
  <c r="O245" i="18"/>
  <c r="E244" i="18"/>
  <c r="O244" i="18"/>
  <c r="E243" i="18"/>
  <c r="O243" i="18" l="1"/>
  <c r="E242" i="18"/>
  <c r="O242" i="18"/>
  <c r="E241" i="18"/>
  <c r="O241" i="18"/>
  <c r="E240" i="18"/>
  <c r="O240" i="18"/>
  <c r="E239" i="18"/>
  <c r="O239" i="18"/>
  <c r="E238" i="18"/>
  <c r="O238" i="18"/>
  <c r="E237" i="18"/>
  <c r="O237" i="18"/>
  <c r="E236" i="18"/>
  <c r="E235" i="18"/>
  <c r="E234" i="18"/>
  <c r="O236" i="18"/>
  <c r="O235" i="18"/>
  <c r="O234" i="18"/>
  <c r="E233" i="18"/>
  <c r="E231" i="18"/>
  <c r="E232" i="18"/>
  <c r="O233" i="18"/>
  <c r="O232" i="18"/>
  <c r="O231" i="18"/>
  <c r="D24" i="7" l="1"/>
  <c r="D25" i="7"/>
  <c r="D26" i="7"/>
  <c r="E26" i="7" l="1"/>
  <c r="E25" i="7"/>
  <c r="E24" i="7"/>
  <c r="C27" i="7" l="1"/>
  <c r="D27" i="7" s="1"/>
  <c r="O230" i="18" l="1"/>
  <c r="O229" i="18"/>
  <c r="O228" i="18" l="1"/>
  <c r="O227" i="18"/>
  <c r="O226" i="18"/>
  <c r="O225" i="18"/>
  <c r="O224" i="18"/>
  <c r="O223" i="18"/>
  <c r="O222" i="18"/>
  <c r="O221" i="18"/>
  <c r="O220" i="18"/>
  <c r="O219" i="18" l="1"/>
  <c r="O218" i="18"/>
  <c r="N20" i="20"/>
  <c r="N19" i="20"/>
  <c r="N18" i="20"/>
  <c r="N17" i="20"/>
  <c r="N16" i="20"/>
  <c r="N15" i="20"/>
  <c r="N14" i="20"/>
  <c r="N13" i="20"/>
  <c r="N12" i="20"/>
  <c r="N11" i="20"/>
  <c r="N10" i="20"/>
  <c r="N9" i="20"/>
  <c r="N8" i="20"/>
  <c r="N7" i="20"/>
  <c r="N6" i="20"/>
  <c r="N5" i="20"/>
  <c r="B5" i="20"/>
  <c r="A5" i="20" s="1"/>
  <c r="B6" i="20" l="1"/>
  <c r="A6" i="20" s="1"/>
  <c r="O8" i="18"/>
  <c r="O9" i="18"/>
  <c r="O10" i="18"/>
  <c r="O11" i="18"/>
  <c r="O12" i="18"/>
  <c r="O13" i="18"/>
  <c r="O14" i="18"/>
  <c r="O15" i="18"/>
  <c r="O16" i="18"/>
  <c r="O17" i="18"/>
  <c r="O18" i="18"/>
  <c r="O19" i="18"/>
  <c r="O20" i="18"/>
  <c r="O21" i="18"/>
  <c r="O22" i="18"/>
  <c r="O23" i="18"/>
  <c r="O24" i="18"/>
  <c r="O25" i="18"/>
  <c r="O26" i="18"/>
  <c r="O27" i="18"/>
  <c r="O28" i="18"/>
  <c r="O29" i="18"/>
  <c r="O30" i="18"/>
  <c r="O31" i="18"/>
  <c r="O32" i="18"/>
  <c r="O33" i="18"/>
  <c r="O34" i="18"/>
  <c r="O35" i="18"/>
  <c r="O36" i="18"/>
  <c r="O37" i="18"/>
  <c r="O38" i="18"/>
  <c r="O39" i="18"/>
  <c r="O40" i="18"/>
  <c r="O41" i="18"/>
  <c r="O42" i="18"/>
  <c r="O43" i="18"/>
  <c r="O44" i="18"/>
  <c r="O45" i="18"/>
  <c r="O46" i="18"/>
  <c r="O47" i="18"/>
  <c r="O48" i="18"/>
  <c r="O49" i="18"/>
  <c r="O50" i="18"/>
  <c r="O51" i="18"/>
  <c r="O52" i="18"/>
  <c r="O53" i="18"/>
  <c r="O54" i="18"/>
  <c r="O55" i="18"/>
  <c r="O56" i="18"/>
  <c r="O57" i="18"/>
  <c r="O58" i="18"/>
  <c r="O59" i="18"/>
  <c r="O60" i="18"/>
  <c r="O61" i="18"/>
  <c r="O62" i="18"/>
  <c r="O63" i="18"/>
  <c r="O64" i="18"/>
  <c r="O65" i="18"/>
  <c r="O66" i="18"/>
  <c r="O67" i="18"/>
  <c r="O68" i="18"/>
  <c r="O69" i="18"/>
  <c r="O70" i="18"/>
  <c r="O71" i="18"/>
  <c r="O72" i="18"/>
  <c r="O73" i="18"/>
  <c r="O74" i="18"/>
  <c r="O75" i="18"/>
  <c r="O76" i="18"/>
  <c r="O77" i="18"/>
  <c r="O78" i="18"/>
  <c r="O79" i="18"/>
  <c r="O80" i="18"/>
  <c r="O81" i="18"/>
  <c r="O82" i="18"/>
  <c r="O83" i="18"/>
  <c r="O84" i="18"/>
  <c r="O85" i="18"/>
  <c r="O86" i="18"/>
  <c r="O87" i="18"/>
  <c r="O88" i="18"/>
  <c r="O89" i="18"/>
  <c r="O90" i="18"/>
  <c r="O91" i="18"/>
  <c r="O92" i="18"/>
  <c r="O93" i="18"/>
  <c r="O94" i="18"/>
  <c r="O95" i="18"/>
  <c r="O96" i="18"/>
  <c r="O97" i="18"/>
  <c r="O98" i="18"/>
  <c r="O99" i="18"/>
  <c r="O100" i="18"/>
  <c r="O101" i="18"/>
  <c r="O102" i="18"/>
  <c r="O103" i="18"/>
  <c r="O104" i="18"/>
  <c r="O105" i="18"/>
  <c r="O106" i="18"/>
  <c r="O107" i="18"/>
  <c r="O108" i="18"/>
  <c r="O109" i="18"/>
  <c r="O110" i="18"/>
  <c r="O111" i="18"/>
  <c r="O112" i="18"/>
  <c r="O113" i="18"/>
  <c r="O114" i="18"/>
  <c r="O115" i="18"/>
  <c r="O116" i="18"/>
  <c r="O117" i="18"/>
  <c r="O118" i="18"/>
  <c r="O119" i="18"/>
  <c r="O120" i="18"/>
  <c r="O121" i="18"/>
  <c r="O122" i="18"/>
  <c r="O123" i="18"/>
  <c r="O124" i="18"/>
  <c r="O125" i="18"/>
  <c r="O126" i="18"/>
  <c r="O127" i="18"/>
  <c r="O128" i="18"/>
  <c r="O129" i="18"/>
  <c r="O130" i="18"/>
  <c r="O131" i="18"/>
  <c r="O132" i="18"/>
  <c r="O133" i="18"/>
  <c r="O134" i="18"/>
  <c r="O135" i="18"/>
  <c r="O136" i="18"/>
  <c r="O137" i="18"/>
  <c r="O138" i="18"/>
  <c r="O139" i="18"/>
  <c r="O140" i="18"/>
  <c r="O141" i="18"/>
  <c r="O142" i="18"/>
  <c r="O143" i="18"/>
  <c r="O144" i="18"/>
  <c r="O145" i="18"/>
  <c r="O146" i="18"/>
  <c r="O147" i="18"/>
  <c r="O148" i="18"/>
  <c r="O149" i="18"/>
  <c r="O150" i="18"/>
  <c r="O151" i="18"/>
  <c r="O152" i="18"/>
  <c r="O153" i="18"/>
  <c r="O154" i="18"/>
  <c r="O155" i="18"/>
  <c r="O156" i="18"/>
  <c r="O157" i="18"/>
  <c r="O158" i="18"/>
  <c r="O159" i="18"/>
  <c r="O160" i="18"/>
  <c r="O161" i="18"/>
  <c r="O162" i="18"/>
  <c r="O163" i="18"/>
  <c r="O164" i="18"/>
  <c r="O165" i="18"/>
  <c r="O166" i="18"/>
  <c r="O167" i="18"/>
  <c r="O168" i="18"/>
  <c r="O169" i="18"/>
  <c r="O170" i="18"/>
  <c r="O171" i="18"/>
  <c r="O172" i="18"/>
  <c r="O173" i="18"/>
  <c r="O174" i="18"/>
  <c r="O175" i="18"/>
  <c r="O176" i="18"/>
  <c r="O177" i="18"/>
  <c r="O178" i="18"/>
  <c r="O179" i="18"/>
  <c r="O180" i="18"/>
  <c r="O181" i="18"/>
  <c r="O182" i="18"/>
  <c r="O183" i="18"/>
  <c r="O184" i="18"/>
  <c r="O185" i="18"/>
  <c r="O186" i="18"/>
  <c r="O187" i="18"/>
  <c r="O188" i="18"/>
  <c r="O189" i="18"/>
  <c r="O190" i="18"/>
  <c r="O191" i="18"/>
  <c r="O192" i="18"/>
  <c r="O193" i="18"/>
  <c r="O194" i="18"/>
  <c r="O195" i="18"/>
  <c r="O196" i="18"/>
  <c r="O197" i="18"/>
  <c r="O198" i="18"/>
  <c r="O199" i="18"/>
  <c r="O200" i="18"/>
  <c r="O201" i="18"/>
  <c r="O202" i="18"/>
  <c r="O203" i="18"/>
  <c r="O204" i="18"/>
  <c r="O205" i="18"/>
  <c r="O206" i="18"/>
  <c r="O207" i="18"/>
  <c r="O208" i="18"/>
  <c r="O209" i="18"/>
  <c r="O210" i="18"/>
  <c r="O211" i="18"/>
  <c r="O212" i="18"/>
  <c r="O213" i="18"/>
  <c r="O214" i="18"/>
  <c r="O215" i="18"/>
  <c r="O216" i="18"/>
  <c r="O217" i="18"/>
  <c r="O7" i="18"/>
  <c r="O6" i="18"/>
  <c r="O5" i="18"/>
  <c r="B5" i="18"/>
  <c r="C18" i="7"/>
  <c r="M299" i="18" l="1"/>
  <c r="M285" i="18"/>
  <c r="M289" i="18"/>
  <c r="M284" i="18"/>
  <c r="M288" i="18"/>
  <c r="M283" i="18"/>
  <c r="M287" i="18"/>
  <c r="M282" i="18"/>
  <c r="M286" i="18"/>
  <c r="M275" i="18"/>
  <c r="M281" i="18"/>
  <c r="M254" i="18"/>
  <c r="M253" i="18"/>
  <c r="M278" i="18"/>
  <c r="M271" i="18"/>
  <c r="M264" i="18"/>
  <c r="M257" i="18"/>
  <c r="M252" i="18"/>
  <c r="M274" i="18"/>
  <c r="M267" i="18"/>
  <c r="M260" i="18"/>
  <c r="M277" i="18"/>
  <c r="M270" i="18"/>
  <c r="M263" i="18"/>
  <c r="M256" i="18"/>
  <c r="M280" i="18"/>
  <c r="M273" i="18"/>
  <c r="M266" i="18"/>
  <c r="M259" i="18"/>
  <c r="M276" i="18"/>
  <c r="M269" i="18"/>
  <c r="M262" i="18"/>
  <c r="M255" i="18"/>
  <c r="M279" i="18"/>
  <c r="M272" i="18"/>
  <c r="M265" i="18"/>
  <c r="M258" i="18"/>
  <c r="M268" i="18"/>
  <c r="M261" i="18"/>
  <c r="M250" i="18"/>
  <c r="M248" i="18"/>
  <c r="M245" i="18"/>
  <c r="M247" i="18"/>
  <c r="M244" i="18"/>
  <c r="M249" i="18"/>
  <c r="M246" i="18"/>
  <c r="M251" i="18"/>
  <c r="M241" i="18"/>
  <c r="M233" i="18"/>
  <c r="M238" i="18"/>
  <c r="M243" i="18"/>
  <c r="M235" i="18"/>
  <c r="M242" i="18"/>
  <c r="M236" i="18"/>
  <c r="M232" i="18"/>
  <c r="M240" i="18"/>
  <c r="M234" i="18"/>
  <c r="M231" i="18"/>
  <c r="M239" i="18"/>
  <c r="M237" i="18"/>
  <c r="M229" i="18"/>
  <c r="M230" i="18"/>
  <c r="M228" i="18"/>
  <c r="M221" i="18"/>
  <c r="M220" i="18"/>
  <c r="M224" i="18"/>
  <c r="M227" i="18"/>
  <c r="M223" i="18"/>
  <c r="M226" i="18"/>
  <c r="M222" i="18"/>
  <c r="M225" i="18"/>
  <c r="B7" i="20"/>
  <c r="A7" i="20" s="1"/>
  <c r="M147" i="18"/>
  <c r="M219" i="18"/>
  <c r="M218" i="18"/>
  <c r="B8" i="20"/>
  <c r="A8" i="20" s="1"/>
  <c r="B6" i="18"/>
  <c r="A6" i="18" s="1"/>
  <c r="A5" i="18"/>
  <c r="M203" i="18"/>
  <c r="M187" i="18"/>
  <c r="M171" i="18"/>
  <c r="M155" i="18"/>
  <c r="M215" i="18"/>
  <c r="M199" i="18"/>
  <c r="M183" i="18"/>
  <c r="M167" i="18"/>
  <c r="M151" i="18"/>
  <c r="M211" i="18"/>
  <c r="M195" i="18"/>
  <c r="M179" i="18"/>
  <c r="M163" i="18"/>
  <c r="M8" i="18"/>
  <c r="M207" i="18"/>
  <c r="M191" i="18"/>
  <c r="M175" i="18"/>
  <c r="M159" i="18"/>
  <c r="M143" i="18"/>
  <c r="M139" i="18"/>
  <c r="M135" i="18"/>
  <c r="M131" i="18"/>
  <c r="M127" i="18"/>
  <c r="M123" i="18"/>
  <c r="M119" i="18"/>
  <c r="M115" i="18"/>
  <c r="M111" i="18"/>
  <c r="M107" i="18"/>
  <c r="M103" i="18"/>
  <c r="M99" i="18"/>
  <c r="M95" i="18"/>
  <c r="M91" i="18"/>
  <c r="M87" i="18"/>
  <c r="M83" i="18"/>
  <c r="M79" i="18"/>
  <c r="M75" i="18"/>
  <c r="M71" i="18"/>
  <c r="M67" i="18"/>
  <c r="M63" i="18"/>
  <c r="M59" i="18"/>
  <c r="M55" i="18"/>
  <c r="M51" i="18"/>
  <c r="M47" i="18"/>
  <c r="M43" i="18"/>
  <c r="M39" i="18"/>
  <c r="M35" i="18"/>
  <c r="M31" i="18"/>
  <c r="M27" i="18"/>
  <c r="M23" i="18"/>
  <c r="M19" i="18"/>
  <c r="M15" i="18"/>
  <c r="M11" i="18"/>
  <c r="M214" i="18"/>
  <c r="M210" i="18"/>
  <c r="M206" i="18"/>
  <c r="M202" i="18"/>
  <c r="M198" i="18"/>
  <c r="M194" i="18"/>
  <c r="M190" i="18"/>
  <c r="M186" i="18"/>
  <c r="M182" i="18"/>
  <c r="M178" i="18"/>
  <c r="M174" i="18"/>
  <c r="M170" i="18"/>
  <c r="M166" i="18"/>
  <c r="M162" i="18"/>
  <c r="M158" i="18"/>
  <c r="M154" i="18"/>
  <c r="M150" i="18"/>
  <c r="M146" i="18"/>
  <c r="M142" i="18"/>
  <c r="M138" i="18"/>
  <c r="M134" i="18"/>
  <c r="M130" i="18"/>
  <c r="M126" i="18"/>
  <c r="M122" i="18"/>
  <c r="M118" i="18"/>
  <c r="M114" i="18"/>
  <c r="M110" i="18"/>
  <c r="M106" i="18"/>
  <c r="M102" i="18"/>
  <c r="M98" i="18"/>
  <c r="M94" i="18"/>
  <c r="M90" i="18"/>
  <c r="M86" i="18"/>
  <c r="M82" i="18"/>
  <c r="M78" i="18"/>
  <c r="M74" i="18"/>
  <c r="M70" i="18"/>
  <c r="M66" i="18"/>
  <c r="M62" i="18"/>
  <c r="M58" i="18"/>
  <c r="M54" i="18"/>
  <c r="M50" i="18"/>
  <c r="M46" i="18"/>
  <c r="M42" i="18"/>
  <c r="M38" i="18"/>
  <c r="M34" i="18"/>
  <c r="M30" i="18"/>
  <c r="M26" i="18"/>
  <c r="M22" i="18"/>
  <c r="M18" i="18"/>
  <c r="M14" i="18"/>
  <c r="M10" i="18"/>
  <c r="M5" i="18"/>
  <c r="M6" i="18"/>
  <c r="M7" i="18"/>
  <c r="M217" i="18"/>
  <c r="M213" i="18"/>
  <c r="M209" i="18"/>
  <c r="M205" i="18"/>
  <c r="M201" i="18"/>
  <c r="M197" i="18"/>
  <c r="M193" i="18"/>
  <c r="M189" i="18"/>
  <c r="M185" i="18"/>
  <c r="M181" i="18"/>
  <c r="M177" i="18"/>
  <c r="M173" i="18"/>
  <c r="M169" i="18"/>
  <c r="M165" i="18"/>
  <c r="M161" i="18"/>
  <c r="M157" i="18"/>
  <c r="M153" i="18"/>
  <c r="M149" i="18"/>
  <c r="M145" i="18"/>
  <c r="M141" i="18"/>
  <c r="M137" i="18"/>
  <c r="M133" i="18"/>
  <c r="M129" i="18"/>
  <c r="M125" i="18"/>
  <c r="M121" i="18"/>
  <c r="M117" i="18"/>
  <c r="M113" i="18"/>
  <c r="M109" i="18"/>
  <c r="M105" i="18"/>
  <c r="M101" i="18"/>
  <c r="M97" i="18"/>
  <c r="M93" i="18"/>
  <c r="M89" i="18"/>
  <c r="M85" i="18"/>
  <c r="M81" i="18"/>
  <c r="M77" i="18"/>
  <c r="M73" i="18"/>
  <c r="M69" i="18"/>
  <c r="M65" i="18"/>
  <c r="M61" i="18"/>
  <c r="M57" i="18"/>
  <c r="M53" i="18"/>
  <c r="M49" i="18"/>
  <c r="M45" i="18"/>
  <c r="M41" i="18"/>
  <c r="M37" i="18"/>
  <c r="M33" i="18"/>
  <c r="M29" i="18"/>
  <c r="M25" i="18"/>
  <c r="M21" i="18"/>
  <c r="M17" i="18"/>
  <c r="M13" i="18"/>
  <c r="M9" i="18"/>
  <c r="M216" i="18"/>
  <c r="M212" i="18"/>
  <c r="M208" i="18"/>
  <c r="M204" i="18"/>
  <c r="M200" i="18"/>
  <c r="M196" i="18"/>
  <c r="M192" i="18"/>
  <c r="M188" i="18"/>
  <c r="M184" i="18"/>
  <c r="M180" i="18"/>
  <c r="M176" i="18"/>
  <c r="M172" i="18"/>
  <c r="M168" i="18"/>
  <c r="M164" i="18"/>
  <c r="M160" i="18"/>
  <c r="M156" i="18"/>
  <c r="M152" i="18"/>
  <c r="M148" i="18"/>
  <c r="M144" i="18"/>
  <c r="M140" i="18"/>
  <c r="M136" i="18"/>
  <c r="M132" i="18"/>
  <c r="M128" i="18"/>
  <c r="M124" i="18"/>
  <c r="M120" i="18"/>
  <c r="M116" i="18"/>
  <c r="M112" i="18"/>
  <c r="M108" i="18"/>
  <c r="M104" i="18"/>
  <c r="M100" i="18"/>
  <c r="M96" i="18"/>
  <c r="M92" i="18"/>
  <c r="M88" i="18"/>
  <c r="M84" i="18"/>
  <c r="M80" i="18"/>
  <c r="M76" i="18"/>
  <c r="M72" i="18"/>
  <c r="M68" i="18"/>
  <c r="M64" i="18"/>
  <c r="M60" i="18"/>
  <c r="M56" i="18"/>
  <c r="M52" i="18"/>
  <c r="M48" i="18"/>
  <c r="M44" i="18"/>
  <c r="M40" i="18"/>
  <c r="M36" i="18"/>
  <c r="M32" i="18"/>
  <c r="M28" i="18"/>
  <c r="M24" i="18"/>
  <c r="M20" i="18"/>
  <c r="M16" i="18"/>
  <c r="M12" i="18"/>
  <c r="C20" i="7"/>
  <c r="C19" i="7"/>
  <c r="C17" i="7"/>
  <c r="C16" i="7"/>
  <c r="C21" i="7"/>
  <c r="L294" i="18" l="1"/>
  <c r="L293" i="18"/>
  <c r="L298" i="18"/>
  <c r="L297" i="18"/>
  <c r="L296" i="18"/>
  <c r="L291" i="18"/>
  <c r="L295" i="18"/>
  <c r="L290" i="18"/>
  <c r="L292" i="18"/>
  <c r="K295" i="18"/>
  <c r="K290" i="18"/>
  <c r="K291" i="18"/>
  <c r="K298" i="18"/>
  <c r="N298" i="18" s="1"/>
  <c r="P298" i="18" s="1"/>
  <c r="K294" i="18"/>
  <c r="K297" i="18"/>
  <c r="K296" i="18"/>
  <c r="K293" i="18"/>
  <c r="K292" i="18"/>
  <c r="L283" i="18"/>
  <c r="L282" i="18"/>
  <c r="L287" i="18"/>
  <c r="L284" i="18"/>
  <c r="L289" i="18"/>
  <c r="L288" i="18"/>
  <c r="L286" i="18"/>
  <c r="L299" i="18"/>
  <c r="L285" i="18"/>
  <c r="K286" i="18"/>
  <c r="K282" i="18"/>
  <c r="K285" i="18"/>
  <c r="K283" i="18"/>
  <c r="K289" i="18"/>
  <c r="K299" i="18"/>
  <c r="K284" i="18"/>
  <c r="K287" i="18"/>
  <c r="K288" i="18"/>
  <c r="L281" i="18"/>
  <c r="L277" i="18"/>
  <c r="L270" i="18"/>
  <c r="L263" i="18"/>
  <c r="L256" i="18"/>
  <c r="L266" i="18"/>
  <c r="L259" i="18"/>
  <c r="L269" i="18"/>
  <c r="L255" i="18"/>
  <c r="L272" i="18"/>
  <c r="L268" i="18"/>
  <c r="L261" i="18"/>
  <c r="L280" i="18"/>
  <c r="L254" i="18"/>
  <c r="L279" i="18"/>
  <c r="L253" i="18"/>
  <c r="L278" i="18"/>
  <c r="L271" i="18"/>
  <c r="L264" i="18"/>
  <c r="L257" i="18"/>
  <c r="L274" i="18"/>
  <c r="L267" i="18"/>
  <c r="L252" i="18"/>
  <c r="L260" i="18"/>
  <c r="L273" i="18"/>
  <c r="L276" i="18"/>
  <c r="L262" i="18"/>
  <c r="L265" i="18"/>
  <c r="L258" i="18"/>
  <c r="L275" i="18"/>
  <c r="L245" i="18"/>
  <c r="L250" i="18"/>
  <c r="L247" i="18"/>
  <c r="L244" i="18"/>
  <c r="L249" i="18"/>
  <c r="L246" i="18"/>
  <c r="L251" i="18"/>
  <c r="L248" i="18"/>
  <c r="K281" i="18"/>
  <c r="K280" i="18"/>
  <c r="K273" i="18"/>
  <c r="K266" i="18"/>
  <c r="K259" i="18"/>
  <c r="K276" i="18"/>
  <c r="K269" i="18"/>
  <c r="K262" i="18"/>
  <c r="K255" i="18"/>
  <c r="K279" i="18"/>
  <c r="K272" i="18"/>
  <c r="K265" i="18"/>
  <c r="K258" i="18"/>
  <c r="K275" i="18"/>
  <c r="K268" i="18"/>
  <c r="K261" i="18"/>
  <c r="K271" i="18"/>
  <c r="K264" i="18"/>
  <c r="K257" i="18"/>
  <c r="K254" i="18"/>
  <c r="K253" i="18"/>
  <c r="K274" i="18"/>
  <c r="K267" i="18"/>
  <c r="K260" i="18"/>
  <c r="K252" i="18"/>
  <c r="K277" i="18"/>
  <c r="K270" i="18"/>
  <c r="K263" i="18"/>
  <c r="K256" i="18"/>
  <c r="K278" i="18"/>
  <c r="K250" i="18"/>
  <c r="K247" i="18"/>
  <c r="K244" i="18"/>
  <c r="K251" i="18"/>
  <c r="K249" i="18"/>
  <c r="K248" i="18"/>
  <c r="K245" i="18"/>
  <c r="K246" i="18"/>
  <c r="L238" i="18"/>
  <c r="L243" i="18"/>
  <c r="L235" i="18"/>
  <c r="L232" i="18"/>
  <c r="L236" i="18"/>
  <c r="L240" i="18"/>
  <c r="L237" i="18"/>
  <c r="L234" i="18"/>
  <c r="L242" i="18"/>
  <c r="L241" i="18"/>
  <c r="L233" i="18"/>
  <c r="L231" i="18"/>
  <c r="L239" i="18"/>
  <c r="K243" i="18"/>
  <c r="K235" i="18"/>
  <c r="K232" i="18"/>
  <c r="K240" i="18"/>
  <c r="K241" i="18"/>
  <c r="K237" i="18"/>
  <c r="K234" i="18"/>
  <c r="K242" i="18"/>
  <c r="K231" i="18"/>
  <c r="K239" i="18"/>
  <c r="K236" i="18"/>
  <c r="K233" i="18"/>
  <c r="K238" i="18"/>
  <c r="L230" i="18"/>
  <c r="L229" i="18"/>
  <c r="L224" i="18"/>
  <c r="L220" i="18"/>
  <c r="L227" i="18"/>
  <c r="L223" i="18"/>
  <c r="L226" i="18"/>
  <c r="L222" i="18"/>
  <c r="L225" i="18"/>
  <c r="L228" i="18"/>
  <c r="L221" i="18"/>
  <c r="K229" i="18"/>
  <c r="K230" i="18"/>
  <c r="K224" i="18"/>
  <c r="K220" i="18"/>
  <c r="K223" i="18"/>
  <c r="K222" i="18"/>
  <c r="K225" i="18"/>
  <c r="K228" i="18"/>
  <c r="K221" i="18"/>
  <c r="K227" i="18"/>
  <c r="K226" i="18"/>
  <c r="L219" i="18"/>
  <c r="L218" i="18"/>
  <c r="K219" i="18"/>
  <c r="K218" i="18"/>
  <c r="L5" i="20"/>
  <c r="L6" i="20"/>
  <c r="L10" i="20"/>
  <c r="L14" i="20"/>
  <c r="L18" i="20"/>
  <c r="L7" i="20"/>
  <c r="L11" i="20"/>
  <c r="L15" i="20"/>
  <c r="L19" i="20"/>
  <c r="L8" i="20"/>
  <c r="L12" i="20"/>
  <c r="L16" i="20"/>
  <c r="L20" i="20"/>
  <c r="L9" i="20"/>
  <c r="L13" i="20"/>
  <c r="L17" i="20"/>
  <c r="J5" i="20"/>
  <c r="J9" i="20"/>
  <c r="J13" i="20"/>
  <c r="J17" i="20"/>
  <c r="J12" i="20"/>
  <c r="J6" i="20"/>
  <c r="J10" i="20"/>
  <c r="J14" i="20"/>
  <c r="J18" i="20"/>
  <c r="J7" i="20"/>
  <c r="J11" i="20"/>
  <c r="J15" i="20"/>
  <c r="J19" i="20"/>
  <c r="J8" i="20"/>
  <c r="J16" i="20"/>
  <c r="J20" i="20"/>
  <c r="L10" i="18"/>
  <c r="L14" i="18"/>
  <c r="L18" i="18"/>
  <c r="L22" i="18"/>
  <c r="L26" i="18"/>
  <c r="L30" i="18"/>
  <c r="L34" i="18"/>
  <c r="L38" i="18"/>
  <c r="L42" i="18"/>
  <c r="L46" i="18"/>
  <c r="L50" i="18"/>
  <c r="L54" i="18"/>
  <c r="L58" i="18"/>
  <c r="L62" i="18"/>
  <c r="L66" i="18"/>
  <c r="L70" i="18"/>
  <c r="L74" i="18"/>
  <c r="L78" i="18"/>
  <c r="L82" i="18"/>
  <c r="L86" i="18"/>
  <c r="L90" i="18"/>
  <c r="L94" i="18"/>
  <c r="L98" i="18"/>
  <c r="L102" i="18"/>
  <c r="L106" i="18"/>
  <c r="L110" i="18"/>
  <c r="L114" i="18"/>
  <c r="L118" i="18"/>
  <c r="L122" i="18"/>
  <c r="L126" i="18"/>
  <c r="L130" i="18"/>
  <c r="L134" i="18"/>
  <c r="L138" i="18"/>
  <c r="L142" i="18"/>
  <c r="L146" i="18"/>
  <c r="L150" i="18"/>
  <c r="L154" i="18"/>
  <c r="L158" i="18"/>
  <c r="L162" i="18"/>
  <c r="L166" i="18"/>
  <c r="L170" i="18"/>
  <c r="L174" i="18"/>
  <c r="L178" i="18"/>
  <c r="L182" i="18"/>
  <c r="L186" i="18"/>
  <c r="L190" i="18"/>
  <c r="L194" i="18"/>
  <c r="L198" i="18"/>
  <c r="L202" i="18"/>
  <c r="L206" i="18"/>
  <c r="L210" i="18"/>
  <c r="L214" i="18"/>
  <c r="L11" i="18"/>
  <c r="L15" i="18"/>
  <c r="L19" i="18"/>
  <c r="L23" i="18"/>
  <c r="L27" i="18"/>
  <c r="L31" i="18"/>
  <c r="L35" i="18"/>
  <c r="L39" i="18"/>
  <c r="L43" i="18"/>
  <c r="L47" i="18"/>
  <c r="L51" i="18"/>
  <c r="L55" i="18"/>
  <c r="L59" i="18"/>
  <c r="L63" i="18"/>
  <c r="L67" i="18"/>
  <c r="L71" i="18"/>
  <c r="L75" i="18"/>
  <c r="L79" i="18"/>
  <c r="L83" i="18"/>
  <c r="L87" i="18"/>
  <c r="L91" i="18"/>
  <c r="L95" i="18"/>
  <c r="L99" i="18"/>
  <c r="L103" i="18"/>
  <c r="L107" i="18"/>
  <c r="L111" i="18"/>
  <c r="L115" i="18"/>
  <c r="L119" i="18"/>
  <c r="L123" i="18"/>
  <c r="L127" i="18"/>
  <c r="L131" i="18"/>
  <c r="L135" i="18"/>
  <c r="L139" i="18"/>
  <c r="L143" i="18"/>
  <c r="L147" i="18"/>
  <c r="L151" i="18"/>
  <c r="L155" i="18"/>
  <c r="L159" i="18"/>
  <c r="L163" i="18"/>
  <c r="L167" i="18"/>
  <c r="L171" i="18"/>
  <c r="L175" i="18"/>
  <c r="L179" i="18"/>
  <c r="L183" i="18"/>
  <c r="L187" i="18"/>
  <c r="L191" i="18"/>
  <c r="L195" i="18"/>
  <c r="L199" i="18"/>
  <c r="L203" i="18"/>
  <c r="L207" i="18"/>
  <c r="L211" i="18"/>
  <c r="L215" i="18"/>
  <c r="L6" i="18"/>
  <c r="L9" i="18"/>
  <c r="L13" i="18"/>
  <c r="L17" i="18"/>
  <c r="L21" i="18"/>
  <c r="L25" i="18"/>
  <c r="L29" i="18"/>
  <c r="L33" i="18"/>
  <c r="L37" i="18"/>
  <c r="L41" i="18"/>
  <c r="L45" i="18"/>
  <c r="L49" i="18"/>
  <c r="L53" i="18"/>
  <c r="L57" i="18"/>
  <c r="L61" i="18"/>
  <c r="L65" i="18"/>
  <c r="L69" i="18"/>
  <c r="L73" i="18"/>
  <c r="L77" i="18"/>
  <c r="L81" i="18"/>
  <c r="L85" i="18"/>
  <c r="L89" i="18"/>
  <c r="L93" i="18"/>
  <c r="L97" i="18"/>
  <c r="L101" i="18"/>
  <c r="L105" i="18"/>
  <c r="L109" i="18"/>
  <c r="L113" i="18"/>
  <c r="L117" i="18"/>
  <c r="L121" i="18"/>
  <c r="L125" i="18"/>
  <c r="L129" i="18"/>
  <c r="L133" i="18"/>
  <c r="L8" i="18"/>
  <c r="L12" i="18"/>
  <c r="L16" i="18"/>
  <c r="L20" i="18"/>
  <c r="L24" i="18"/>
  <c r="L28" i="18"/>
  <c r="L32" i="18"/>
  <c r="L36" i="18"/>
  <c r="L40" i="18"/>
  <c r="L44" i="18"/>
  <c r="L48" i="18"/>
  <c r="L52" i="18"/>
  <c r="L56" i="18"/>
  <c r="L60" i="18"/>
  <c r="L64" i="18"/>
  <c r="L68" i="18"/>
  <c r="L72" i="18"/>
  <c r="L76" i="18"/>
  <c r="L80" i="18"/>
  <c r="L84" i="18"/>
  <c r="L88" i="18"/>
  <c r="L92" i="18"/>
  <c r="L96" i="18"/>
  <c r="L100" i="18"/>
  <c r="L104" i="18"/>
  <c r="L108" i="18"/>
  <c r="L112" i="18"/>
  <c r="L116" i="18"/>
  <c r="L120" i="18"/>
  <c r="L124" i="18"/>
  <c r="L128" i="18"/>
  <c r="L132" i="18"/>
  <c r="L136" i="18"/>
  <c r="L140" i="18"/>
  <c r="L144" i="18"/>
  <c r="L148" i="18"/>
  <c r="L152" i="18"/>
  <c r="L156" i="18"/>
  <c r="L160" i="18"/>
  <c r="L164" i="18"/>
  <c r="L168" i="18"/>
  <c r="L172" i="18"/>
  <c r="L176" i="18"/>
  <c r="L180" i="18"/>
  <c r="L184" i="18"/>
  <c r="L188" i="18"/>
  <c r="L192" i="18"/>
  <c r="L196" i="18"/>
  <c r="L200" i="18"/>
  <c r="L204" i="18"/>
  <c r="L208" i="18"/>
  <c r="L212" i="18"/>
  <c r="L216" i="18"/>
  <c r="L7" i="18"/>
  <c r="L145" i="18"/>
  <c r="L161" i="18"/>
  <c r="L177" i="18"/>
  <c r="L193" i="18"/>
  <c r="L209" i="18"/>
  <c r="L5" i="18"/>
  <c r="L137" i="18"/>
  <c r="L169" i="18"/>
  <c r="L185" i="18"/>
  <c r="L201" i="18"/>
  <c r="L217" i="18"/>
  <c r="L141" i="18"/>
  <c r="L189" i="18"/>
  <c r="L205" i="18"/>
  <c r="L149" i="18"/>
  <c r="L165" i="18"/>
  <c r="L181" i="18"/>
  <c r="L197" i="18"/>
  <c r="L213" i="18"/>
  <c r="L157" i="18"/>
  <c r="L153" i="18"/>
  <c r="L173" i="18"/>
  <c r="K6" i="20"/>
  <c r="K10" i="20"/>
  <c r="K14" i="20"/>
  <c r="K18" i="20"/>
  <c r="K12" i="20"/>
  <c r="K5" i="20"/>
  <c r="K13" i="20"/>
  <c r="K7" i="20"/>
  <c r="K11" i="20"/>
  <c r="K15" i="20"/>
  <c r="K19" i="20"/>
  <c r="K16" i="20"/>
  <c r="K9" i="20"/>
  <c r="K17" i="20"/>
  <c r="K8" i="20"/>
  <c r="K20" i="20"/>
  <c r="B9" i="20"/>
  <c r="A9" i="20" s="1"/>
  <c r="B7" i="18"/>
  <c r="K8" i="18"/>
  <c r="K12" i="18"/>
  <c r="K16" i="18"/>
  <c r="K20" i="18"/>
  <c r="K24" i="18"/>
  <c r="K28" i="18"/>
  <c r="K32" i="18"/>
  <c r="K36" i="18"/>
  <c r="K40" i="18"/>
  <c r="K44" i="18"/>
  <c r="K48" i="18"/>
  <c r="K52" i="18"/>
  <c r="K56" i="18"/>
  <c r="K60" i="18"/>
  <c r="K64" i="18"/>
  <c r="K68" i="18"/>
  <c r="K72" i="18"/>
  <c r="K76" i="18"/>
  <c r="K80" i="18"/>
  <c r="K84" i="18"/>
  <c r="K88" i="18"/>
  <c r="K92" i="18"/>
  <c r="K96" i="18"/>
  <c r="K100" i="18"/>
  <c r="K104" i="18"/>
  <c r="K108" i="18"/>
  <c r="K112" i="18"/>
  <c r="K116" i="18"/>
  <c r="K120" i="18"/>
  <c r="K124" i="18"/>
  <c r="K128" i="18"/>
  <c r="K132" i="18"/>
  <c r="K136" i="18"/>
  <c r="K140" i="18"/>
  <c r="K144" i="18"/>
  <c r="K148" i="18"/>
  <c r="K152" i="18"/>
  <c r="K156" i="18"/>
  <c r="K160" i="18"/>
  <c r="K164" i="18"/>
  <c r="K168" i="18"/>
  <c r="K172" i="18"/>
  <c r="K176" i="18"/>
  <c r="K180" i="18"/>
  <c r="K184" i="18"/>
  <c r="K188" i="18"/>
  <c r="K192" i="18"/>
  <c r="K196" i="18"/>
  <c r="K200" i="18"/>
  <c r="K204" i="18"/>
  <c r="K208" i="18"/>
  <c r="K212" i="18"/>
  <c r="K216" i="18"/>
  <c r="K6" i="18"/>
  <c r="K10" i="18"/>
  <c r="K58" i="18"/>
  <c r="K70" i="18"/>
  <c r="K74" i="18"/>
  <c r="K78" i="18"/>
  <c r="K86" i="18"/>
  <c r="K90" i="18"/>
  <c r="K98" i="18"/>
  <c r="K102" i="18"/>
  <c r="K106" i="18"/>
  <c r="K110" i="18"/>
  <c r="K114" i="18"/>
  <c r="K118" i="18"/>
  <c r="K9" i="18"/>
  <c r="K13" i="18"/>
  <c r="K17" i="18"/>
  <c r="K21" i="18"/>
  <c r="K25" i="18"/>
  <c r="K29" i="18"/>
  <c r="K33" i="18"/>
  <c r="K37" i="18"/>
  <c r="K41" i="18"/>
  <c r="K45" i="18"/>
  <c r="K49" i="18"/>
  <c r="K53" i="18"/>
  <c r="K57" i="18"/>
  <c r="K61" i="18"/>
  <c r="K65" i="18"/>
  <c r="K69" i="18"/>
  <c r="K73" i="18"/>
  <c r="K77" i="18"/>
  <c r="K81" i="18"/>
  <c r="K85" i="18"/>
  <c r="K89" i="18"/>
  <c r="K93" i="18"/>
  <c r="K97" i="18"/>
  <c r="K101" i="18"/>
  <c r="K105" i="18"/>
  <c r="K109" i="18"/>
  <c r="K113" i="18"/>
  <c r="K117" i="18"/>
  <c r="K121" i="18"/>
  <c r="K125" i="18"/>
  <c r="K129" i="18"/>
  <c r="K133" i="18"/>
  <c r="K137" i="18"/>
  <c r="K141" i="18"/>
  <c r="K145" i="18"/>
  <c r="K149" i="18"/>
  <c r="K153" i="18"/>
  <c r="K157" i="18"/>
  <c r="K161" i="18"/>
  <c r="K165" i="18"/>
  <c r="K169" i="18"/>
  <c r="K173" i="18"/>
  <c r="K177" i="18"/>
  <c r="K181" i="18"/>
  <c r="K185" i="18"/>
  <c r="K189" i="18"/>
  <c r="K193" i="18"/>
  <c r="K197" i="18"/>
  <c r="K201" i="18"/>
  <c r="K205" i="18"/>
  <c r="K209" i="18"/>
  <c r="K213" i="18"/>
  <c r="K217" i="18"/>
  <c r="K5" i="18"/>
  <c r="K14" i="18"/>
  <c r="K18" i="18"/>
  <c r="K22" i="18"/>
  <c r="K26" i="18"/>
  <c r="K30" i="18"/>
  <c r="K34" i="18"/>
  <c r="K38" i="18"/>
  <c r="K42" i="18"/>
  <c r="K46" i="18"/>
  <c r="K50" i="18"/>
  <c r="K54" i="18"/>
  <c r="K62" i="18"/>
  <c r="K66" i="18"/>
  <c r="K82" i="18"/>
  <c r="K11" i="18"/>
  <c r="K27" i="18"/>
  <c r="K43" i="18"/>
  <c r="K59" i="18"/>
  <c r="K75" i="18"/>
  <c r="K91" i="18"/>
  <c r="K103" i="18"/>
  <c r="K119" i="18"/>
  <c r="K127" i="18"/>
  <c r="K135" i="18"/>
  <c r="K143" i="18"/>
  <c r="K151" i="18"/>
  <c r="K159" i="18"/>
  <c r="K167" i="18"/>
  <c r="K175" i="18"/>
  <c r="K183" i="18"/>
  <c r="K191" i="18"/>
  <c r="K199" i="18"/>
  <c r="K207" i="18"/>
  <c r="K215" i="18"/>
  <c r="K23" i="18"/>
  <c r="K39" i="18"/>
  <c r="K55" i="18"/>
  <c r="K71" i="18"/>
  <c r="K99" i="18"/>
  <c r="K115" i="18"/>
  <c r="K126" i="18"/>
  <c r="K134" i="18"/>
  <c r="K142" i="18"/>
  <c r="K150" i="18"/>
  <c r="K158" i="18"/>
  <c r="K174" i="18"/>
  <c r="K182" i="18"/>
  <c r="K190" i="18"/>
  <c r="K198" i="18"/>
  <c r="K214" i="18"/>
  <c r="K15" i="18"/>
  <c r="K31" i="18"/>
  <c r="K47" i="18"/>
  <c r="K63" i="18"/>
  <c r="K79" i="18"/>
  <c r="K94" i="18"/>
  <c r="K107" i="18"/>
  <c r="K122" i="18"/>
  <c r="K130" i="18"/>
  <c r="K138" i="18"/>
  <c r="K146" i="18"/>
  <c r="K154" i="18"/>
  <c r="K162" i="18"/>
  <c r="K170" i="18"/>
  <c r="K178" i="18"/>
  <c r="K186" i="18"/>
  <c r="K194" i="18"/>
  <c r="K202" i="18"/>
  <c r="K210" i="18"/>
  <c r="K166" i="18"/>
  <c r="K206" i="18"/>
  <c r="K19" i="18"/>
  <c r="K35" i="18"/>
  <c r="K51" i="18"/>
  <c r="K67" i="18"/>
  <c r="K83" i="18"/>
  <c r="K95" i="18"/>
  <c r="K111" i="18"/>
  <c r="K123" i="18"/>
  <c r="N123" i="18" s="1"/>
  <c r="K131" i="18"/>
  <c r="K139" i="18"/>
  <c r="K147" i="18"/>
  <c r="K155" i="18"/>
  <c r="K163" i="18"/>
  <c r="K171" i="18"/>
  <c r="K179" i="18"/>
  <c r="K187" i="18"/>
  <c r="K195" i="18"/>
  <c r="K203" i="18"/>
  <c r="K211" i="18"/>
  <c r="K87" i="18"/>
  <c r="K7" i="18"/>
  <c r="B4" i="7"/>
  <c r="B16" i="7" s="1"/>
  <c r="B5" i="7"/>
  <c r="B17" i="7" s="1"/>
  <c r="B10" i="7"/>
  <c r="B19" i="7" s="1"/>
  <c r="B11" i="7"/>
  <c r="B20" i="7" s="1"/>
  <c r="B12" i="7"/>
  <c r="B21" i="7" s="1"/>
  <c r="A17" i="6"/>
  <c r="A16" i="6"/>
  <c r="A18" i="6"/>
  <c r="N294" i="18" l="1"/>
  <c r="P294" i="18" s="1"/>
  <c r="N291" i="18"/>
  <c r="P291" i="18" s="1"/>
  <c r="N292" i="18"/>
  <c r="P292" i="18" s="1"/>
  <c r="N290" i="18"/>
  <c r="P290" i="18" s="1"/>
  <c r="N295" i="18"/>
  <c r="P295" i="18" s="1"/>
  <c r="N293" i="18"/>
  <c r="P293" i="18" s="1"/>
  <c r="N285" i="18"/>
  <c r="P285" i="18" s="1"/>
  <c r="N296" i="18"/>
  <c r="P296" i="18" s="1"/>
  <c r="N297" i="18"/>
  <c r="P297" i="18" s="1"/>
  <c r="N282" i="18"/>
  <c r="P282" i="18" s="1"/>
  <c r="N299" i="18"/>
  <c r="P299" i="18" s="1"/>
  <c r="N273" i="18"/>
  <c r="P273" i="18" s="1"/>
  <c r="N286" i="18"/>
  <c r="P286" i="18" s="1"/>
  <c r="N283" i="18"/>
  <c r="P283" i="18" s="1"/>
  <c r="N288" i="18"/>
  <c r="P288" i="18" s="1"/>
  <c r="N289" i="18"/>
  <c r="P289" i="18" s="1"/>
  <c r="N287" i="18"/>
  <c r="P287" i="18" s="1"/>
  <c r="N284" i="18"/>
  <c r="P284" i="18" s="1"/>
  <c r="N250" i="18"/>
  <c r="P250" i="18" s="1"/>
  <c r="N278" i="18"/>
  <c r="P278" i="18" s="1"/>
  <c r="N271" i="18"/>
  <c r="P271" i="18" s="1"/>
  <c r="N213" i="18"/>
  <c r="P213" i="18" s="1"/>
  <c r="N281" i="18"/>
  <c r="P281" i="18" s="1"/>
  <c r="N261" i="18"/>
  <c r="P261" i="18" s="1"/>
  <c r="N245" i="18"/>
  <c r="P245" i="18" s="1"/>
  <c r="N247" i="18"/>
  <c r="P247" i="18" s="1"/>
  <c r="N264" i="18"/>
  <c r="P264" i="18" s="1"/>
  <c r="N277" i="18"/>
  <c r="P277" i="18" s="1"/>
  <c r="N256" i="18"/>
  <c r="P256" i="18" s="1"/>
  <c r="N263" i="18"/>
  <c r="P263" i="18" s="1"/>
  <c r="N270" i="18"/>
  <c r="P270" i="18" s="1"/>
  <c r="N258" i="18"/>
  <c r="P258" i="18" s="1"/>
  <c r="N275" i="18"/>
  <c r="P275" i="18" s="1"/>
  <c r="N279" i="18"/>
  <c r="P279" i="18" s="1"/>
  <c r="N252" i="18"/>
  <c r="P252" i="18" s="1"/>
  <c r="N272" i="18"/>
  <c r="P272" i="18" s="1"/>
  <c r="N260" i="18"/>
  <c r="P260" i="18" s="1"/>
  <c r="N255" i="18"/>
  <c r="P255" i="18" s="1"/>
  <c r="N266" i="18"/>
  <c r="P266" i="18" s="1"/>
  <c r="N248" i="18"/>
  <c r="P248" i="18" s="1"/>
  <c r="N280" i="18"/>
  <c r="P280" i="18" s="1"/>
  <c r="N268" i="18"/>
  <c r="P268" i="18" s="1"/>
  <c r="N246" i="18"/>
  <c r="P246" i="18" s="1"/>
  <c r="N265" i="18"/>
  <c r="P265" i="18" s="1"/>
  <c r="N267" i="18"/>
  <c r="P267" i="18" s="1"/>
  <c r="N274" i="18"/>
  <c r="P274" i="18" s="1"/>
  <c r="N262" i="18"/>
  <c r="P262" i="18" s="1"/>
  <c r="N249" i="18"/>
  <c r="P249" i="18" s="1"/>
  <c r="N253" i="18"/>
  <c r="P253" i="18" s="1"/>
  <c r="N269" i="18"/>
  <c r="P269" i="18" s="1"/>
  <c r="N251" i="18"/>
  <c r="P251" i="18" s="1"/>
  <c r="N254" i="18"/>
  <c r="P254" i="18" s="1"/>
  <c r="N276" i="18"/>
  <c r="P276" i="18" s="1"/>
  <c r="N244" i="18"/>
  <c r="P244" i="18" s="1"/>
  <c r="N257" i="18"/>
  <c r="P257" i="18" s="1"/>
  <c r="N259" i="18"/>
  <c r="P259" i="18" s="1"/>
  <c r="N243" i="18"/>
  <c r="P243" i="18" s="1"/>
  <c r="N233" i="18"/>
  <c r="P233" i="18" s="1"/>
  <c r="N236" i="18"/>
  <c r="P236" i="18" s="1"/>
  <c r="N224" i="18"/>
  <c r="P224" i="18" s="1"/>
  <c r="N238" i="18"/>
  <c r="P238" i="18" s="1"/>
  <c r="N232" i="18"/>
  <c r="P232" i="18" s="1"/>
  <c r="N231" i="18"/>
  <c r="P231" i="18" s="1"/>
  <c r="N242" i="18"/>
  <c r="P242" i="18" s="1"/>
  <c r="N234" i="18"/>
  <c r="P234" i="18" s="1"/>
  <c r="N237" i="18"/>
  <c r="P237" i="18" s="1"/>
  <c r="M10" i="20"/>
  <c r="O10" i="20" s="1"/>
  <c r="N241" i="18"/>
  <c r="P241" i="18" s="1"/>
  <c r="N239" i="18"/>
  <c r="P239" i="18" s="1"/>
  <c r="N240" i="18"/>
  <c r="P240" i="18" s="1"/>
  <c r="N235" i="18"/>
  <c r="P235" i="18" s="1"/>
  <c r="N230" i="18"/>
  <c r="P230" i="18" s="1"/>
  <c r="N229" i="18"/>
  <c r="P229" i="18" s="1"/>
  <c r="N227" i="18"/>
  <c r="P227" i="18" s="1"/>
  <c r="N226" i="18"/>
  <c r="P226" i="18" s="1"/>
  <c r="N221" i="18"/>
  <c r="P221" i="18" s="1"/>
  <c r="N228" i="18"/>
  <c r="P228" i="18" s="1"/>
  <c r="M6" i="20"/>
  <c r="O6" i="20" s="1"/>
  <c r="N225" i="18"/>
  <c r="P225" i="18" s="1"/>
  <c r="N222" i="18"/>
  <c r="P222" i="18" s="1"/>
  <c r="N223" i="18"/>
  <c r="P223" i="18" s="1"/>
  <c r="N220" i="18"/>
  <c r="P220" i="18" s="1"/>
  <c r="N5" i="18"/>
  <c r="P5" i="18" s="1"/>
  <c r="M8" i="20"/>
  <c r="O8" i="20" s="1"/>
  <c r="M5" i="20"/>
  <c r="O5" i="20" s="1"/>
  <c r="M19" i="20"/>
  <c r="O19" i="20" s="1"/>
  <c r="M18" i="20"/>
  <c r="O18" i="20" s="1"/>
  <c r="N169" i="18"/>
  <c r="P169" i="18" s="1"/>
  <c r="N125" i="18"/>
  <c r="P125" i="18" s="1"/>
  <c r="N13" i="18"/>
  <c r="P13" i="18" s="1"/>
  <c r="N59" i="18"/>
  <c r="P59" i="18" s="1"/>
  <c r="N69" i="18"/>
  <c r="P69" i="18" s="1"/>
  <c r="N7" i="18"/>
  <c r="P7" i="18" s="1"/>
  <c r="N42" i="18"/>
  <c r="P42" i="18" s="1"/>
  <c r="N11" i="18"/>
  <c r="P11" i="18" s="1"/>
  <c r="N115" i="18"/>
  <c r="P115" i="18" s="1"/>
  <c r="N189" i="18"/>
  <c r="P189" i="18" s="1"/>
  <c r="N205" i="18"/>
  <c r="P205" i="18" s="1"/>
  <c r="N212" i="18"/>
  <c r="P212" i="18" s="1"/>
  <c r="N202" i="18"/>
  <c r="P202" i="18" s="1"/>
  <c r="N90" i="18"/>
  <c r="P90" i="18" s="1"/>
  <c r="N100" i="18"/>
  <c r="P100" i="18" s="1"/>
  <c r="N163" i="18"/>
  <c r="P163" i="18" s="1"/>
  <c r="N199" i="18"/>
  <c r="P199" i="18" s="1"/>
  <c r="N187" i="18"/>
  <c r="P187" i="18" s="1"/>
  <c r="N130" i="18"/>
  <c r="P130" i="18" s="1"/>
  <c r="N6" i="18"/>
  <c r="P6" i="18" s="1"/>
  <c r="N164" i="18"/>
  <c r="P164" i="18" s="1"/>
  <c r="N52" i="18"/>
  <c r="P52" i="18" s="1"/>
  <c r="N19" i="18"/>
  <c r="P19" i="18" s="1"/>
  <c r="N122" i="18"/>
  <c r="P122" i="18" s="1"/>
  <c r="N27" i="18"/>
  <c r="P27" i="18" s="1"/>
  <c r="N173" i="18"/>
  <c r="P173" i="18" s="1"/>
  <c r="N117" i="18"/>
  <c r="P117" i="18" s="1"/>
  <c r="N61" i="18"/>
  <c r="P61" i="18" s="1"/>
  <c r="N141" i="18"/>
  <c r="P141" i="18" s="1"/>
  <c r="N154" i="18"/>
  <c r="P154" i="18" s="1"/>
  <c r="N195" i="18"/>
  <c r="P195" i="18" s="1"/>
  <c r="N29" i="18"/>
  <c r="P29" i="18" s="1"/>
  <c r="N170" i="18"/>
  <c r="P170" i="18" s="1"/>
  <c r="N197" i="18"/>
  <c r="P197" i="18" s="1"/>
  <c r="N85" i="18"/>
  <c r="P85" i="18" s="1"/>
  <c r="N135" i="18"/>
  <c r="P135" i="18" s="1"/>
  <c r="N83" i="18"/>
  <c r="P83" i="18" s="1"/>
  <c r="N131" i="18"/>
  <c r="P131" i="18" s="1"/>
  <c r="N75" i="18"/>
  <c r="P75" i="18" s="1"/>
  <c r="N179" i="18"/>
  <c r="P179" i="18" s="1"/>
  <c r="N51" i="18"/>
  <c r="P51" i="18" s="1"/>
  <c r="N50" i="18"/>
  <c r="P50" i="18" s="1"/>
  <c r="N34" i="18"/>
  <c r="P34" i="18" s="1"/>
  <c r="N18" i="18"/>
  <c r="P18" i="18" s="1"/>
  <c r="N165" i="18"/>
  <c r="P165" i="18" s="1"/>
  <c r="N35" i="18"/>
  <c r="P35" i="18" s="1"/>
  <c r="N210" i="18"/>
  <c r="P210" i="18" s="1"/>
  <c r="N146" i="18"/>
  <c r="P146" i="18" s="1"/>
  <c r="N66" i="18"/>
  <c r="P66" i="18" s="1"/>
  <c r="N114" i="18"/>
  <c r="P114" i="18" s="1"/>
  <c r="N98" i="18"/>
  <c r="P98" i="18" s="1"/>
  <c r="N156" i="18"/>
  <c r="P156" i="18" s="1"/>
  <c r="N108" i="18"/>
  <c r="P108" i="18" s="1"/>
  <c r="N44" i="18"/>
  <c r="P44" i="18" s="1"/>
  <c r="N106" i="18"/>
  <c r="P106" i="18" s="1"/>
  <c r="N193" i="18"/>
  <c r="P193" i="18" s="1"/>
  <c r="N180" i="18"/>
  <c r="P180" i="18" s="1"/>
  <c r="N124" i="18"/>
  <c r="P124" i="18" s="1"/>
  <c r="N68" i="18"/>
  <c r="P68" i="18" s="1"/>
  <c r="N12" i="18"/>
  <c r="P12" i="18" s="1"/>
  <c r="N91" i="18"/>
  <c r="P91" i="18" s="1"/>
  <c r="N133" i="18"/>
  <c r="P133" i="18" s="1"/>
  <c r="N77" i="18"/>
  <c r="P77" i="18" s="1"/>
  <c r="N21" i="18"/>
  <c r="P21" i="18" s="1"/>
  <c r="N58" i="18"/>
  <c r="P58" i="18" s="1"/>
  <c r="N172" i="18"/>
  <c r="P172" i="18" s="1"/>
  <c r="N116" i="18"/>
  <c r="P116" i="18" s="1"/>
  <c r="N60" i="18"/>
  <c r="P60" i="18" s="1"/>
  <c r="N138" i="18"/>
  <c r="P138" i="18" s="1"/>
  <c r="N26" i="18"/>
  <c r="P26" i="18" s="1"/>
  <c r="N10" i="18"/>
  <c r="P10" i="18" s="1"/>
  <c r="N109" i="18"/>
  <c r="P109" i="18" s="1"/>
  <c r="N53" i="18"/>
  <c r="P53" i="18" s="1"/>
  <c r="N82" i="18"/>
  <c r="P82" i="18" s="1"/>
  <c r="N92" i="18"/>
  <c r="P92" i="18" s="1"/>
  <c r="N157" i="18"/>
  <c r="P157" i="18" s="1"/>
  <c r="N101" i="18"/>
  <c r="P101" i="18" s="1"/>
  <c r="N45" i="18"/>
  <c r="P45" i="18" s="1"/>
  <c r="N28" i="18"/>
  <c r="P28" i="18" s="1"/>
  <c r="N204" i="18"/>
  <c r="P204" i="18" s="1"/>
  <c r="N194" i="18"/>
  <c r="P194" i="18" s="1"/>
  <c r="N93" i="18"/>
  <c r="P93" i="18" s="1"/>
  <c r="N178" i="18"/>
  <c r="P178" i="18" s="1"/>
  <c r="N201" i="18"/>
  <c r="P201" i="18" s="1"/>
  <c r="N188" i="18"/>
  <c r="P188" i="18" s="1"/>
  <c r="N132" i="18"/>
  <c r="P132" i="18" s="1"/>
  <c r="N76" i="18"/>
  <c r="P76" i="18" s="1"/>
  <c r="N20" i="18"/>
  <c r="P20" i="18" s="1"/>
  <c r="N155" i="18"/>
  <c r="P155" i="18" s="1"/>
  <c r="N36" i="18"/>
  <c r="P36" i="18" s="1"/>
  <c r="N147" i="18"/>
  <c r="P147" i="18" s="1"/>
  <c r="N140" i="18"/>
  <c r="P140" i="18" s="1"/>
  <c r="N186" i="18"/>
  <c r="P186" i="18" s="1"/>
  <c r="N148" i="18"/>
  <c r="P148" i="18" s="1"/>
  <c r="N196" i="18"/>
  <c r="P196" i="18" s="1"/>
  <c r="N84" i="18"/>
  <c r="P84" i="18" s="1"/>
  <c r="N37" i="18"/>
  <c r="P37" i="18" s="1"/>
  <c r="N211" i="18"/>
  <c r="P211" i="18" s="1"/>
  <c r="N87" i="18"/>
  <c r="P87" i="18" s="1"/>
  <c r="N182" i="18"/>
  <c r="P182" i="18" s="1"/>
  <c r="N23" i="18"/>
  <c r="P23" i="18" s="1"/>
  <c r="N54" i="18"/>
  <c r="P54" i="18" s="1"/>
  <c r="N38" i="18"/>
  <c r="P38" i="18" s="1"/>
  <c r="N22" i="18"/>
  <c r="P22" i="18" s="1"/>
  <c r="N185" i="18"/>
  <c r="P185" i="18" s="1"/>
  <c r="N153" i="18"/>
  <c r="P153" i="18" s="1"/>
  <c r="N86" i="18"/>
  <c r="P86" i="18" s="1"/>
  <c r="N166" i="18"/>
  <c r="P166" i="18" s="1"/>
  <c r="N214" i="18"/>
  <c r="P214" i="18" s="1"/>
  <c r="N134" i="18"/>
  <c r="P134" i="18" s="1"/>
  <c r="N71" i="18"/>
  <c r="P71" i="18" s="1"/>
  <c r="N215" i="18"/>
  <c r="P215" i="18" s="1"/>
  <c r="N183" i="18"/>
  <c r="P183" i="18" s="1"/>
  <c r="N151" i="18"/>
  <c r="P151" i="18" s="1"/>
  <c r="N119" i="18"/>
  <c r="P119" i="18" s="1"/>
  <c r="N181" i="18"/>
  <c r="P181" i="18" s="1"/>
  <c r="N118" i="18"/>
  <c r="P118" i="18" s="1"/>
  <c r="N102" i="18"/>
  <c r="P102" i="18" s="1"/>
  <c r="N208" i="18"/>
  <c r="P208" i="18" s="1"/>
  <c r="N192" i="18"/>
  <c r="P192" i="18" s="1"/>
  <c r="N176" i="18"/>
  <c r="P176" i="18" s="1"/>
  <c r="N160" i="18"/>
  <c r="P160" i="18" s="1"/>
  <c r="N144" i="18"/>
  <c r="P144" i="18" s="1"/>
  <c r="N128" i="18"/>
  <c r="P128" i="18" s="1"/>
  <c r="N112" i="18"/>
  <c r="P112" i="18" s="1"/>
  <c r="N96" i="18"/>
  <c r="P96" i="18" s="1"/>
  <c r="N80" i="18"/>
  <c r="P80" i="18" s="1"/>
  <c r="N64" i="18"/>
  <c r="P64" i="18" s="1"/>
  <c r="N48" i="18"/>
  <c r="P48" i="18" s="1"/>
  <c r="N32" i="18"/>
  <c r="P32" i="18" s="1"/>
  <c r="N16" i="18"/>
  <c r="P16" i="18" s="1"/>
  <c r="N198" i="18"/>
  <c r="P198" i="18" s="1"/>
  <c r="N55" i="18"/>
  <c r="P55" i="18" s="1"/>
  <c r="N103" i="18"/>
  <c r="P103" i="18" s="1"/>
  <c r="N209" i="18"/>
  <c r="P209" i="18" s="1"/>
  <c r="N145" i="18"/>
  <c r="P145" i="18" s="1"/>
  <c r="N129" i="18"/>
  <c r="P129" i="18" s="1"/>
  <c r="N113" i="18"/>
  <c r="P113" i="18" s="1"/>
  <c r="N97" i="18"/>
  <c r="P97" i="18" s="1"/>
  <c r="N81" i="18"/>
  <c r="P81" i="18" s="1"/>
  <c r="N65" i="18"/>
  <c r="P65" i="18" s="1"/>
  <c r="N49" i="18"/>
  <c r="P49" i="18" s="1"/>
  <c r="N33" i="18"/>
  <c r="P33" i="18" s="1"/>
  <c r="N17" i="18"/>
  <c r="P17" i="18" s="1"/>
  <c r="N95" i="18"/>
  <c r="P95" i="18" s="1"/>
  <c r="N47" i="18"/>
  <c r="P47" i="18" s="1"/>
  <c r="N158" i="18"/>
  <c r="P158" i="18" s="1"/>
  <c r="N126" i="18"/>
  <c r="P126" i="18" s="1"/>
  <c r="N207" i="18"/>
  <c r="P207" i="18" s="1"/>
  <c r="N175" i="18"/>
  <c r="P175" i="18" s="1"/>
  <c r="N143" i="18"/>
  <c r="P143" i="18" s="1"/>
  <c r="N46" i="18"/>
  <c r="P46" i="18" s="1"/>
  <c r="N30" i="18"/>
  <c r="P30" i="18" s="1"/>
  <c r="N14" i="18"/>
  <c r="P14" i="18" s="1"/>
  <c r="N177" i="18"/>
  <c r="P177" i="18" s="1"/>
  <c r="N31" i="18"/>
  <c r="P31" i="18" s="1"/>
  <c r="N62" i="18"/>
  <c r="P62" i="18" s="1"/>
  <c r="N110" i="18"/>
  <c r="P110" i="18" s="1"/>
  <c r="N216" i="18"/>
  <c r="P216" i="18" s="1"/>
  <c r="N200" i="18"/>
  <c r="P200" i="18" s="1"/>
  <c r="N184" i="18"/>
  <c r="P184" i="18" s="1"/>
  <c r="N168" i="18"/>
  <c r="P168" i="18" s="1"/>
  <c r="N152" i="18"/>
  <c r="P152" i="18" s="1"/>
  <c r="N136" i="18"/>
  <c r="P136" i="18" s="1"/>
  <c r="N120" i="18"/>
  <c r="P120" i="18" s="1"/>
  <c r="N104" i="18"/>
  <c r="P104" i="18" s="1"/>
  <c r="N88" i="18"/>
  <c r="P88" i="18" s="1"/>
  <c r="N72" i="18"/>
  <c r="P72" i="18" s="1"/>
  <c r="N56" i="18"/>
  <c r="P56" i="18" s="1"/>
  <c r="N40" i="18"/>
  <c r="P40" i="18" s="1"/>
  <c r="N24" i="18"/>
  <c r="P24" i="18" s="1"/>
  <c r="N8" i="18"/>
  <c r="P8" i="18" s="1"/>
  <c r="N94" i="18"/>
  <c r="P94" i="18" s="1"/>
  <c r="N190" i="18"/>
  <c r="P190" i="18" s="1"/>
  <c r="N206" i="18"/>
  <c r="P206" i="18" s="1"/>
  <c r="N79" i="18"/>
  <c r="P79" i="18" s="1"/>
  <c r="N15" i="18"/>
  <c r="P15" i="18" s="1"/>
  <c r="N142" i="18"/>
  <c r="P142" i="18" s="1"/>
  <c r="N191" i="18"/>
  <c r="P191" i="18" s="1"/>
  <c r="N159" i="18"/>
  <c r="P159" i="18" s="1"/>
  <c r="N127" i="18"/>
  <c r="P127" i="18" s="1"/>
  <c r="N217" i="18"/>
  <c r="P217" i="18" s="1"/>
  <c r="N137" i="18"/>
  <c r="P137" i="18" s="1"/>
  <c r="N121" i="18"/>
  <c r="P121" i="18" s="1"/>
  <c r="N105" i="18"/>
  <c r="P105" i="18" s="1"/>
  <c r="N89" i="18"/>
  <c r="P89" i="18" s="1"/>
  <c r="N73" i="18"/>
  <c r="P73" i="18" s="1"/>
  <c r="N57" i="18"/>
  <c r="P57" i="18" s="1"/>
  <c r="N41" i="18"/>
  <c r="P41" i="18" s="1"/>
  <c r="N25" i="18"/>
  <c r="P25" i="18" s="1"/>
  <c r="N9" i="18"/>
  <c r="P9" i="18" s="1"/>
  <c r="N162" i="18"/>
  <c r="P162" i="18" s="1"/>
  <c r="N63" i="18"/>
  <c r="P63" i="18" s="1"/>
  <c r="N174" i="18"/>
  <c r="P174" i="18" s="1"/>
  <c r="N149" i="18"/>
  <c r="P149" i="18" s="1"/>
  <c r="N78" i="18"/>
  <c r="P78" i="18" s="1"/>
  <c r="N67" i="18"/>
  <c r="P67" i="18" s="1"/>
  <c r="N111" i="18"/>
  <c r="P111" i="18" s="1"/>
  <c r="N203" i="18"/>
  <c r="P203" i="18" s="1"/>
  <c r="N171" i="18"/>
  <c r="P171" i="18" s="1"/>
  <c r="N139" i="18"/>
  <c r="P139" i="18" s="1"/>
  <c r="N107" i="18"/>
  <c r="P107" i="18" s="1"/>
  <c r="N43" i="18"/>
  <c r="P43" i="18" s="1"/>
  <c r="N161" i="18"/>
  <c r="P161" i="18" s="1"/>
  <c r="N74" i="18"/>
  <c r="P74" i="18" s="1"/>
  <c r="N150" i="18"/>
  <c r="P150" i="18" s="1"/>
  <c r="N39" i="18"/>
  <c r="P39" i="18" s="1"/>
  <c r="N167" i="18"/>
  <c r="P167" i="18" s="1"/>
  <c r="N70" i="18"/>
  <c r="P70" i="18" s="1"/>
  <c r="N218" i="18"/>
  <c r="P218" i="18" s="1"/>
  <c r="N99" i="18"/>
  <c r="P99" i="18" s="1"/>
  <c r="N219" i="18"/>
  <c r="P219" i="18" s="1"/>
  <c r="P123" i="18"/>
  <c r="M9" i="20"/>
  <c r="O9" i="20" s="1"/>
  <c r="M13" i="20"/>
  <c r="O13" i="20" s="1"/>
  <c r="M14" i="20"/>
  <c r="O14" i="20" s="1"/>
  <c r="M7" i="20"/>
  <c r="O7" i="20" s="1"/>
  <c r="M12" i="20"/>
  <c r="O12" i="20" s="1"/>
  <c r="M11" i="20"/>
  <c r="O11" i="20" s="1"/>
  <c r="M17" i="20"/>
  <c r="O17" i="20" s="1"/>
  <c r="M15" i="20"/>
  <c r="O15" i="20" s="1"/>
  <c r="M20" i="20"/>
  <c r="O20" i="20" s="1"/>
  <c r="M16" i="20"/>
  <c r="O16" i="20" s="1"/>
  <c r="B10" i="20"/>
  <c r="A10" i="20" s="1"/>
  <c r="A7" i="18"/>
  <c r="B8" i="18"/>
  <c r="B11" i="20" l="1"/>
  <c r="A11" i="20" s="1"/>
  <c r="B9" i="18"/>
  <c r="A8" i="18"/>
  <c r="B12" i="20" l="1"/>
  <c r="A12" i="20" s="1"/>
  <c r="A9" i="18"/>
  <c r="B10" i="18"/>
  <c r="B13" i="20" l="1"/>
  <c r="A13" i="20" s="1"/>
  <c r="A10" i="18"/>
  <c r="B11" i="18"/>
  <c r="B14" i="20" l="1"/>
  <c r="A14" i="20" s="1"/>
  <c r="B12" i="18"/>
  <c r="A11" i="18"/>
  <c r="B15" i="20" l="1"/>
  <c r="A15" i="20" s="1"/>
  <c r="B13" i="18"/>
  <c r="A12" i="18"/>
  <c r="B16" i="20" l="1"/>
  <c r="A16" i="20" s="1"/>
  <c r="A13" i="18"/>
  <c r="B14" i="18"/>
  <c r="B17" i="20" l="1"/>
  <c r="A17" i="20" s="1"/>
  <c r="B15" i="18"/>
  <c r="A14" i="18"/>
  <c r="B18" i="20" l="1"/>
  <c r="A18" i="20" s="1"/>
  <c r="B16" i="18"/>
  <c r="A15" i="18"/>
  <c r="B19" i="20" l="1"/>
  <c r="A19" i="20" s="1"/>
  <c r="B17" i="18"/>
  <c r="A16" i="18"/>
  <c r="B20" i="20" l="1"/>
  <c r="A20" i="20" s="1"/>
  <c r="B18" i="18"/>
  <c r="A17" i="18"/>
  <c r="B19" i="18" l="1"/>
  <c r="A18" i="18"/>
  <c r="B20" i="18" l="1"/>
  <c r="A19" i="18"/>
  <c r="B21" i="18" l="1"/>
  <c r="A20" i="18"/>
  <c r="B22" i="18" l="1"/>
  <c r="A21" i="18"/>
  <c r="B23" i="18" l="1"/>
  <c r="A22" i="18"/>
  <c r="B24" i="18" l="1"/>
  <c r="A23" i="18"/>
  <c r="B25" i="18" l="1"/>
  <c r="A24" i="18"/>
  <c r="B26" i="18" l="1"/>
  <c r="A25" i="18"/>
  <c r="B27" i="18" l="1"/>
  <c r="A26" i="18"/>
  <c r="B28" i="18" l="1"/>
  <c r="A27" i="18"/>
  <c r="B29" i="18" l="1"/>
  <c r="A28" i="18"/>
  <c r="B30" i="18" l="1"/>
  <c r="A29" i="18"/>
  <c r="B31" i="18" l="1"/>
  <c r="A30" i="18"/>
  <c r="B32" i="18" l="1"/>
  <c r="A31" i="18"/>
  <c r="B33" i="18" l="1"/>
  <c r="A32" i="18"/>
  <c r="B34" i="18" l="1"/>
  <c r="A33" i="18"/>
  <c r="B35" i="18" l="1"/>
  <c r="A34" i="18"/>
  <c r="B36" i="18" l="1"/>
  <c r="A35" i="18"/>
  <c r="B37" i="18" l="1"/>
  <c r="A36" i="18"/>
  <c r="B38" i="18" l="1"/>
  <c r="A37" i="18"/>
  <c r="B39" i="18" l="1"/>
  <c r="A38" i="18"/>
  <c r="B40" i="18" l="1"/>
  <c r="A39" i="18"/>
  <c r="B41" i="18" l="1"/>
  <c r="A40" i="18"/>
  <c r="B42" i="18" l="1"/>
  <c r="A41" i="18"/>
  <c r="B43" i="18" l="1"/>
  <c r="A42" i="18"/>
  <c r="B44" i="18" l="1"/>
  <c r="A43" i="18"/>
  <c r="B45" i="18" l="1"/>
  <c r="A44" i="18"/>
  <c r="B46" i="18" l="1"/>
  <c r="A45" i="18"/>
  <c r="B47" i="18" l="1"/>
  <c r="A46" i="18"/>
  <c r="B48" i="18" l="1"/>
  <c r="A47" i="18"/>
  <c r="B49" i="18" l="1"/>
  <c r="A48" i="18"/>
  <c r="B50" i="18" l="1"/>
  <c r="A49" i="18"/>
  <c r="B51" i="18" l="1"/>
  <c r="A50" i="18"/>
  <c r="B52" i="18" l="1"/>
  <c r="A51" i="18"/>
  <c r="B53" i="18" l="1"/>
  <c r="A52" i="18"/>
  <c r="B54" i="18" l="1"/>
  <c r="A53" i="18"/>
  <c r="B55" i="18" l="1"/>
  <c r="A54" i="18"/>
  <c r="B56" i="18" l="1"/>
  <c r="A55" i="18"/>
  <c r="B57" i="18" l="1"/>
  <c r="A56" i="18"/>
  <c r="B58" i="18" l="1"/>
  <c r="A57" i="18"/>
  <c r="B59" i="18" l="1"/>
  <c r="A58" i="18"/>
  <c r="B60" i="18" l="1"/>
  <c r="A59" i="18"/>
  <c r="B61" i="18" l="1"/>
  <c r="A60" i="18"/>
  <c r="B62" i="18" l="1"/>
  <c r="A61" i="18"/>
  <c r="B63" i="18" l="1"/>
  <c r="A62" i="18"/>
  <c r="B64" i="18" l="1"/>
  <c r="A63" i="18"/>
  <c r="B65" i="18" l="1"/>
  <c r="A64" i="18"/>
  <c r="B66" i="18" l="1"/>
  <c r="A65" i="18"/>
  <c r="B67" i="18" l="1"/>
  <c r="A66" i="18"/>
  <c r="B68" i="18" l="1"/>
  <c r="A67" i="18"/>
  <c r="B69" i="18" l="1"/>
  <c r="A68" i="18"/>
  <c r="B70" i="18" l="1"/>
  <c r="A69" i="18"/>
  <c r="B71" i="18" l="1"/>
  <c r="A70" i="18"/>
  <c r="B72" i="18" l="1"/>
  <c r="A71" i="18"/>
  <c r="B73" i="18" l="1"/>
  <c r="A72" i="18"/>
  <c r="B74" i="18" l="1"/>
  <c r="A73" i="18"/>
  <c r="B75" i="18" l="1"/>
  <c r="A74" i="18"/>
  <c r="B76" i="18" l="1"/>
  <c r="A75" i="18"/>
  <c r="B77" i="18" l="1"/>
  <c r="A76" i="18"/>
  <c r="B78" i="18" l="1"/>
  <c r="A77" i="18"/>
  <c r="B79" i="18" l="1"/>
  <c r="A78" i="18"/>
  <c r="B80" i="18" l="1"/>
  <c r="A79" i="18"/>
  <c r="B81" i="18" l="1"/>
  <c r="A80" i="18"/>
  <c r="B82" i="18" l="1"/>
  <c r="A81" i="18"/>
  <c r="B83" i="18" l="1"/>
  <c r="A82" i="18"/>
  <c r="B84" i="18" l="1"/>
  <c r="A83" i="18"/>
  <c r="B85" i="18" l="1"/>
  <c r="A84" i="18"/>
  <c r="B86" i="18" l="1"/>
  <c r="A85" i="18"/>
  <c r="B87" i="18" l="1"/>
  <c r="A86" i="18"/>
  <c r="B88" i="18" l="1"/>
  <c r="A87" i="18"/>
  <c r="B89" i="18" l="1"/>
  <c r="A88" i="18"/>
  <c r="B90" i="18" l="1"/>
  <c r="A89" i="18"/>
  <c r="B91" i="18" l="1"/>
  <c r="A90" i="18"/>
  <c r="B92" i="18" l="1"/>
  <c r="A91" i="18"/>
  <c r="B93" i="18" l="1"/>
  <c r="A92" i="18"/>
  <c r="B94" i="18" l="1"/>
  <c r="A93" i="18"/>
  <c r="B95" i="18" l="1"/>
  <c r="A94" i="18"/>
  <c r="B96" i="18" l="1"/>
  <c r="A95" i="18"/>
  <c r="B97" i="18" l="1"/>
  <c r="A96" i="18"/>
  <c r="B98" i="18" l="1"/>
  <c r="A97" i="18"/>
  <c r="B99" i="18" l="1"/>
  <c r="A98" i="18"/>
  <c r="B100" i="18" l="1"/>
  <c r="A99" i="18"/>
  <c r="B101" i="18" l="1"/>
  <c r="A100" i="18"/>
  <c r="B102" i="18" l="1"/>
  <c r="A101" i="18"/>
  <c r="B103" i="18" l="1"/>
  <c r="A102" i="18"/>
  <c r="B104" i="18" l="1"/>
  <c r="A103" i="18"/>
  <c r="B105" i="18" l="1"/>
  <c r="A104" i="18"/>
  <c r="B106" i="18" l="1"/>
  <c r="A105" i="18"/>
  <c r="B107" i="18" l="1"/>
  <c r="A106" i="18"/>
  <c r="B108" i="18" l="1"/>
  <c r="A107" i="18"/>
  <c r="B109" i="18" l="1"/>
  <c r="A108" i="18"/>
  <c r="B110" i="18" l="1"/>
  <c r="A109" i="18"/>
  <c r="B111" i="18" l="1"/>
  <c r="A110" i="18"/>
  <c r="B112" i="18" l="1"/>
  <c r="A111" i="18"/>
  <c r="B113" i="18" l="1"/>
  <c r="A112" i="18"/>
  <c r="B114" i="18" l="1"/>
  <c r="A113" i="18"/>
  <c r="B115" i="18" l="1"/>
  <c r="A114" i="18"/>
  <c r="B116" i="18" l="1"/>
  <c r="A115" i="18"/>
  <c r="B117" i="18" l="1"/>
  <c r="A116" i="18"/>
  <c r="B118" i="18" l="1"/>
  <c r="A117" i="18"/>
  <c r="B119" i="18" l="1"/>
  <c r="A118" i="18"/>
  <c r="B120" i="18" l="1"/>
  <c r="A119" i="18"/>
  <c r="B121" i="18" l="1"/>
  <c r="A120" i="18"/>
  <c r="B122" i="18" l="1"/>
  <c r="A121" i="18"/>
  <c r="B123" i="18" l="1"/>
  <c r="A122" i="18"/>
  <c r="B124" i="18" l="1"/>
  <c r="A123" i="18"/>
  <c r="B125" i="18" l="1"/>
  <c r="A124" i="18"/>
  <c r="B126" i="18" l="1"/>
  <c r="A125" i="18"/>
  <c r="B127" i="18" l="1"/>
  <c r="A126" i="18"/>
  <c r="B128" i="18" l="1"/>
  <c r="A127" i="18"/>
  <c r="B129" i="18" l="1"/>
  <c r="A128" i="18"/>
  <c r="B130" i="18" l="1"/>
  <c r="A129" i="18"/>
  <c r="B131" i="18" l="1"/>
  <c r="A130" i="18"/>
  <c r="B132" i="18" l="1"/>
  <c r="A131" i="18"/>
  <c r="B133" i="18" l="1"/>
  <c r="A132" i="18"/>
  <c r="B134" i="18" l="1"/>
  <c r="A133" i="18"/>
  <c r="B135" i="18" l="1"/>
  <c r="A134" i="18"/>
  <c r="B136" i="18" l="1"/>
  <c r="A135" i="18"/>
  <c r="B137" i="18" l="1"/>
  <c r="A136" i="18"/>
  <c r="B138" i="18" l="1"/>
  <c r="A137" i="18"/>
  <c r="B139" i="18" l="1"/>
  <c r="A138" i="18"/>
  <c r="B140" i="18" l="1"/>
  <c r="A139" i="18"/>
  <c r="B141" i="18" l="1"/>
  <c r="A140" i="18"/>
  <c r="B142" i="18" l="1"/>
  <c r="A141" i="18"/>
  <c r="B143" i="18" l="1"/>
  <c r="A142" i="18"/>
  <c r="B144" i="18" l="1"/>
  <c r="A143" i="18"/>
  <c r="B145" i="18" l="1"/>
  <c r="A144" i="18"/>
  <c r="B146" i="18" l="1"/>
  <c r="A145" i="18"/>
  <c r="B147" i="18" l="1"/>
  <c r="A146" i="18"/>
  <c r="B148" i="18" l="1"/>
  <c r="A147" i="18"/>
  <c r="B149" i="18" l="1"/>
  <c r="A148" i="18"/>
  <c r="B150" i="18" l="1"/>
  <c r="A149" i="18"/>
  <c r="B151" i="18" l="1"/>
  <c r="A150" i="18"/>
  <c r="B152" i="18" l="1"/>
  <c r="A151" i="18"/>
  <c r="B153" i="18" l="1"/>
  <c r="A152" i="18"/>
  <c r="B154" i="18" l="1"/>
  <c r="A153" i="18"/>
  <c r="B155" i="18" l="1"/>
  <c r="A154" i="18"/>
  <c r="B156" i="18" l="1"/>
  <c r="A155" i="18"/>
  <c r="B157" i="18" l="1"/>
  <c r="A156" i="18"/>
  <c r="B158" i="18" l="1"/>
  <c r="A157" i="18"/>
  <c r="B159" i="18" l="1"/>
  <c r="A158" i="18"/>
  <c r="B160" i="18" l="1"/>
  <c r="A159" i="18"/>
  <c r="B161" i="18" l="1"/>
  <c r="A160" i="18"/>
  <c r="B162" i="18" l="1"/>
  <c r="A161" i="18"/>
  <c r="B163" i="18" l="1"/>
  <c r="A162" i="18"/>
  <c r="B164" i="18" l="1"/>
  <c r="A163" i="18"/>
  <c r="B165" i="18" l="1"/>
  <c r="A164" i="18"/>
  <c r="B166" i="18" l="1"/>
  <c r="A165" i="18"/>
  <c r="B167" i="18" l="1"/>
  <c r="A166" i="18"/>
  <c r="B168" i="18" l="1"/>
  <c r="A167" i="18"/>
  <c r="B169" i="18" l="1"/>
  <c r="A168" i="18"/>
  <c r="B170" i="18" l="1"/>
  <c r="A169" i="18"/>
  <c r="B171" i="18" l="1"/>
  <c r="A170" i="18"/>
  <c r="B172" i="18" l="1"/>
  <c r="A171" i="18"/>
  <c r="B173" i="18" l="1"/>
  <c r="A172" i="18"/>
  <c r="B174" i="18" l="1"/>
  <c r="A173" i="18"/>
  <c r="B175" i="18" l="1"/>
  <c r="A174" i="18"/>
  <c r="B176" i="18" l="1"/>
  <c r="A175" i="18"/>
  <c r="B177" i="18" l="1"/>
  <c r="A176" i="18"/>
  <c r="B178" i="18" l="1"/>
  <c r="A177" i="18"/>
  <c r="B179" i="18" l="1"/>
  <c r="A178" i="18"/>
  <c r="B180" i="18" l="1"/>
  <c r="A179" i="18"/>
  <c r="B181" i="18" l="1"/>
  <c r="A180" i="18"/>
  <c r="B182" i="18" l="1"/>
  <c r="A181" i="18"/>
  <c r="B183" i="18" l="1"/>
  <c r="A182" i="18"/>
  <c r="B184" i="18" l="1"/>
  <c r="A183" i="18"/>
  <c r="B185" i="18" l="1"/>
  <c r="A184" i="18"/>
  <c r="B186" i="18" l="1"/>
  <c r="A185" i="18"/>
  <c r="B187" i="18" l="1"/>
  <c r="A186" i="18"/>
  <c r="B188" i="18" l="1"/>
  <c r="A187" i="18"/>
  <c r="B189" i="18" l="1"/>
  <c r="A188" i="18"/>
  <c r="B190" i="18" l="1"/>
  <c r="A189" i="18"/>
  <c r="B191" i="18" l="1"/>
  <c r="A190" i="18"/>
  <c r="B192" i="18" l="1"/>
  <c r="A191" i="18"/>
  <c r="B193" i="18" l="1"/>
  <c r="A192" i="18"/>
  <c r="B194" i="18" l="1"/>
  <c r="A193" i="18"/>
  <c r="B195" i="18" l="1"/>
  <c r="A194" i="18"/>
  <c r="B196" i="18" l="1"/>
  <c r="A195" i="18"/>
  <c r="B197" i="18" l="1"/>
  <c r="A196" i="18"/>
  <c r="B198" i="18" l="1"/>
  <c r="A197" i="18"/>
  <c r="B199" i="18" l="1"/>
  <c r="A198" i="18"/>
  <c r="B200" i="18" l="1"/>
  <c r="A199" i="18"/>
  <c r="B201" i="18" l="1"/>
  <c r="A200" i="18"/>
  <c r="B202" i="18" l="1"/>
  <c r="A201" i="18"/>
  <c r="B203" i="18" l="1"/>
  <c r="A202" i="18"/>
  <c r="B204" i="18" l="1"/>
  <c r="A203" i="18"/>
  <c r="B205" i="18" l="1"/>
  <c r="A204" i="18"/>
  <c r="B206" i="18" l="1"/>
  <c r="A205" i="18"/>
  <c r="B207" i="18" l="1"/>
  <c r="A206" i="18"/>
  <c r="B208" i="18" l="1"/>
  <c r="A207" i="18"/>
  <c r="B209" i="18" l="1"/>
  <c r="A208" i="18"/>
  <c r="B210" i="18" l="1"/>
  <c r="A209" i="18"/>
  <c r="B211" i="18" l="1"/>
  <c r="A210" i="18"/>
  <c r="B212" i="18" l="1"/>
  <c r="A211" i="18"/>
  <c r="B213" i="18" l="1"/>
  <c r="A212" i="18"/>
  <c r="B214" i="18" l="1"/>
  <c r="A213" i="18"/>
  <c r="B215" i="18" l="1"/>
  <c r="A214" i="18"/>
  <c r="B216" i="18" l="1"/>
  <c r="A215" i="18"/>
  <c r="B217" i="18" l="1"/>
  <c r="A216" i="18"/>
  <c r="A217" i="18" l="1"/>
  <c r="B218" i="18"/>
  <c r="A218" i="18" l="1"/>
  <c r="B219" i="18"/>
  <c r="A219" i="18" l="1"/>
  <c r="B220" i="18"/>
  <c r="A220" i="18" l="1"/>
  <c r="B221" i="18"/>
  <c r="B222" i="18" l="1"/>
  <c r="A221" i="18"/>
  <c r="A222" i="18" l="1"/>
  <c r="B223" i="18"/>
  <c r="A223" i="18" l="1"/>
  <c r="B224" i="18"/>
  <c r="A224" i="18" l="1"/>
  <c r="B225" i="18"/>
  <c r="A225" i="18" l="1"/>
  <c r="B226" i="18"/>
  <c r="A226" i="18" l="1"/>
  <c r="B227" i="18"/>
  <c r="A227" i="18" l="1"/>
  <c r="B228" i="18"/>
  <c r="A228" i="18" l="1"/>
  <c r="B229" i="18"/>
  <c r="A229" i="18" l="1"/>
  <c r="B230" i="18"/>
  <c r="A230" i="18" l="1"/>
  <c r="B231" i="18"/>
  <c r="A231" i="18" l="1"/>
  <c r="B232" i="18"/>
  <c r="A232" i="18" l="1"/>
  <c r="B233" i="18"/>
  <c r="A233" i="18" l="1"/>
  <c r="B234" i="18"/>
  <c r="A234" i="18" l="1"/>
  <c r="B235" i="18"/>
  <c r="A235" i="18" l="1"/>
  <c r="B236" i="18"/>
  <c r="A236" i="18" l="1"/>
  <c r="B237" i="18"/>
  <c r="A237" i="18" l="1"/>
  <c r="B238" i="18"/>
  <c r="A238" i="18" l="1"/>
  <c r="B239" i="18"/>
  <c r="A239" i="18" l="1"/>
  <c r="B240" i="18"/>
  <c r="A240" i="18" l="1"/>
  <c r="B241" i="18"/>
  <c r="A241" i="18" l="1"/>
  <c r="B242" i="18"/>
  <c r="A242" i="18" l="1"/>
  <c r="B243" i="18"/>
  <c r="A243" i="18" l="1"/>
  <c r="B244" i="18"/>
  <c r="A244" i="18" l="1"/>
  <c r="B245" i="18"/>
  <c r="A245" i="18" l="1"/>
  <c r="B246" i="18"/>
  <c r="A246" i="18" l="1"/>
  <c r="B247" i="18"/>
  <c r="A247" i="18" l="1"/>
  <c r="B248" i="18"/>
  <c r="A248" i="18" l="1"/>
  <c r="B249" i="18"/>
  <c r="A249" i="18" l="1"/>
  <c r="B250" i="18"/>
  <c r="A250" i="18" l="1"/>
  <c r="B251" i="18"/>
  <c r="B252" i="18" l="1"/>
  <c r="B253" i="18" s="1"/>
  <c r="A251" i="18"/>
  <c r="B254" i="18" l="1"/>
  <c r="A253" i="18"/>
  <c r="A252" i="18"/>
  <c r="A254" i="18" l="1"/>
  <c r="B255" i="18"/>
  <c r="A255" i="18" l="1"/>
  <c r="B256" i="18"/>
  <c r="B257" i="18" l="1"/>
  <c r="A256" i="18"/>
  <c r="B258" i="18" l="1"/>
  <c r="A257" i="18"/>
  <c r="A258" i="18" l="1"/>
  <c r="B259" i="18"/>
  <c r="A259" i="18" l="1"/>
  <c r="B260" i="18"/>
  <c r="A260" i="18" l="1"/>
  <c r="B261" i="18"/>
  <c r="B262" i="18" l="1"/>
  <c r="A261" i="18"/>
  <c r="B263" i="18" l="1"/>
  <c r="A262" i="18"/>
  <c r="A263" i="18" l="1"/>
  <c r="B264" i="18"/>
  <c r="A264" i="18" l="1"/>
  <c r="B265" i="18"/>
  <c r="A265" i="18" l="1"/>
  <c r="B266" i="18"/>
  <c r="B267" i="18" l="1"/>
  <c r="A266" i="18"/>
  <c r="B268" i="18" l="1"/>
  <c r="A267" i="18"/>
  <c r="A268" i="18" l="1"/>
  <c r="B269" i="18"/>
  <c r="B270" i="18" l="1"/>
  <c r="A269" i="18"/>
  <c r="B271" i="18" l="1"/>
  <c r="A270" i="18"/>
  <c r="B272" i="18" l="1"/>
  <c r="A271" i="18"/>
  <c r="A272" i="18" l="1"/>
  <c r="B273" i="18"/>
  <c r="A273" i="18" l="1"/>
  <c r="B274" i="18"/>
  <c r="A274" i="18" l="1"/>
  <c r="B275" i="18"/>
  <c r="A275" i="18" l="1"/>
  <c r="B276" i="18"/>
  <c r="A276" i="18" l="1"/>
  <c r="B277" i="18"/>
  <c r="A277" i="18" l="1"/>
  <c r="B278" i="18"/>
  <c r="A278" i="18" l="1"/>
  <c r="B279" i="18"/>
  <c r="A279" i="18" l="1"/>
  <c r="B280" i="18"/>
  <c r="A280" i="18" l="1"/>
  <c r="B281" i="18"/>
  <c r="A281" i="18" l="1"/>
  <c r="B282" i="18"/>
  <c r="A282" i="18" l="1"/>
  <c r="B283" i="18"/>
  <c r="A283" i="18" l="1"/>
  <c r="B284" i="18"/>
  <c r="A284" i="18" l="1"/>
  <c r="B285" i="18"/>
  <c r="A285" i="18" l="1"/>
  <c r="B286" i="18"/>
  <c r="A286" i="18" l="1"/>
  <c r="B287" i="18"/>
  <c r="A287" i="18" l="1"/>
  <c r="B288" i="18"/>
  <c r="A288" i="18" l="1"/>
  <c r="B289" i="18"/>
  <c r="B290" i="18" s="1"/>
  <c r="B291" i="18" l="1"/>
  <c r="A290" i="18"/>
  <c r="A289" i="18"/>
  <c r="A291" i="18" l="1"/>
  <c r="B292" i="18"/>
  <c r="B293" i="18" l="1"/>
  <c r="A292" i="18"/>
  <c r="A293" i="18" l="1"/>
  <c r="B294" i="18"/>
  <c r="B295" i="18" l="1"/>
  <c r="A294" i="18"/>
  <c r="A295" i="18" l="1"/>
  <c r="B296" i="18"/>
  <c r="B297" i="18" l="1"/>
  <c r="A296" i="18"/>
  <c r="A297" i="18" l="1"/>
  <c r="B298" i="18"/>
  <c r="A298" i="18" l="1"/>
  <c r="B299"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tc={04A22090-56FD-4AE6-A2C8-4385AC19966B}</author>
    <author>tc={2FA7C4CF-5134-4ADC-84D6-6922A618BB7C}</author>
    <author>tc={09BDBB4B-E225-4CB2-9A60-399313BFBB7F}</author>
    <author>tc={31955A2C-6C87-41F1-8A8F-EEB357D4A60D}</author>
    <author>tc={40FAAEDB-A0BE-49D1-AE17-A5F76981D0C3}</author>
  </authors>
  <commentList>
    <comment ref="B3" authorId="0" shapeId="0" xr:uid="{04A22090-56FD-4AE6-A2C8-4385AC19966B}">
      <text>
        <t>[Opmerkingenthread]
U kunt deze opmerkingenthread lezen in uw versie van Excel. Eventuele wijzigingen aan de thread gaan echter verloren als het bestand wordt geopend in een nieuwere versie van Excel. Meer informatie: https://go.microsoft.com/fwlink/?linkid=870924
Opmerking:
    Primair Richard</t>
      </text>
    </comment>
    <comment ref="G3" authorId="1" shapeId="0" xr:uid="{2FA7C4CF-5134-4ADC-84D6-6922A618BB7C}">
      <text>
        <t>[Opmerkingenthread]
U kunt deze opmerkingenthread lezen in uw versie van Excel. Eventuele wijzigingen aan de thread gaan echter verloren als het bestand wordt geopend in een nieuwere versie van Excel. Meer informatie: https://go.microsoft.com/fwlink/?linkid=870924
Opmerking:
    Ludo Klein Holte</t>
      </text>
    </comment>
    <comment ref="H3" authorId="2" shapeId="0" xr:uid="{09BDBB4B-E225-4CB2-9A60-399313BFBB7F}">
      <text>
        <t>[Opmerkingenthread]
U kunt deze opmerkingenthread lezen in uw versie van Excel. Eventuele wijzigingen aan de thread gaan echter verloren als het bestand wordt geopend in een nieuwere versie van Excel. Meer informatie: https://go.microsoft.com/fwlink/?linkid=870924
Opmerking:
    Adalie  Bruine de Bruin - 't Hoen</t>
      </text>
    </comment>
    <comment ref="I3" authorId="3" shapeId="0" xr:uid="{31955A2C-6C87-41F1-8A8F-EEB357D4A60D}">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Lynn Kuenen-Sharafkhani
operationeel: Pleun Mekkering ??
</t>
      </text>
    </comment>
    <comment ref="N3" authorId="4" shapeId="0" xr:uid="{40FAAEDB-A0BE-49D1-AE17-A5F76981D0C3}">
      <text>
        <t>[Opmerkingenthread]
U kunt deze opmerkingenthread lezen in uw versie van Excel. Eventuele wijzigingen aan de thread gaan echter verloren als het bestand wordt geopend in een nieuwere versie van Excel. Meer informatie: https://go.microsoft.com/fwlink/?linkid=870924
Opmerking:
    Renate Kieftenbeld</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tc={64168500-BD67-418D-89E8-DD78A382E8E3}</author>
    <author>tc={FFEE626C-6ED1-42AF-B700-26D1004DAD98}</author>
    <author>tc={ECDF45D0-3313-4BBA-8EEF-6A68E227424D}</author>
  </authors>
  <commentList>
    <comment ref="B24" authorId="0" shapeId="0" xr:uid="{64168500-BD67-418D-89E8-DD78A382E8E3}">
      <text>
        <t>[Opmerkingenthread]
U kunt deze opmerkingenthread lezen in uw versie van Excel. Eventuele wijzigingen aan de thread gaan echter verloren als het bestand wordt geopend in een nieuwere versie van Excel. Meer informatie: https://go.microsoft.com/fwlink/?linkid=870924
Opmerking:
    Bij het inschatten van een niveau hebben we het over het ‘bruto-risico’:
De impact zoals die in theorie zou zijn zonder bestaande beheersmaatregelen.</t>
      </text>
    </comment>
    <comment ref="B25" authorId="1" shapeId="0" xr:uid="{FFEE626C-6ED1-42AF-B700-26D1004DAD98}">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Bij het inschatten van een niveau hebben we het over het ‘bruto-risico’:
De impact zoals die in theorie zou zijn zonder bestaande beheersmaatregelen.
</t>
      </text>
    </comment>
    <comment ref="B26" authorId="2" shapeId="0" xr:uid="{ECDF45D0-3313-4BBA-8EEF-6A68E227424D}">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Bij het inschatten van een niveau hebben we het over het ‘bruto-risico’:
De impact zoals die in theorie zou zijn zonder bestaande beheersmaatregelen.
</t>
      </text>
    </comment>
  </commentList>
</comments>
</file>

<file path=xl/sharedStrings.xml><?xml version="1.0" encoding="utf-8"?>
<sst xmlns="http://schemas.openxmlformats.org/spreadsheetml/2006/main" count="2219" uniqueCount="701">
  <si>
    <t>onderwerp</t>
  </si>
  <si>
    <t>De eisen zijn gerubriceerd in subthema's.</t>
  </si>
  <si>
    <t>De aangeboden oplossing dient te passen binnen de context, zoals beschreven in de Project Start Architectuur, zoals opgenomen in het Aanbestedingsdossier.</t>
  </si>
  <si>
    <t>Met het ondertekenen van deze aansluitvoorwaarden accepteert Inschrijver alle gestelde eisen.</t>
  </si>
  <si>
    <t>De Inschrijver verklaart de aansluitvoorwaarden gelezen te hebben, naar waarheid beantwoord en geaccepteerd te hebben</t>
  </si>
  <si>
    <t>Voor akkoord:</t>
  </si>
  <si>
    <t>datum</t>
  </si>
  <si>
    <t>Naam</t>
  </si>
  <si>
    <t>Functie</t>
  </si>
  <si>
    <t>Verklaring begrippen ** OPNEMEN IN AANBESTEDINGSLEIDRAAD **</t>
  </si>
  <si>
    <t>Begrip</t>
  </si>
  <si>
    <t>Toelichting</t>
  </si>
  <si>
    <t>AI</t>
  </si>
  <si>
    <t>Artificial Intelligence / Kunstmatige Intelligentie: AI is de mogelijkheid van een machine om mensachtige vaardigheden te vertonen - zoals redeneren, leren, plannen en creativiteit.</t>
  </si>
  <si>
    <t>Algoritme</t>
  </si>
  <si>
    <t>Een set van regels en instructies, die in het geval van AI worden uitgevoerd door een AI toepassing (in een software applicatie op een computer).</t>
  </si>
  <si>
    <t>Applicaties aangeboden op De Connectie GemICT werkplek</t>
  </si>
  <si>
    <t>Binnen het besloten gedeelte van het netwerk van GemICT is een standaard beheerde werkplek beschikbaar. Deze werkplek kan als basis gebruikt worden voor het aanbieden van een applicatie. On premise applicatie(servers) zijn in beheer van De Connectie.</t>
  </si>
  <si>
    <t>BlackBox</t>
  </si>
  <si>
    <t>Apparaten die geplaatst dienen te worden in het datacenter van GemICT,  maar niet onder beheer van GemICT vallen, worden beschouwd als een BlackBox. De apparaten worden geplaatst in een besloten netwerk. De fysieke aansluitvoorwaarden worden hieronder vermeld. </t>
  </si>
  <si>
    <t>BlackBox / Appliance</t>
  </si>
  <si>
    <t>BlackBox oplossingen bestaan uit een computer opstelling met specifieke hardware. Deze computer staat volledig in dienst van deze hardware. Gesteld kan worden dat de computer onderdeel uitmaakt van de totale opstelling. Deze computer wordt niet gezien als reguliere werkplek, maar als een special waarop speciale afspraken van toepassing (kunnen) zijn.</t>
  </si>
  <si>
    <t>BYOD/Consumer</t>
  </si>
  <si>
    <t>Binnen deze zone kennen we alleen maar onbeheerde devices. Dit zijn devices die in privéeigendom van de eindgebruiker. Gebruikers zijn zelf verantwoordelijk voor het bijwerken van hun apparaat met de meest recente updates. Daardoor worden deze apparaten behandeld als onbekend en onbetrouwbaar. </t>
  </si>
  <si>
    <t>Cloud Diensten</t>
  </si>
  <si>
    <t>Bieden de gebruikers van de Connectie applicaties en diensten aan die niet door personeel van de Connectie technisch beheerd worden.  De onderliggende infrastructuur behorend bij de aangeboden applicatie en/of dienst bevindt zich niet in een Connectie-ICT datacenter. Het is wel mogelijk dat personeel van De Connectie of aangesloten gemeenten het functioneel beheer van de betreffende applicatie en/of dienst uitvoert. Dergelijke applicaties en/of diensten worden ontsloten aan de GemICT medewerkers als voldaan is aan de aansluitvoorwaarden die van toepassing zijn op cloud-diensten zoals vermeld in de verschillende tabbladen.</t>
  </si>
  <si>
    <t>ESXi Appliance</t>
  </si>
  <si>
    <t>Appliances die geleverd worden aan ICT De Connectie dienen virtueel uitgevoerd te zijn (uitzondering Netscaler en Infoblox) en gebruik te maken van de GemICT VMware vSphere omgeving. Indien de appliance ondersteunend is aan de beschikbaarheid van VMware vSphere dan dient de appliance, volgens de BIV classificatie standaarden, appliance is belegd bij Team Server en Storage. </t>
  </si>
  <si>
    <t>GemICT beheerde applicatie op Microsoft Windows server</t>
  </si>
  <si>
    <t>Binnen de server omgeving (in het SK en DCA) worden server applicaties aangeboden op standaard servers. Deze servers zijn in beheer bij Team Server en Storage. Op deze servers worden applicaties geïnstalleerd die infrastructuur- en applicatie-technisch door GemICT beheerd worden. Deze servers worden gevirtualiseerd met behulp van VMware vSphere. </t>
  </si>
  <si>
    <t>GemICT beheerde applicatie op RedHat Enterprise Linux (RHEL)</t>
  </si>
  <si>
    <t>Binnen de server omgeving (in het datacentrum) worden server applicaties aangeboden op standaard servers. Deze servers zijn in beheer bij Team Server en Storage. Op deze servers worden applicaties geïnstalleerd die infrastructuur- en applicatie-technisch door GemICT beheerd worden. Deze servers worden gevirtualiseerd met behulp van VMware vSphere.</t>
  </si>
  <si>
    <t>Het Overeengekomen verbruik</t>
  </si>
  <si>
    <t>De applicatie specifieke eisen</t>
  </si>
  <si>
    <t>ICT Technische Ruimte</t>
  </si>
  <si>
    <t>Een datacenter, computerruimte, MER of SER, waar de centraal beheerde ICT systemen (servers, switches, firewalls, storage, backup, etc.) opgesteld staan.</t>
  </si>
  <si>
    <t>De presentatielaag is gebaseerd op een Microsoft Windows native client applicatie.  Deze vorm mag uitsluitend aangeboden worden voor een On premise applicatie.</t>
  </si>
  <si>
    <t>De presentatielaag is gebaseerd op een iOS én Android native app voor mobile devices.</t>
  </si>
  <si>
    <t>De presentatielaag is gebaseerd op een web-based / HTML5 interface.  Deze vorm mag aangeboden voor zowel Cloud/SaaS als On premise applicaties.</t>
  </si>
  <si>
    <t>Randapparatuur gekoppeld aan werkplek</t>
  </si>
  <si>
    <t>De randapparatuur die aan de standaard GemICT werkplek verbonden kan worden. Dit zijn bijvoorbeeld muizen en toetsenborden.  </t>
  </si>
  <si>
    <t>SSO en MFA</t>
  </si>
  <si>
    <t>SSO = Single Sign On
MFA = Multi Factor Authenticatie
Bieden een eenduidige wijze van authentiseren van een gebruiker om vanuit de  GemICT omgeving de regie te voeren over toegang tot cloud-diensten (applicaties) en daar opgeslagen informatie. 
De Connectie biedt 2 methoden om vanuit GemICT te koppelen aan een SaaS applicatie:
- AzureAD Enterprise Application (SAML)
- AzureAD App-registraties (Berperkte set aan leesrechten)
ADFS wordt uitdrukkelijk niet meer ondersteund.</t>
  </si>
  <si>
    <t>!!! Maak een kopie van dit bestand alvorens mutaties te gaan aanbrengen !!!</t>
  </si>
  <si>
    <t>Beveiliging</t>
  </si>
  <si>
    <r>
      <t xml:space="preserve">Beveilig voor verzending alle (niet rode) tabbladen:
- Controleren
- Blad Beveiligen
- Kies en borg een wachtwoord. Bijvoorbeeld: </t>
    </r>
    <r>
      <rPr>
        <sz val="11"/>
        <color rgb="FFFF0000"/>
        <rFont val="Calibri"/>
        <family val="2"/>
      </rPr>
      <t>3GC@TD4t</t>
    </r>
    <r>
      <rPr>
        <sz val="11"/>
        <color theme="1"/>
        <rFont val="Calibri"/>
        <family val="2"/>
      </rPr>
      <t xml:space="preserve">
</t>
    </r>
  </si>
  <si>
    <t>A</t>
  </si>
  <si>
    <t>R</t>
  </si>
  <si>
    <t>S</t>
  </si>
  <si>
    <t>I</t>
  </si>
  <si>
    <t>C</t>
  </si>
  <si>
    <t>Interfaces</t>
  </si>
  <si>
    <t>In te vullen door Opdrachtgever en Inschrijver</t>
  </si>
  <si>
    <t>Gevraagd door Opdrachtgever</t>
  </si>
  <si>
    <t>Ja</t>
  </si>
  <si>
    <t>Presentatielaag / Front-End</t>
  </si>
  <si>
    <t>Werkwijze Inschrijver:</t>
  </si>
  <si>
    <t>Zien waar uw Inschrijving aan moet voldoen?
Kies in Cel A4 (kolom EIS) voor een Filteren op Kleur \ Tekstkleur = automatisch of zwart</t>
  </si>
  <si>
    <t>ICT Aansluitvoorwaarden mbt de aan te bieden Oplossing</t>
  </si>
  <si>
    <t>Eis</t>
  </si>
  <si>
    <t>Beschrijving</t>
  </si>
  <si>
    <t>Op verzoek toelichting aanleveren</t>
  </si>
  <si>
    <t>1. Algemene eisen</t>
  </si>
  <si>
    <t>√</t>
  </si>
  <si>
    <t>AVG artikel 45 en 46</t>
  </si>
  <si>
    <t>Gibit 2023 art. 8.1</t>
  </si>
  <si>
    <t>2. Authenticatie &amp; Autorisatie</t>
  </si>
  <si>
    <t>3. Applicatie - eigendom</t>
  </si>
  <si>
    <t>Gibit 2023 art. 20.2</t>
  </si>
  <si>
    <t xml:space="preserve">Encryptiesleutels worden geleverd door (of in opdracht van) Opdrachtgever en zijn, worden en blijven eigendom van Opdrachtgever.
</t>
  </si>
  <si>
    <t xml:space="preserve">Domeinnamen die worden geleverd door - of in opdracht van Opdrachtgever zijn, worden en blijven eigendom van Opdrachtgever.
</t>
  </si>
  <si>
    <t>3. Applicatie - gegevens</t>
  </si>
  <si>
    <t xml:space="preserve">De Inschrijver stelt controlelijsten ten behoeve van de conversie beschikbaar waaruit blijkt dat alle aangeleverde gegevens daadwerkelijk goed zijn overgezet in de aangeboden oplossing.
</t>
  </si>
  <si>
    <t xml:space="preserve">De applicatie biedt een oplossing om (beleids)informatie uit het systeem te onttrekken, geanonimiseerd zodat die informatie niet tot een individueel persoon herleidbaar is.
</t>
  </si>
  <si>
    <t>3. Applicatie - inrichting</t>
  </si>
  <si>
    <t>Gibit 2023 art. 21.2.iii</t>
  </si>
  <si>
    <t xml:space="preserve">Het systeem ondersteunt de Nederlandse lokale omstandigheden (taal, karakterset, symbolen, diakrietproof, wetgeving) en wordt daarop aangepast als onderdeel van het periodiek onderhoud.
</t>
  </si>
  <si>
    <t xml:space="preserve">Het systeem is voldoende schaalbaar om het te verwachten aantal gelijktijdige gebruikers en groei daarvan te kunnen ondersteunen.
</t>
  </si>
  <si>
    <t xml:space="preserve">De aangeboden oplossing maakt gebruik van Fully Qualified Domain Names (FQDN).
</t>
  </si>
  <si>
    <t>Gibit 2023 art. 14</t>
  </si>
  <si>
    <t xml:space="preserve">Client Server applicaties dienen op DNS naam te koppelen.
</t>
  </si>
  <si>
    <t xml:space="preserve">Applicatiesoftware van de aangeboden oplossing is gebaseerd op 64-bits en maakt gebruik van de standaard OS-mogelijkheden die beschikbaar zijn in GemICT (zie Begrippen).
</t>
  </si>
  <si>
    <t xml:space="preserve">Als samenwerking met kantoorsuite applicaties nodig is, moet betreffende applicatie kunnen samenwerken met Office365, click-to-run.
</t>
  </si>
  <si>
    <t xml:space="preserve">Het systeem is zowel via IPv4 als IPv6 bereikbaar.
</t>
  </si>
  <si>
    <t>3. Applicatie - interfaces</t>
  </si>
  <si>
    <t xml:space="preserve">Indien vanuit de aangeboden oplossing mail verstuurd moet worden, wordt dat gerealiseerd middels de mailomgeving van Opdrachtgever. Inschrijver is in staat aan te sluiten op de Microsoft Exchange Online oplossing van Opdrachtgever middels een Enterprise App Registration en een Graph API koppeling.
</t>
  </si>
  <si>
    <t>Gibit 2023 art. 21.2.ii</t>
  </si>
  <si>
    <t xml:space="preserve">Ten behoeve van BI/datawarehouse toepassingen geeft de Inschrijver inzage in de mogelijkheden tot koppeling en gebruik van data in het systeem. Dit kan door het geven van inzage in het datamodel van de aangeboden oplossing - zonodig onder non-disclosure agreement, of door het aanbieden van een dataconnector.
Indien de dienst van Inschrijver voorziet in een dataconnector dan dient Inschrijver een beschrijving en gebruikershandleiding in de Nederlandse taal mee te leveren. Inschrijver assisteert Opdrachtgever actief met het tot stand komen van de gewenste dataconnectie.
</t>
  </si>
  <si>
    <t>Gibit 2023 art. 21.2.ii en 21.2.iii</t>
  </si>
  <si>
    <t>Gibit 2023 art. 21.2.i</t>
  </si>
  <si>
    <t xml:space="preserve">Alle data in de aangeboden oplossing kan met behulp van (bij voorkeur geautomatiseerde) data-extractie aan de ETL-tooling van de Opdrachtgever ontsloten worden. Dit kan (near) real-time .
</t>
  </si>
  <si>
    <t xml:space="preserve">Indien databestanden uitgewisseld dienen te worden dan ligt het initiatief om die bestanden op te halen c.q. aan te bieden altijd bij de Opdrachtgever.
</t>
  </si>
  <si>
    <t>3. Applicatie - logging</t>
  </si>
  <si>
    <t xml:space="preserve">Log-instellingen op alle componenten dienen volgen security best practices van Inschrijvers en de markt ingericht te worden t.a.v. wat er geregistreerd dient te worden.
</t>
  </si>
  <si>
    <t>Gibit 2023 art. 10.15</t>
  </si>
  <si>
    <t xml:space="preserve">Bij de oplevering van de aangeboden oplossing worden - in samenwerking met de Opdrachtgever - configuratie en beheerhandleidingen opgeleverd, gesteld in de Nederlandse taal, of als het systeem in het Engels gesteld is in het Engels.
</t>
  </si>
  <si>
    <t xml:space="preserve">Alle audit trailen zijn aanwezig en niet muteerbaar door onbevoegdheden.
</t>
  </si>
  <si>
    <t>3. Applicatie - ontwikkeling</t>
  </si>
  <si>
    <t xml:space="preserve">De leverancier moet processen hebben voor voortdurende monitoring van de prestaties en nauwkeurigheid van het algoritme in de productieomgeving. Eventuele problemen moeten tijdig worden geïdentificeerd en aangepakt.
</t>
  </si>
  <si>
    <t xml:space="preserve">Ten aanzien van de ontwikkelactiviteiten beheerst de Inschrijver aantoonbaar ontwikkelrisico’s. Hieronder verstaan we dat het ontwikkelproces en ontwikkelrisicomanagement onderdeel is van het ISO27001 framework, waarbij best practices gehanteerd worden vanuit: 
1. Software Assurance Maturity Model (https://owasp.org/www-project-samm) 
2. Framework Secure Software (https://securesoftwarealliance.org/)
3. Grip op Secure Software Development versie 3.0 (https://www.cip-overheid.nl/media/1500/20200720-ssd-normen-v30.pdf). 
We leggen dus niet op welke best practices gevolgd dienen te worden, of in welke mate. We verwachten aantoonbaar en onafhankelijk getoetst, aandacht voor beheersing van risico’s die wij lopen bij uitbestede ontwikkeling.
</t>
  </si>
  <si>
    <t>Gibit 2023 art. 8.2</t>
  </si>
  <si>
    <t>Gibit 2023 art. 22</t>
  </si>
  <si>
    <t xml:space="preserve">Alle componenten van de aangeboden oplossing zijn gedurende de contractperiode actueel (niet end-of-life) en onder support, inclusief ondersteunende bibliotheken.
</t>
  </si>
  <si>
    <t>3. Applicatie - toepassing AI</t>
  </si>
  <si>
    <t xml:space="preserve">Het algoritme moet worden gevalideerd door een onafhankelijke derde partij voordat deze in productie wordt genomen.
</t>
  </si>
  <si>
    <t xml:space="preserve">Het AI algoritme moet voldoen aan duidelijk gedefinieerde nauwkeurigheids- en prestatiedoelstellingen welke zijn vastgelegd in de functionele specificaties.
</t>
  </si>
  <si>
    <t xml:space="preserve">Het machinelearning algoritme moet zodanig zijn ontworpen dat er voldoende menselijke controle én toezicht mogelijk is. Het moet verklaarbaar zijn waarom een bepaalde uitkomst is verkregen.
</t>
  </si>
  <si>
    <t>4. Beheer - backup &amp; restore</t>
  </si>
  <si>
    <t xml:space="preserve">Gebruikers dienen in eerste instantie zelf mogelijkheden tot herstel te hebben bij onterecht door gebruiker zelf geïnitieerd verlies van data.
</t>
  </si>
  <si>
    <t xml:space="preserve">Bij een restore moet zowel een item-level (gedeeltelijke) als een complete restore mogelijk zijn.
</t>
  </si>
  <si>
    <t xml:space="preserve">Op verzoek van Opdrachtgever levert Inschrijver (kosteloos) ondersteuning aan Opdrachtgever bij de aansluiting van de aangeboden oplossing op de backup infrastructuur van de Opdrachtgever, zodat toekomstige herstalacties succesvol kunnen worden uitgevoerd.
</t>
  </si>
  <si>
    <t>Gibit 2023, artikel 29.4</t>
  </si>
  <si>
    <t xml:space="preserve">Indien de back-up faalt en na 2 pogingen nog steeds niet tot een succesvolle back-up leidt, dient dit onverwijld als beveiligingsincident gemeld te worden bij de Opdrachtgever.
</t>
  </si>
  <si>
    <t>4. Beheer - functioneel</t>
  </si>
  <si>
    <t xml:space="preserve">Voor het uitvoeren van het functioneel beheer van de aangeboden oplossing - is geen programmeerkennis nodig. De functioneel beheerder kan zelfstandig:
- autorisaties op basis van rollen inrichten;
- stamtabellen inrichten en beheren;
- de logging en audittrail (rapportages) instellen en inzien;
- workflows inrichten;
- document templates toevoegen.
</t>
  </si>
  <si>
    <t xml:space="preserve">Dagelijkse functioneel beheertaken kunnen worden uitgevoerd, zonder dat dit invloed heeft op de beschikbaarheid van de aangeboden oplossing voor de overige gebruikers en op andere ICT-Applicaties. Gebruikers kunnen ingelogd blijven en volledig gebruik blijven maken van de aangeboden oplossing tijdens dagelijkse functioneel beheertaken.
</t>
  </si>
  <si>
    <t>Gibit 2023 art. 10.12 en 10.14</t>
  </si>
  <si>
    <t>4. Beheer - technisch</t>
  </si>
  <si>
    <t xml:space="preserve">Het technisch beheer wordt door de Inschrijver uitgevoerd.
</t>
  </si>
  <si>
    <t xml:space="preserve">Software dient op hoofdversie N of N-1 aangeboden te worden (N betreft de nieuwste hoofdversie).  Software met hoofdversie N-1 die binnen een jaar degradeert naar versie N-2 moeten binnen 6 maanden geupgraded worden.
</t>
  </si>
  <si>
    <t>5. Exitplan</t>
  </si>
  <si>
    <t xml:space="preserve">De Inschrijver draagt aan het einde van de looptijd van het contract alle data (inclusief metadata) uit de aangeboden oplossing in een origineel en duurzaam DIGITAAL bestandsformaat, kosteloos over aan de Opdrachtgever. Na bevestiging van overdracht wordt alle data van de systemen van de Inschrijver vernietigd. De Inschrijver levert een verklaring van vernietiging; 
de Opdrachtgever wil alle in de aangeboden oplossing opgenomen gegevens in goede (uitwisselbare) vorm op een eenduidige manier overgedragen krijgen wanneer nodig is (outsourcing van taken of overstappen naar een andere Applicatie na afloop van het contract).
Inschrijver zal meewerken aan het volledig overdragen van onderhoud, beheer en ondersteuning aan de Opdrachtgever en/of een opvolgend dienstverlener.
</t>
  </si>
  <si>
    <t>5. IaaS</t>
  </si>
  <si>
    <t xml:space="preserve">Netwerk interfaces van centraal beheerde ICT systemen ondersteunen tenminste 1000BaseT op basis van auto negotiate.
</t>
  </si>
  <si>
    <t xml:space="preserve">Het is niet toegestaan om de aangesloten PC’s/Werkstations/ThinClient zo in te richten dat deze netwerkfuncties vervullen, inclusief maar niet beperkt tot de functionaliteit van routers, gateways, hubs, switches, inbelservers en VPN concentrators/gateways.
</t>
  </si>
  <si>
    <t xml:space="preserve">Hardware ondersteunt authenticatie op basis van IEEE802.1X.
</t>
  </si>
  <si>
    <t xml:space="preserve">Hardware die opgesteld wordt in ICT technische ruimtes dient in een 19 inch server rack geplaatst te kunnen worden.
</t>
  </si>
  <si>
    <t xml:space="preserve">Hardware biedt IPv4 en IPv6 ondersteuning (IPv6 voor externe communicatie).
</t>
  </si>
  <si>
    <t xml:space="preserve">Elk systeem in een ICT technische ruimte wordt met minstens 2 netwerk connecties op het netwerk aangesloten.
</t>
  </si>
  <si>
    <t xml:space="preserve">Elk systeem in een ICT technische ruimte dient te zijn voorzien van een remote Access kaart, deze netwerken zullen ontsloten worden middels 1 GB Ethernet, RJ45.
</t>
  </si>
  <si>
    <t xml:space="preserve">De interface van PC/Werkstation/ThinClient,netwerkprinter/MFP dient te voldoen aan IEEE 802.3, 100Base-TX/1000Base-TX, IEEE 802.1X en auto-negotiation.
</t>
  </si>
  <si>
    <t xml:space="preserve">Alle aansluitingen van aangeboden hardware t.b.v. plaatsing in ICT technische ruimtes zijn redundant uitgevoerd.
</t>
  </si>
  <si>
    <t>6. PaaS</t>
  </si>
  <si>
    <t xml:space="preserve">Licensing op basis van hardware dongels wordt niet toegestaan.
</t>
  </si>
  <si>
    <t xml:space="preserve">Licenties wordt bij voorkeur op basis van Enterprise of Concurrent user (CCU) model uitgegeven. 
Per user, machine licentie code of netwerk licensing is uitsluitend in overleg met opdrachtgever toegestaan. (Stel hierover een vraag in de Nota van Inlichtingen).
</t>
  </si>
  <si>
    <t>7. Implementatie</t>
  </si>
  <si>
    <t xml:space="preserve">In overleg met Opdrachtgever verzorgt Inschrijver tijdig de benodigde opleidingen, inclusief het benodigde cursusmateriaal en naslagwerk, zoals is uitgevraagd in het PvE.
</t>
  </si>
  <si>
    <t xml:space="preserve">De Inschrijver heeft noodscenario's beschikbaar, mocht om wat voor reden dan ook de door opdrachtgever aangegeven uiterste datum voor oplevering niet realiseerbaar zijn.
</t>
  </si>
  <si>
    <t>7. Implementatie - conversie</t>
  </si>
  <si>
    <t xml:space="preserve">Inschrijver is - in geval van vervanging van een bestaand systeem door de aangeboden oplossing - verplicht een conversieplan voor de conversie van data in het bestaande systeem naar de aangeboden oplossing op te stellen, testen en uit te voeren. Daartoe behoort ook de levering van eventueel benodigde tijdelijke middelen. Inschrijver dient tevens aan te geven welke activiteiten door de opdrachtgever uitgevoerd dienen te worden om de conversie mogelijk te maken. 
</t>
  </si>
  <si>
    <t>8. Continuiteit, Veiligheid, Beschikbaarheid</t>
  </si>
  <si>
    <t>Gibit 2023 art. 10.3.i</t>
  </si>
  <si>
    <t xml:space="preserve">De Inschrijver houdt aantoonbaar alle data integer, betrouwbaar en beschikbaar. De daartoe genomen maatregelen dienen zowel de omgeving waar data zal worden verwerkt en opgeslagen, als de personen met toegang tot de data, elektronische verzending van data en het vervoer van data op draagbare media, af te dekken.
</t>
  </si>
  <si>
    <t xml:space="preserve">De Inschrijver en dienst mag geen informatie en persoonsgegevens vergaren zonder doelbinding vanuit Opdrachtgever. De toegestane, vergaarde gegevens moeten uitsluitend voor het gestelde doel gebruikt worden.
</t>
  </si>
  <si>
    <t xml:space="preserve">Patching dient door de Inschrijver binnen de door de Informatie BeveiligingsDienst (IBD) en het Nationaal Cyber Security Centrum (NCSC) gestelde termijn uitgevoerd te worden.
</t>
  </si>
  <si>
    <t>Gibit 2023 art. 10.12.iii</t>
  </si>
  <si>
    <t xml:space="preserve">Er is scheiding tussen normale accounts en privileged accounts. Ten behoeve van de uitvoering van beheeractiviteiten op applicaties en/of servers dient ingelogd te worden met een priviliged (beheer) accounts. Daarbij geldt dat gedeelde (normale of priviliged) accounts niet toegestaan zijn.
</t>
  </si>
  <si>
    <t xml:space="preserve">De security headers behalen een A of hoger score op https://securityheaders.com/
</t>
  </si>
  <si>
    <t>Gibit 2023 art. 10.15 en 10.16 en artikel 25.</t>
  </si>
  <si>
    <t xml:space="preserve">De data laag mag niet gedeeld worden met derden, er moet logische scheiding zijn toegepast.
</t>
  </si>
  <si>
    <t xml:space="preserve">De aangeboden oplossing kan beveiligd worden middels AzureAD Conditional Access, vanuit de tenant van de opdrachtgever.
</t>
  </si>
  <si>
    <t xml:space="preserve">De aangeboden oplossing is NIET gebaseerd op een terminaloplossing (zoals b.v. RDP, Citrix, e.d.).
</t>
  </si>
  <si>
    <t>9. Inschrijver - Certificering en Compliance</t>
  </si>
  <si>
    <t xml:space="preserve">Inschrijver zal gedurende de looptijd van de overeenkomst beschikken over een ISO27001 of gelijkwaardige certificering. 
De Verklaring van Toepasselijkheid (VVT) mag hierbij geen relevante uitsluitingen kennen en de scope moet de af te nemen dienstverlening in de breedte afdekken. 
Bij inzet derden door Inschrijver geldt een doorzetverplichting op de maatregelen waarop Inschrijver op toeziet. Zowel kopie van het certificaat als de VVT dienen aan Opdrachtgever geleverd te worden.
</t>
  </si>
  <si>
    <t xml:space="preserve">Indien de dienst of informatievoorziening beschikt over een DIGID koppeling, zal de Inschrijver borgen dat de relevante toegewezen beheersmaatregelen adequaat zijn geïmplementeerd. De Inschrijver dient:
- Maatregelen zoals Logius deze specificeert bij aanvang dienstverlening geïmplementeerd te hebben;
- Te borgen dat uitbestede beheersmaatregelen in opzet-bestaan-werking bij toeInschrijvers van Inschrijver zijn geïmplementeerd en tevens periodiek onafhankelijk extern worden getoetst (TPM verklaring);
- Bij wijzigingen in beheersmaatregelen vanuit het Logius normenkader onverwijld in overleg te treden met Inschrijver t.a.v. tijdige en adequate implementatie;
- Een intern proces te hebben welk toeziet op juiste opzet-bestaan-werking, en adequaat stuurt op afwijken (en onverwijld oplost);
- Periodiek, conform gestelde eisen een TPM verklaring aanlevert waarbij onafhankelijk is vastgesteld dat opstaan-bestaan-werking voldoet.
</t>
  </si>
  <si>
    <t xml:space="preserve">De installatie en gebruik van software mag alleen plaatsvinden als de noodzakelijke licentieovereenkomst contractueel is geborgd. Van de Inschrijver wordt in deze zorgplicht verwacht om te voorkomen dat een non-compliant situatie kan ontstaan.
</t>
  </si>
  <si>
    <t>9. Inschrijver - Dienstverlening (SLA/DAP)</t>
  </si>
  <si>
    <t xml:space="preserve">Inschrijver zal Opdrachtgever onverwijld schriftelijk op de hoogte stellen indien haar financiële positie zodanig verslechtert dat de bedrijfscontinuïteit of de continuïteit van de aangeboden oplossing in gevaar dreigt te komen of komt. 
Partijen zullen in dat geval zo spoedig mogelijk te goeder trouw de consequenties en de mogelijke oplossingen bespreken om de continuïteit van de aangeboden oplossing te waarborgen.
</t>
  </si>
  <si>
    <t>GIBIT art. 36.1</t>
  </si>
  <si>
    <t>Wel/Geen Boeteclausule/Contractontbinding.</t>
  </si>
  <si>
    <t>Gibit 2023 art. 24</t>
  </si>
  <si>
    <t xml:space="preserve">Voor ondersteuningsdoeleinden, niet-zijnde reguliere support-afspraken, kan Opdrachtgever een verzoek indienen bij Inschrijver. Verzoek kan zowel remote als on site plaatsvinden.
Afrekening van deze ondersteuning vindt plaats op basis van een vooraf ingediende en door Opdrachtgever goedgekeurde offerte en/of afgenomen strippenkaart.
</t>
  </si>
  <si>
    <t>Gibit 2023 art 11</t>
  </si>
  <si>
    <t xml:space="preserve">Inschrijver levert per kwartaal een overzicht van de uitgevoerde werkzaamheden inclusief de bestede uren per activiteit en de nog resterende waarde van de strippenkaart.
</t>
  </si>
  <si>
    <t>Gibit 2023 art 10.15 / 29.5</t>
  </si>
  <si>
    <t xml:space="preserve">Inschrijver initieert een overleg op escalatieniveau 4 indien gestelde termijnen of overige afspraken uit overeengekomen verbeterplannen niet gehaald (kunnen) worden of de deelnemers uit het eerdere gesprek op escalatieniveau 3 onderling er niet uit komen.
</t>
  </si>
  <si>
    <t xml:space="preserve">Inschrijver initieert een overleg op escalatieniveau 3 indien in twee (2) achtereenvolgende maanden afgesproken normen m.b.t. de dienstverlening/leveringen niet werden gehaald en levert voorafgaand aan dit gesprek een verbeterplan aan. 
Het overleg inclusief het verbeterplan wordt binnen een kalendermaand na constatering van de tweede maand overschrijding ingepland.
Inschrijver maakt en deelt een verslag van dit overleg.
</t>
  </si>
  <si>
    <t xml:space="preserve">Inschrijver initieert een overleg op escalatieniveau 3 indien - ingeval van Dienstverlening op Afstand - in twee (2) achtereenvolgende maanden de afgesproken norm voor Beschikbaarheid van (een deel van) de applicatie/omgeving niet gehaald werd en levert voorafgaand aan dit gesprek een verbeterplan aan. 
Het overleg inclusief het verbeterplan wordt binnen een kalendermaand na constatering van de tweede maand overschrijding ingepland.
Inschrijver maakt en deelt een verslag van dit overleg.
</t>
  </si>
  <si>
    <t xml:space="preserve">Inschrijver initieert een overleg op escalatieniveau 2 indien in de afgelopen kalendermaand afgesproken normen m.b.t. de dienstverlening/leveringen niet werden gehaald. In het overleg zal Inschrijver en toelichting geven waarom de norm niet gehaald werd. 
Inschrijver maakt en deelt een verslag van dit overleg.
</t>
  </si>
  <si>
    <t xml:space="preserve">Inschrijver initieert een overleg op escalatieniveau 2 indien - ingeval van Dienstverlening op Afstand - in de afgelopen kalendermaand de afgesproken norm voor Beschikbaarheid van (een deel van) de applicatie/omgeving niet gehaald werd. In het overleg zal Inschrijver een toelichting geven waarom de norm niet gehaald werd.
Het overleg wordt binnen een kalendermaand na constatering van de overschrijding ingepland.
Inschrijver maakt en deelt een verslag van dit overleg.
</t>
  </si>
  <si>
    <t xml:space="preserve">Inschrijver informeert Opdrachtgever indien de verwachting is dat een ondersteuningsverzoek niet volledig bekostigd kan worden met het restant van de strippenkaart.
</t>
  </si>
  <si>
    <r>
      <rPr>
        <sz val="10"/>
        <color theme="5"/>
        <rFont val="Calibri"/>
        <family val="2"/>
      </rPr>
      <t>Op verzoek / 1x per kwartaal</t>
    </r>
    <r>
      <rPr>
        <sz val="10"/>
        <color theme="1"/>
        <rFont val="Calibri"/>
        <family val="2"/>
      </rPr>
      <t xml:space="preserve"> vindt er een Operationeel overleg plaats tussen Inschrijver en Opdrachtgever.
Doelstelling: Bespreken samenwerking.
</t>
    </r>
  </si>
  <si>
    <r>
      <rPr>
        <sz val="10"/>
        <color theme="5"/>
        <rFont val="Calibri"/>
        <family val="2"/>
      </rPr>
      <t>Op verzoek / 1x per jaar</t>
    </r>
    <r>
      <rPr>
        <sz val="10"/>
        <color theme="1"/>
        <rFont val="Calibri"/>
        <family val="2"/>
      </rPr>
      <t xml:space="preserve"> vindt er een Strategisch overleg plaats tussen Inschrijver en Opdrachtgever.
Doelstelling: Afstemming roadmap Inschrijver en Opdrachtgever. Benen op Tafel sessie. Lange termijn visie bespreken.
</t>
    </r>
  </si>
  <si>
    <t xml:space="preserve">Op het prijzenblad genoemde uurtarieven blijven gelden gedurende de hele looptijd van het contract inclusief optionele verlengingsjaren.
</t>
  </si>
  <si>
    <r>
      <rPr>
        <sz val="10"/>
        <color theme="5"/>
        <rFont val="Calibri"/>
        <family val="2"/>
      </rPr>
      <t>Maximaal 2x per jaar</t>
    </r>
    <r>
      <rPr>
        <sz val="10"/>
        <color theme="1"/>
        <rFont val="Calibri"/>
        <family val="2"/>
      </rPr>
      <t xml:space="preserve"> vindt er (kosteloos) een Technische / Innovatie / Informatie / Adviessessie plaats tussen Inschrijver en Opdrachtgever.
Doelstelling: Toelichting op technische ontwikkeling binnen het product of in de markt.
</t>
    </r>
  </si>
  <si>
    <t xml:space="preserve">Leverancier factureert geen werkzaamheden onder strippenkaarten die onder de andere factuuritems van de ICT Prestatie vallen.
</t>
  </si>
  <si>
    <t>Gibit 2023 art. 10.14</t>
  </si>
  <si>
    <t xml:space="preserve">In geval van Dienstverlening op Afstand staat Inschrijver Opdrachtgever toe om naar eigen inzicht de verstrekte URL te testen of deze voldoet aan de juiste standaarden op https://internet.nl.
</t>
  </si>
  <si>
    <t xml:space="preserve">In geval van Dienstverlening op Afstand en een score lager dan 91% volgens de site https://internet.nl, zorgt Inschrijver dat binnen 1 maand na constatering de site wordt aangepast zodat deze weer een minimale score van 91% behaalt.
</t>
  </si>
  <si>
    <t xml:space="preserve">In geval van Dienstverlenging op Afstand informeert Opdrachtgever Inschrijver indien de verstrekte URL op de site https://internet.nl lager scoort dan 91%, waarna Inschrijver binnen 2 weken een verbeterplan aanlevert om een score van minimaal 91% te behalen.
</t>
  </si>
  <si>
    <t xml:space="preserve">Het verantwoordelijke management van de Inschrijver en de met de uitvoering van de Opdracht belaste personeelsleden, beheersen de Nederlandse taal in woord en geschrift goed (minimaal niveau C1), voor zover relevant voor de uitvoering van de onderhavige werkzaamheden voor deze aanbestedingsprocedure en de eventuele uitvoering van de Overeenkomst.
</t>
  </si>
  <si>
    <t>Gibit 2023 art. 14.2</t>
  </si>
  <si>
    <t xml:space="preserve">Een escalatiegesprek op een hoger niveau kan op elk moment door zowel Opdrachtgever als Inschrijver gestart worden indien een van de partijen ontevreden is over de dienstverlening of samenwerking.
</t>
  </si>
  <si>
    <t xml:space="preserve">Een afgesloten strippenkaart wordt na opdrachtbevestiging door Inschrijver gefactureerd conform de standaard facturatieprocedure.
</t>
  </si>
  <si>
    <t xml:space="preserve">De Servicedesk van Inschrijver heeft een telefonische bereikbaarheid minimaal tijdens kantoortijden (ma t/m vrij 08.00 - 17.00).
</t>
  </si>
  <si>
    <t>Gibit 2023 art. 10.5</t>
  </si>
  <si>
    <t xml:space="preserve">De Inschrijver verzorgt een Nederlandstalige eerste lijn servicedesk voor zowel technische als functionele ondersteuning. Deze servicedesk is het centrale punt voor het melden van incidenten, het stellen van vragen, indienen van wijzigingsvoorstellen en geeft informatie/ inzicht in de afhandeling daarvan.
Inschrijver beschikt over een duidelijk supportmodel met o.a. support in de Nederlandse taal (minimaal niveau C1).
NB: ook data die in het kader van servicedesk ondersteuning wordt uitgewisseld moet in de EER blijven.
</t>
  </si>
  <si>
    <t>Gibit 2023 art. 14.3.i</t>
  </si>
  <si>
    <t xml:space="preserve">De aangeboden oplossing, inclusief ondersteunende middelen (documenten, opleidingen) moet Nederlandstalig zijn vanwege eisen vanuit de Nederlandse wetgeving en omdat de medewerkers van de Opdrachtgever uitsluitend de Nederlandse taal hanteren. Waar inrichting van een systeem op het Engels is gebaseerd mag documentatie aansluiten in het Engels.
</t>
  </si>
  <si>
    <t>Gibit 2023 art 10.14</t>
  </si>
  <si>
    <t xml:space="preserve">Alleen geautoriseerde personen mogen een verzoek tot uitnutting van de strippenkaart plaatsen bij Inschrijver.
</t>
  </si>
  <si>
    <t xml:space="preserve">De aangeboden dienst is ‘all-in’ ongeacht de hoeveelheden dataverkeer en grootte van data opslag.
</t>
  </si>
  <si>
    <t xml:space="preserve">Voor alle in deze aansluitvoorwaarden gestelde eisen geldt dat Inschrijver actief en tijdig Opdrachtgever informeert indien er een wijziging van scope of van de Verklaring van Toepasselijkheid (VVT) heeft plaatsgevonden.
</t>
  </si>
  <si>
    <t>9. Inschrijver - MVOI &amp; Duurzaamheid</t>
  </si>
  <si>
    <t xml:space="preserve">Inschrijver heeft of zal gedurende de looptijd van de overeenkomst minimaal een Bronzen EcoVadis Badge behalen.
De EcoVadis score (0-100) weerspiegelt de kwaliteit van het systeem van duurzaamheidsmanagement van een bedrijf op het moment van de beoordeling. EcoVadis medailles en badges erkennen in aanmerking komende bedrijven die het EcoVadis Assessment proces hebben voltooid en een relatief sterk managementsysteem hebben laten zien dat zich richt op duurzaamheidscriteria, zoals uiteengezet in de methodologie van EcoVadis.
</t>
  </si>
  <si>
    <t xml:space="preserve">Inschrijver voldoet of gaat gedurende de looptijd van de overeenkomst voldoen aan minimaal niveau 3 van de CO2-Prestatieladder.
De CO2-Prestatieladder is een instrument dat bedrijven en organisaties helpt om bewuster met hun CO2-uitstoot om te gaan en actie te ondernemen om deze te verminderen (https://ivarbo.nl/bedrijfscertificeringen/co2-prestatieladder).
</t>
  </si>
  <si>
    <t xml:space="preserve">Inschrijver werkt samen met WEEELABEX/CENELEC gecertificeerde partners om afvalstromen om te zetten naar grondstoffen voor nieuwe producten.
</t>
  </si>
  <si>
    <t xml:space="preserve">Inschrijver heeft of zal gedurende de looptijd van de overeenkomst voldoen aan de ISO26000 richtlijnen en hanteert daarmee de handvaten om een maatschappelijk verantwoorde onderneming te zijn.
</t>
  </si>
  <si>
    <t xml:space="preserve">Inschrijver voldoet of gaat gedurende de looptijd van de overeenkomst voldoen aan minimaal opstapniveau 2 volgens de MVO Prestatieladder.
De MVO Prestatieladder is een managementsysteem wat zich focus op de totstandkoming, uitvoering en afstemming van beleid op 31 thema's. Deze 31 thema's vallen in de categorie People, Planet, Profit (https://www.mvoprestatieladder.nl/).
</t>
  </si>
  <si>
    <t>ICT Aansluitvoorwaarden mbt de Presentatielaag (GUI)</t>
  </si>
  <si>
    <t>Web Based / HTLM5</t>
  </si>
  <si>
    <t>Windows Native</t>
  </si>
  <si>
    <t>iOS én Android Native</t>
  </si>
  <si>
    <t>3. Applicatie - presentatielaag</t>
  </si>
  <si>
    <t xml:space="preserve">De gebruikersinterface van de aangeboden oplossing is responsive op door Inschrijver ondersteunde endpoints en operating systemen.
</t>
  </si>
  <si>
    <t>Gibit 2023 art. artikel 8</t>
  </si>
  <si>
    <t xml:space="preserve">Gebruikers worden door de front-end ondersteund in het gebruik door heldere menustructuren, iconen die aansluiten bij marktstandaarden en -idien van toepassing- zichtbaarheid van procesverloopstappen.
</t>
  </si>
  <si>
    <t xml:space="preserve">De front-end biedt een interactieve contextgevoelige Helpfunctie en gebruikersdocumentatie in het Nederlands.
</t>
  </si>
  <si>
    <t xml:space="preserve">De front-end biedt personalisatie-mogelijkheden, zoals het toevoegen van favorieten voor veel gebruikte functies, hergebruik van eerder ingevulde formulieren, rapporten, snelkoppelingen, to-do-lijsten, e.d. 
</t>
  </si>
  <si>
    <t xml:space="preserve">De aangeboden oplossing is interoperabel met Microsoft M365 functionaliteiten (Office, Outlook/Mail, Teams/Sharepoint).
</t>
  </si>
  <si>
    <t xml:space="preserve">Indien van toepassing is de Inschrijver verantwoordelijk voor het aanleveren van gecertificeerde stuurprogramma's en/of drivers voor zowel Microsoft Windows 10 en 11, alsook Citrix VDI omgevingen.
</t>
  </si>
  <si>
    <t>De web-based front-end van de aangeboden oplossing is via een moderne webbrowser te benaderen, zonder dat hiervoor additionele software lokaal op het end-point hoeft te worden geïnstalleerd. 
De cliënt applicaties hebben zero-impact op het besturingssysteem van het end-point. Dit betekent dat de aangeboden oplossing gebruik maakt van standaard aanwezige functionaliteiten van een HTML5 compliant browser, minimaal Microsoft Edge (de standaard browser bij Opdrachtgever), Google Chrome en Mozilla Firefox. 
Hierbij moet de software tenminste de laatste twee major versies van de browsers ondersteunen en moet de software backwards compatible kunnen zijn met de door Microsoft ondersteunde Operating Systems voor webservers</t>
  </si>
  <si>
    <t xml:space="preserve">Ten behoeve van lokale installatie op een Windows 10/11 systeem (laptop, PC) dient de front-end middels packaging en software distributie methoden gebaseerd op Microsoft Intune gedeployed en geconfigeerd kunnen worden.
</t>
  </si>
  <si>
    <t xml:space="preserve">Ten behoeve van installatie op een Citrix-VDI met windows 10/11 dient de front-end middels packaging en software distributie methoden gebaseerd op Ivanti deployed en geconfigeerd kunnen worden.
</t>
  </si>
  <si>
    <t xml:space="preserve">Het systeem is responsive. Alle functionaliteit van het systeem die bestemd zijn voor eindgebruikers en functioneel beheerders, is te benaderen/gebruiken door middel van een webbrowser op zowel desktop, laptop, tablet, telefoon als andere mobiele apparaten.
</t>
  </si>
  <si>
    <t xml:space="preserve">Gemeenten en bedrijven moeten voldoen aan de Europese digitale toegankelijkheidseisen voor extra en intranetten. Het systeem voldoet aan de Europese standaard EN 301549 voor digitale toegankelijkheid.
</t>
  </si>
  <si>
    <t>Subthema</t>
  </si>
  <si>
    <t>Van toepassing op</t>
  </si>
  <si>
    <t>Gevraagde infrastructuur</t>
  </si>
  <si>
    <t>Gevraagde oplossing GUI</t>
  </si>
  <si>
    <t>Gevraagd?</t>
  </si>
  <si>
    <t>Cloud / SaaS</t>
  </si>
  <si>
    <t>Web-based / HTML5 interface</t>
  </si>
  <si>
    <t>On Premise</t>
  </si>
  <si>
    <t>Microsoft Windows Native client</t>
  </si>
  <si>
    <t>nvt</t>
  </si>
  <si>
    <t>Native App voor Mobile Device (iOS én Android)</t>
  </si>
  <si>
    <t>Nee</t>
  </si>
  <si>
    <t>Combinatie Web-based - HTML5 / Windows Native / iOS én Android Native</t>
  </si>
  <si>
    <t>Ja (Optioneel)</t>
  </si>
  <si>
    <t>AI / Algoritme Ontwikkeling</t>
  </si>
  <si>
    <t>AI / Ethische en juridische aspecten</t>
  </si>
  <si>
    <t>AI / Ondersteuning &amp; Onderhoud</t>
  </si>
  <si>
    <t>AI / Test &amp; Validatie</t>
  </si>
  <si>
    <t>Architectuur</t>
  </si>
  <si>
    <t>Audit, Compliance, Certificering &amp; Standaarden</t>
  </si>
  <si>
    <t>9. Certificering en Compliance</t>
  </si>
  <si>
    <t>Authenticatie &amp; Autorisatie</t>
  </si>
  <si>
    <t>Backup &amp; Restore</t>
  </si>
  <si>
    <t>Continuïteit</t>
  </si>
  <si>
    <t>Conversie</t>
  </si>
  <si>
    <t>Databases &amp; Gegevens</t>
  </si>
  <si>
    <t>Dienstverlening (SLA/DAP)</t>
  </si>
  <si>
    <t>11. Dienstverlening (SLA/DAP)</t>
  </si>
  <si>
    <t>Eigendom</t>
  </si>
  <si>
    <t>1. Applicatie - eigendom</t>
  </si>
  <si>
    <t>Exit</t>
  </si>
  <si>
    <t>Functioneel Beheer</t>
  </si>
  <si>
    <t>IaaS</t>
  </si>
  <si>
    <t>Implementatie &amp; Opleiding</t>
  </si>
  <si>
    <t>7. Implementatie - opleiding</t>
  </si>
  <si>
    <t>Inrichting</t>
  </si>
  <si>
    <t>Logging</t>
  </si>
  <si>
    <t>MVOI &amp; Duurzaamheid</t>
  </si>
  <si>
    <t>10. MVOI &amp; Duurzaamheid</t>
  </si>
  <si>
    <t>PaaS</t>
  </si>
  <si>
    <t>Privacy, Beveiliging &amp; Bedrijfszekerheid</t>
  </si>
  <si>
    <t>Remote Beheer</t>
  </si>
  <si>
    <t>Security &amp; Management</t>
  </si>
  <si>
    <t>Standaarden</t>
  </si>
  <si>
    <t>Test &amp; Validatie</t>
  </si>
  <si>
    <t>Presentatielaag</t>
  </si>
  <si>
    <t>Veilige software &amp; ontwikkeling</t>
  </si>
  <si>
    <t>Wet- en Regelgeving / AVG</t>
  </si>
  <si>
    <t xml:space="preserve">Inschrijver draagt zorg voor adequaat handelen bij het constateren van kwetsbaarheden in haar Oplossing.
Indien Inschrijver van mening is dat mitigatie of oplossing van een kwetsbaarheid niet noodzakelijk is, wordt dit afgestemd met de security functie van de Opdrachtgever. Bij uitrol en opvolging op (security) patches zijn de adviezen van de Inschrijver leidend en worden gevolgd door Opdrachtgever.
</t>
  </si>
  <si>
    <t xml:space="preserve">Bij toepassing van SSL certificaten behalen deze minimaal een score A op ssllabs.com/ssltest.
</t>
  </si>
  <si>
    <t>De Inschrijver biedt - indien verzocht door Opdrachtgever in het Programma van Eisen - naast een productieomgeving als onderdeel van de aangeboden oplossing ook een test-/acceptatieomgeving ten behoeve van testen van functionele en andere wijzigingen.
Indien van toepassing en op verzoek kan deze test-/acceptatieomgeving gekoppeld worden aan in de keten gekoppelde derde systemen</t>
  </si>
  <si>
    <t>IV ICT Aansluitvoorwaarden</t>
  </si>
  <si>
    <t>Dienstverleningsopdracht</t>
  </si>
  <si>
    <t>teller</t>
  </si>
  <si>
    <t>Eis nodig?</t>
  </si>
  <si>
    <t>Aanvulling / Afwijking op</t>
  </si>
  <si>
    <t>Levering oplossing voor</t>
  </si>
  <si>
    <t>tmp_Nodig</t>
  </si>
  <si>
    <t>toon_Cloud / SaaS</t>
  </si>
  <si>
    <t>toon_On Premise</t>
  </si>
  <si>
    <t>toon_Dienstverlening</t>
  </si>
  <si>
    <t>REGEL VERBERGEN?</t>
  </si>
  <si>
    <t>TOON obv GEVRAAGDE?</t>
  </si>
  <si>
    <t>In die gevallen dat Authenticatie niet mogelijk is conform de gestelde eisen, en dit is toegestaan door opdrachtgever middels beantwoording via de Nota van Inlichtingen of andere vorm schriftelijke communicatie, geldt de volgende richtlijn:
Het wachtwoord beleid zoals gehanteerd vanuit de Opdrachtgever is leidend en moet geïmplementeerd zijn. Dit beleid schrijft voor hoe met complexiteit van wachtwoorden omgegaan wordt, de verplichte retentie en aspecten zoals account lock-out. De eisen kunnen wijzigen gedurende de contractduur, dus de applicatie en omgeving moet om kunnen gaan met verschillende parameters en instellingen.
LET OP:
Ook in dit geval dient binnen 1 jaar na aanvang van de overeenkomst de voorkeursmanier (AEA) gerealiseerd te worden.</t>
  </si>
  <si>
    <t xml:space="preserve">Bij het bepalen van een prioriteit bij een incident, kan Inschrijver minimaal voldoen aan de definities die bepaald zijn door Opdrachtgever (zie tabblad PRIO BEPALING).
Optioneel deze voorwaarde vervangen door een andere prio-definitie.
</t>
  </si>
  <si>
    <t xml:space="preserve">Op een af te nemen strippenkaart /offerte voor ondersteuning zijn dezelfde voorwaarden van toepassing die behoren bij deze aanbesteding, het bovenliggend contract.
</t>
  </si>
  <si>
    <t xml:space="preserve">Een bestelling voor een (nieuwe) strippenkaart / offerte voor ondersteuning wordt pas definitief nadat opdrachtgever deze middels een getekend voorstel inclusief verplichtingnummer heeft bevestigd.
</t>
  </si>
  <si>
    <r>
      <t xml:space="preserve">Opdrachtgever wenst een open dialoog te kunnen voeren binnen het aan te gane partnerschap over het functioneren van het projectteam, ingezet bij/voor Opdrachtgever. Als er aandachtspunten / zorgen zijn omtrent het functioneren van projectleden, maakt Opdrachtgever dat kenbaar. De verwachting is dat Inschrijver hierover bereidheid toont actief mee te willen denken over wat een optimale bemensing is de project-activiteiten tot het best mogelijke resultaat te laten leiden.
</t>
    </r>
    <r>
      <rPr>
        <b/>
        <sz val="10"/>
        <color rgb="FFFF0000"/>
        <rFont val="Calibri"/>
        <family val="2"/>
      </rPr>
      <t>** 
Zet kolom C "Eis nodig?" op "Nee" indien een aanbestedingsleidraad wordt meegestuurd
**</t>
    </r>
  </si>
  <si>
    <r>
      <rPr>
        <sz val="10"/>
        <color theme="5"/>
        <rFont val="Calibri"/>
        <family val="2"/>
      </rPr>
      <t>Termijnfacturen (deelfacturen) zijn alleen mogelijk onder de volgende voorwaarden:
1. Voor Projecten en (Nadere) Opdrachten groter dan €25.000,-:
* 30% bij Opdracht
* 40% bij Levering van 100% van de te leveren Producten en Programmatuur
* 30% bij Acceptatie
2. Voor Opdrachten onder €25.000,- en voor contracten waarin alleen Producten of Programmatuur geleverd worden:
* 100% bij Acceptatie. Geen deelfacturen/deelleveringen.
3. Onderhoudscontracten worden 100% gefactureerd per (resterend deel van een) contractjaar bij aanvang van het betreffende contractjaar.</t>
    </r>
    <r>
      <rPr>
        <sz val="10"/>
        <color theme="1"/>
        <rFont val="Calibri"/>
        <family val="2"/>
      </rPr>
      <t xml:space="preserve">
</t>
    </r>
  </si>
  <si>
    <r>
      <t>Inschrijver levert</t>
    </r>
    <r>
      <rPr>
        <sz val="10"/>
        <color theme="5"/>
        <rFont val="Calibri"/>
        <family val="2"/>
      </rPr>
      <t xml:space="preserve"> op verzoek (binnen 2 weken na verzoek) / maandelijks / kwartaal / …</t>
    </r>
    <r>
      <rPr>
        <sz val="10"/>
        <color theme="1"/>
        <rFont val="Calibri"/>
        <family val="2"/>
      </rPr>
      <t xml:space="preserve"> onderstaande rapportages aan Opdrachtgever:
</t>
    </r>
    <r>
      <rPr>
        <sz val="10"/>
        <color theme="5"/>
        <rFont val="Calibri"/>
        <family val="2"/>
      </rPr>
      <t xml:space="preserve">- Beschikbaarheid applicatie tijdens kantoortijden (bij Dienstverlening op Afstand);
- Oplostijden gerapporteerde incidenten per prioriteit;
- Incidenten ontstaan door uitvoeren updates (bij Dienstverlening op Afstand);
- ....
</t>
    </r>
  </si>
  <si>
    <r>
      <rPr>
        <sz val="10"/>
        <color theme="5"/>
        <rFont val="Calibri"/>
        <family val="2"/>
      </rPr>
      <t>Inschrijver informeert Opdrachtgever indien op de lopende strippenkaart minder dan 5 uren / € xx,xx beschikbaar zijn.</t>
    </r>
    <r>
      <rPr>
        <sz val="10"/>
        <color theme="1"/>
        <rFont val="Calibri"/>
        <family val="2"/>
      </rPr>
      <t xml:space="preserve">
</t>
    </r>
  </si>
  <si>
    <r>
      <rPr>
        <sz val="10"/>
        <color theme="5"/>
        <rFont val="Calibri"/>
        <family val="2"/>
      </rPr>
      <t>Op verzoek / 2x per jaar</t>
    </r>
    <r>
      <rPr>
        <sz val="10"/>
        <color theme="1"/>
        <rFont val="Calibri"/>
        <family val="2"/>
      </rPr>
      <t xml:space="preserve"> vindt er een Tactisch overleg plaats tussen Inschrijver en Opdrachtgever.
Doelstelling: Bespreken samenwerking en geleverde prestatie. Vanuit dit overleg kunnen aanpassingen in de SLA en/of DAP plaatsvinden.
</t>
    </r>
  </si>
  <si>
    <r>
      <t xml:space="preserve">Afgesloten strippenkaarten hebben een minimale geldigheid van 18 maanden.
</t>
    </r>
    <r>
      <rPr>
        <b/>
        <sz val="10"/>
        <color rgb="FFFF0000"/>
        <rFont val="Calibri"/>
        <family val="2"/>
      </rPr>
      <t xml:space="preserve">**
Alleen van toepassing indien bij eis ICT188 is aangegeven wij een strippenkaart willen afsluiten voor ondersteunings- of aanvullende doeleinden
**
</t>
    </r>
  </si>
  <si>
    <r>
      <rPr>
        <sz val="10"/>
        <color theme="5"/>
        <rFont val="Calibri"/>
        <family val="2"/>
      </rPr>
      <t>95%</t>
    </r>
    <r>
      <rPr>
        <sz val="10"/>
        <color theme="1"/>
        <rFont val="Calibri"/>
        <family val="2"/>
      </rPr>
      <t xml:space="preserve"> van te vervangen defecte hardwarecomponenten wordt geleverd en geïnstalleerd (100% operationeel opgeleverd), conform de eerder genoemde oplostijden.
</t>
    </r>
  </si>
  <si>
    <r>
      <rPr>
        <sz val="10"/>
        <color theme="5"/>
        <rFont val="Calibri"/>
        <family val="2"/>
      </rPr>
      <t>95%</t>
    </r>
    <r>
      <rPr>
        <sz val="10"/>
        <color theme="1"/>
        <rFont val="Calibri"/>
        <family val="2"/>
      </rPr>
      <t xml:space="preserve"> van de bestelde producten worden door Inschrijver na ontvangst van de opdrachtbevestiging binnen 5 werkdagen geleverd en geplaatst (volledig operationeel).
</t>
    </r>
  </si>
  <si>
    <t>Inschrijver stimuleert arbeidsparticipatie binnen haar eigen organisatie, o.a. door wettelijke sociale voorzieningen te implementeren, stageplekken en leerwerktrajecten aan te bieden.</t>
  </si>
  <si>
    <t>Inschrijver heeft of zal gedurende de looptijd van de overeenkomst beschikken over een Milieumanagementsysteem ISO14001:2015 of gelijkwaardige certificering.
Deze norm is gericht op het beheersen en verbeteren van de prestaties van uw organisatie op milieugebied, zowel binnen uw eigen organisatie alsmede binnen uw keten. Met als doel om continue verbetering te realiseren op het gebied van milieu en duurzame bedrijfsvoering.</t>
  </si>
  <si>
    <r>
      <t xml:space="preserve">Ingeval van Dienstverlening op Afstand garandeert Inschrijver een beschikbaarheid van de applicaties/omgeving van minimaal </t>
    </r>
    <r>
      <rPr>
        <sz val="10"/>
        <color theme="5"/>
        <rFont val="Calibri"/>
        <family val="2"/>
      </rPr>
      <t>99,8% tijdens kantoortijden (ma t/m vrij 08.00 - 17.00)</t>
    </r>
    <r>
      <rPr>
        <sz val="10"/>
        <color theme="1"/>
        <rFont val="Calibri"/>
        <family val="2"/>
      </rPr>
      <t>.</t>
    </r>
  </si>
  <si>
    <t>toon_Web based/HTLM5</t>
  </si>
  <si>
    <t>toon_Windows Native</t>
  </si>
  <si>
    <t>toon_iOS én Android Native</t>
  </si>
  <si>
    <t xml:space="preserve">USB voor Virtuele Desktop Infrastructuur (VDI) applicaties en fysieke apparaten wordt ondersteund ten behoeve van het aansluiten van randapparatuur.  Aangesloten devices worden -voor zover toepasselijk en mogelijk- gescand en eventueel  aanwezige uitvoerbare bestanden worden geblokkeerd.
Het gebruik van sec USB gegevensdragers is niet toegestaan.
</t>
  </si>
  <si>
    <t xml:space="preserve">De native app voor de mobiele telefoon ondersteunt gebruik middels een Mobile Device Management en Mobile Application Management, zodat de app beveiligd kan worden. 
Het is in geen geval toegestaan om apps te kunnen installeren via side-loading door inzet van Android APK's of andersoortige technologie.
</t>
  </si>
  <si>
    <r>
      <t>Inschrijver dient de cellen</t>
    </r>
    <r>
      <rPr>
        <sz val="11"/>
        <color theme="7"/>
        <rFont val="Calibri"/>
        <family val="2"/>
      </rPr>
      <t xml:space="preserve"> D4 t/m D7 en D10 t/m D12</t>
    </r>
    <r>
      <rPr>
        <sz val="11"/>
        <color theme="1"/>
        <rFont val="Calibri"/>
        <family val="2"/>
      </rPr>
      <t xml:space="preserve"> te beantwoorden.</t>
    </r>
  </si>
  <si>
    <t>De aangeboden oplossing reageert snel en adequaat tijdens gebruik. De maximale verwerkingstijden en doorvoersnelheid van het systeem tijdens de uitvoer van zijn functies voldoet aan marktconforme verwachtingen. Onderstaande responsetijden worden gehaald: 
• Laden startpagina na authenticatie (inloggen)   &lt;10  sec
• Navigatie &lt;3 sec
• Laadtijd nieuwe pagina &lt;3 sec
• Verwerking van acties (opslaan, verwijderen, etc.) &lt;5  sec
• Zoekacties &lt;15 sec
• Overige &lt;3 sec
Let op 1: deze tijden mogen niet bij elkaar opgeteld worden!
Let op 2: deze tijden moeten end-to-end haalbaar zijn onder normale omstandigheden, met een gemiddelde belasting van netwerkcomponenten. 
Let op 3: als Inschrijver gebruik maakt van diensten van derden, dan is die responstijd onderdeel van bovengenoemde normen.
Let op 4: om conformiteit aan de norm aan te tonen kan volstaan worden met een (nul)meting op de ingang en uitgang van de Inschrijver, onder aftrek van gemiddeld 20% van bovengenoemde norm, om bovenmatige vertraging van componenten die buiten de verantwoordelijkheid van de Inschrijver vallen uit te sluiten.</t>
  </si>
  <si>
    <t xml:space="preserve">Het systeem ondersteunt - in de applicatie - autorisaties per deelnemende organisatie op gebruikers-, groeps-, schermniveau. Per gebruiker of groepen van gebruikers is te autoriseren of gegevens mogen worden aangemaakt, geraadpleegd, gemuteerd en/of worden verwijderd. 
Schermen, tabellen, velden en functionaliteiten waarvoor een willekeurige gebruiker niet is geautoriseerd mogen niet als menuoptie voorkomen bij deze gebruiker. Dit is configureerbaar door Functioneel beheer van Opdrachtgever.
</t>
  </si>
  <si>
    <t xml:space="preserve">Applicaties dienen rechten van alle betrokkenen te kunnen honoreren in het kader van de AVG. Opdrachtgever moet zelf functioneel in staat zijn in de applicatie en/of dienst deze rechten toe te kunnen passen en uit te voeren.
</t>
  </si>
  <si>
    <t xml:space="preserve">Alle digitaal gepubliceerde content moet voldoen aan de eisen uit het Tijdelijke Besluit Digitale Toegankelijkheid. Zie hiervoor: https://wetten.overheid.nl/BWBR0040936/2018-07-01.
</t>
  </si>
  <si>
    <t xml:space="preserve">In het systeem moet van ieder schermveld eenvoudig te achterhalen zijn wat de naam van het veld in de database is en in welke tabellen dit veld voorkomt (zie ook eis ICT039).
</t>
  </si>
  <si>
    <t xml:space="preserve">Opdrachtgever is en blijft rechthebbende van de (intellectuele) eigendomsrechten welke rusten op data, aangeleverd of ingevoerd door Opdrachtgever en/of andere eindgebruikers (daarbij inbegrepen klanten van de Opdrachtgever) bij het gebruik van de aangeboden oplossing.
</t>
  </si>
  <si>
    <t xml:space="preserve">De Inschrijver biedt interoperabele (open standaarden) exportformaten voor alle in de aangeboden oplossing opgeslagen gegevens, zodat opdrachtgever zelf de mogelijkheid wordt geboden (bulk)gegevens te exporteren. Opdrachtgever ontvangt hiervoor de benodigde documentatie.
</t>
  </si>
  <si>
    <r>
      <t xml:space="preserve">Koppelingen tussen systemen dienen te voldoen aan het ESB Beleid van Opdrachtgever (zie bijlage).
De kern van dit beleid: 
1. Koppelingen tussen Cloud/SaaS applicaties worden onderling tussen de leveranciers geregeld, waarbij voldaan wordt aan de verwerkersovereenkomsten met Opdrachtgever;
2. Koppelingen tussen Cloud/SaaS applicaties met on premise applicatie worden gerealiseerd op basis van de ESB van Opdrachtgever (thans: EnableU/OpenTunnel);
3. Koppelingen tussen on premise applicaties worden eveneens gerealiseerd op basis van de ESB van Opdrachtgever.
Er zijn beperkte uitzonderingen toegestaan:
1. Koppelingen binnen één applicatiesuite mogen op basis van de eigen methode gerealiseerd worden;
2. Alleen als rechtstreekse koppeling tussen Cloud/SaaS applicaties NIET mogelijk of NIET wenselijk is wordt koppeling via de ESB gerealiseerd.
Conform ESB beleid wordt tenminste één van de volgende standaarden ondersteund door de aangeboden oplossing: 
- REST/JSON
- SOAP/XML
- SFTP/FTPS
- EbMS
- CMIS
- StUF
- Common Ground API standaarden (voorkeur)
</t>
    </r>
    <r>
      <rPr>
        <b/>
        <sz val="10"/>
        <color rgb="FFFF0000"/>
        <rFont val="Calibri"/>
        <family val="2"/>
      </rPr>
      <t xml:space="preserve">** 
Zet kolom C "Eis nodig?" op "Nee" indien ESB-Beleid wordt meegestuurd
**
</t>
    </r>
  </si>
  <si>
    <t xml:space="preserve">Voor de backup / restore systematiek gelden de volgende normen:
- De RPO is gesteld op maximaal 24 uur. 
- De Retentietijd is minimaal 30 dagen.
- De RTO is gesteld op maximaal 8 uur in geval van beperkte incidenten.
- De hersteltijd van de oplossing na een omvangrijke calamiteit is maximaal 48 uur.
</t>
  </si>
  <si>
    <t xml:space="preserve">Het functionele beheer wordt door Opdrachtgever uitgevoerd, waarbij Opdrachtgever de vrijheid heeft het systeem functioneel naar eigen wens in te richten binnen de mogelijkheden die het systeem biedt en door de Inschrijver wordt ondersteund.
</t>
  </si>
  <si>
    <t xml:space="preserve">Ten behoeve van beëindiging van de overeenkomst zal de Inschrijver voorafgaand aan die beëindiging een exitplan opleveren waarin o.a. de volgende onderwerpen opgenomen zullen zijn:
a. Op welke manier de Inschrijver zorgdraagt voor de overdracht van de gegevens uit de aangeboden oplossing in geval van outsourcing van taken of van de overstap van de Opdrachtgever naar een nieuwe Inschrijver aan het einde van de looptijd van het contract;
b. Op welke manier de Inschrijver, in overeenkomst met de GIBIT, zorgdraagt voor de overdracht van de gegevens uit de aangeboden oplossing in geval van faillissement of overname van de Inschrijver;
c. De aanpak, gebruikte formats (digitale uitwisselformaten) voor hetgeen beschreven bij a. en b.
</t>
  </si>
  <si>
    <t xml:space="preserve">Eventuele kosten voor het uitvoeren van de werkzaamheden voortvloeiende uit het opstellen of uitvoeren van het Exit-plan worden in de Inschrijving meegenomen. Er worden achteraf geen extra kosten voor Exit-werkzaamheden door Inschrijver in rekening gebracht.
</t>
  </si>
  <si>
    <t>De Inschrijver dient mee te werken aan de migratie van data naar een nieuw systeem op eerste verzoek van Opdrachtgever gedurende de SaaS-dienstverlening én uit eigen beweging bij het einde van de SaaS-dienstverlening. Hierbij garandeert Inschrijver de volledigheid van de data. Na migratie en of levering van de data, dient de Inschrijver op het eerste verzoek van Opdrachtgever de data aantoonbaar te verwijderen van haar systemen en te vernietigen. Dit geldt uitdrukkelijk ook voor data bestaande uit persoonsgegevens en data in de backup.</t>
  </si>
  <si>
    <t xml:space="preserve">In de situaties waar Inschrijver verantwoordelijk is voor encryptie en sleutelbeheer zijn formele procedures opgesteld t.a.v. dit beheer en het beperken van risico’s. Indien dit getoetst wordt zal dit tegen de aanbevelingen zijn van het NCSC in het document “Veilig beheer van digitale certificaten”.
</t>
  </si>
  <si>
    <t>Websites die geleverd en beheerd worden door Inschrijver voor Opdrachtgever moeten voorzien zijn van contactgegevens in geval van een beveiligingsissue.
Om een uniforme aanpak te hanteren waarbij alle externe meldingen via een centrale loketfunctie (ICT-Security) verlopen, dient het bestand https://www.WEBSITE.nl/.well-known/security.txt op de website voor Opdrachtgever voorzien te zijn van een "HTTP 302 Redirect", welke moet verwijzen naar: https://www.connectie.nl/.well-known/security.txt.
Dit helpt ons om zowel consistentie als overzicht binnen ons securitybeleid te waarborgen.
Zie ook https://www.digitaleoverheid.nl/nieuws/standaard-security-txt-nu-verplicht-voor-overheid/</t>
  </si>
  <si>
    <t xml:space="preserve">Indien er sprake is van verwerking van persoonsgegevens in de cloud zal de Inschrijver voldoen aan de ISO27018 of vergelijkbaar. De beheersmaatregelen en management systematiek wordt onafhankelijk extern getoetst in opdracht van de Inschrijver. Het rapport krijgt Opdrachtgever ter inzage.
</t>
  </si>
  <si>
    <t xml:space="preserve">Bij een release en/of update van het systeem zorgt de Inschrijver ervoor dat bestaande koppelingen en eigen scripts blijven functioneren. Ook als het maatwerk betreft. 
Wijzigingen die koppelingen, scripts of configuraties, die beheerd worden door Opdrachtgever, mogelijk kunnen beïnvloeden, worden minimaal 4 weken voor de release in release-notes gecommuniceerd.
</t>
  </si>
  <si>
    <r>
      <t xml:space="preserve">Na gunning werkt Inschrijver mee aan het invullen van een verantwoordelijkheden matrix (zie tabblad VERANTWOORDELIJKHEDEN).
</t>
    </r>
    <r>
      <rPr>
        <b/>
        <sz val="10"/>
        <color rgb="FFFF0000"/>
        <rFont val="Calibri"/>
        <family val="2"/>
      </rPr>
      <t xml:space="preserve">**
Zet kolom C "Eis nodig?" op "Nee" indien gekozen wordt om de SLA van de leverancier middels een gunningscriterium uit te vragen (zie tabblad GC SLA)
**
</t>
    </r>
  </si>
  <si>
    <r>
      <t xml:space="preserve">Inschrijver stelt opdrachtgever binnen 3 werkdagen na opdrachtbevestiging op de hoogte indien de levering niet binnen 5 werkdagen kan plaatsvinden.
</t>
    </r>
    <r>
      <rPr>
        <b/>
        <sz val="10"/>
        <color rgb="FFFF0000"/>
        <rFont val="Calibri"/>
        <family val="2"/>
      </rPr>
      <t>**
Zet kolom C "Eis nodig?" op "Nee" indien gekozen wordt om de SLA van de leverancier middels een gunningscriterium uit te vragen (zie tabblad GC SLA)
**</t>
    </r>
  </si>
  <si>
    <r>
      <t xml:space="preserve">Inschrijver levert uiterlijk 1 november een releasekalender met alle geplande releases tbv Preventief onderhoud voor het komende kalenderjaar. Onvoorzien Preventief (niet kritisch) onderhoud wordt minimaal 14 werkdagen vooraf gecommuniceerd met Opdrachtgever.
</t>
    </r>
    <r>
      <rPr>
        <b/>
        <sz val="10"/>
        <color rgb="FFFF0000"/>
        <rFont val="Calibri"/>
        <family val="2"/>
      </rPr>
      <t>**
Zet kolom C "Eis nodig?" op "Nee" indien gekozen wordt om de SLA van de leverancier middels een gunningscriterium uit te vragen (zie tabblad GC SLA)
**</t>
    </r>
  </si>
  <si>
    <r>
      <t xml:space="preserve">Inschrijver levert uiterlijk 1 november een releasekalender met alle geplande releases tbv Innovatief onderhoud voor het komende kalenderjaar.
</t>
    </r>
    <r>
      <rPr>
        <b/>
        <sz val="10"/>
        <color rgb="FFFF0000"/>
        <rFont val="Calibri"/>
        <family val="2"/>
      </rPr>
      <t>**
Zet kolom C "Eis nodig?" op "Nee" indien gekozen wordt om de SLA van de leverancier middels een gunningscriterium uit te vragen (zie tabblad GC SLA)
**</t>
    </r>
  </si>
  <si>
    <r>
      <rPr>
        <sz val="10"/>
        <color theme="5"/>
        <rFont val="Calibri"/>
        <family val="2"/>
      </rPr>
      <t>Inschrijver levert een online portal waarin Opdrachtgever offertes kan opvragen.</t>
    </r>
    <r>
      <rPr>
        <sz val="10"/>
        <color theme="1"/>
        <rFont val="Calibri"/>
        <family val="2"/>
      </rPr>
      <t xml:space="preserve">
</t>
    </r>
    <r>
      <rPr>
        <b/>
        <sz val="10"/>
        <color rgb="FFFF0000"/>
        <rFont val="Calibri"/>
        <family val="2"/>
      </rPr>
      <t>**
Zet kolom C "Eis nodig?" op "Nee" indien gekozen wordt om de SLA van de leverancier middels een gunningscriterium uit te vragen (zie tabblad GC SLA)
**</t>
    </r>
  </si>
  <si>
    <r>
      <t xml:space="preserve">Inschrijver levert een online kennisbank waarin Opdrachtgever applicatiedocumentatie en veel gestelde vragen kan terugvinden.
</t>
    </r>
    <r>
      <rPr>
        <b/>
        <sz val="10"/>
        <color rgb="FFFF0000"/>
        <rFont val="Calibri"/>
        <family val="2"/>
      </rPr>
      <t>**
Zet kolom C "Eis nodig?" op "Nee" indien gekozen wordt om de SLA van de leverancier middels een gunningscriterium uit te vragen (zie tabblad GC SLA)
**</t>
    </r>
  </si>
  <si>
    <r>
      <t xml:space="preserve">Na gunning volgen afspraken wie penvoerder van de SLA en/of DAP wordt. Indien Inschrijver een eigen (concept) SLA en/of DAP heeft, dan dient deze bij inschrijving meegestuurd te worden inclusief gekenmerkt welke onderdelen afwijken van de eisen uit deze aanbesteding. Voorwaarde is dat de eigen SLA minimaal voldoet aan de gestelde eisen. 
Inschrijver werkt mee om binnen drie maanden na de start van de raamovereenkomst een vastgestelde SLA en DAP te hebben.
</t>
    </r>
    <r>
      <rPr>
        <b/>
        <sz val="10"/>
        <color rgb="FFFF0000"/>
        <rFont val="Calibri"/>
        <family val="2"/>
      </rPr>
      <t>**
Zet kolom C "Eis nodig?" op "Nee" indien gekozen wordt om de SLA van de leverancier middels een gunningscriterium uit te vragen (zie tabblad GC SLA)
**</t>
    </r>
  </si>
  <si>
    <r>
      <t xml:space="preserve">Een ingediend ondersteuningsverzoek wordt binnen 2 werkdagen in onderling overleg ingepland.
</t>
    </r>
    <r>
      <rPr>
        <b/>
        <sz val="10"/>
        <color rgb="FFFF0000"/>
        <rFont val="Calibri"/>
        <family val="2"/>
      </rPr>
      <t>**
Zet kolom C "Eis nodig?" op "Nee" indien gekozen wordt om de SLA van de leverancier middels een gunningscriterium uit te vragen (zie tabblad GC SLA)
**</t>
    </r>
  </si>
  <si>
    <r>
      <t xml:space="preserve">De Servicedesk van de Inschrijver levert zowel telefonische ondersteuning als ondersteuning via e-mail en/of een web-portaal voor het melden van storingen.
</t>
    </r>
    <r>
      <rPr>
        <b/>
        <sz val="10"/>
        <color rgb="FFFF0000"/>
        <rFont val="Calibri"/>
        <family val="2"/>
      </rPr>
      <t>**
Zet kolom C "Eis nodig?" op "Nee" indien gekozen wordt om de SLA van de leverancier middels een gunningscriterium uit te vragen (zie tabblad GC SLA)
**</t>
    </r>
  </si>
  <si>
    <r>
      <rPr>
        <sz val="10"/>
        <color theme="5"/>
        <rFont val="Calibri"/>
        <family val="2"/>
      </rPr>
      <t>Bij een CVE (Common Vulneratibilty and Expore) of CVSS (Common Vulnerability Scoring System) score met severity Critical (9.0-10) en High (7.0-8.9) levert Inschrijver binnen 8 kantooruren na impact analyse een oplossing voor het dichtzetten van de geconstateerde kwetsbaarheden.</t>
    </r>
    <r>
      <rPr>
        <sz val="10"/>
        <color theme="1"/>
        <rFont val="Calibri"/>
        <family val="2"/>
      </rPr>
      <t xml:space="preserve">
</t>
    </r>
    <r>
      <rPr>
        <b/>
        <sz val="10"/>
        <color rgb="FFFF0000"/>
        <rFont val="Calibri"/>
        <family val="2"/>
      </rPr>
      <t>**
Zet kolom C "Eis nodig?" op "Nee" indien gekozen wordt om de SLA van de leverancier middels een gunningscriterium uit te vragen (zie tabblad GC SLA)
**</t>
    </r>
  </si>
  <si>
    <r>
      <rPr>
        <sz val="10"/>
        <color theme="5"/>
        <rFont val="Calibri"/>
        <family val="2"/>
      </rPr>
      <t>Bij een CVE (Common Vulneratibilty and Expore) of CVSS (Common Vulnerability Scoring System) score met severity Critical (9.0-10) en High (7.0-8.9) informeert Inschrijver binnen 1 klokuur na publicatie door NIST (https://nvd.nist.gov/vuln/search) Opdrachtgever over de geconstateerde kwetsbaarheid en levert binnen 2 klokuur na publicatie door Nist een impact analyse aan.</t>
    </r>
    <r>
      <rPr>
        <sz val="10"/>
        <color theme="1"/>
        <rFont val="Calibri"/>
        <family val="2"/>
      </rPr>
      <t xml:space="preserve">
</t>
    </r>
    <r>
      <rPr>
        <b/>
        <sz val="10"/>
        <color rgb="FFFF0000"/>
        <rFont val="Calibri"/>
        <family val="2"/>
      </rPr>
      <t>**
Zet kolom C "Eis nodig?" op "Nee" indien gekozen wordt om de SLA van de leverancier middels een gunningscriterium uit te vragen (zie tabblad GC SLA)
**</t>
    </r>
  </si>
  <si>
    <r>
      <rPr>
        <sz val="10"/>
        <color theme="5"/>
        <rFont val="Calibri"/>
        <family val="2"/>
      </rPr>
      <t>95%</t>
    </r>
    <r>
      <rPr>
        <sz val="10"/>
        <color theme="1"/>
        <rFont val="Calibri"/>
        <family val="2"/>
      </rPr>
      <t xml:space="preserve"> van de aangevraagde en goedgekeurde wijzigingsvoorstellen (aanmaken nieuwe koppelingen) worden door Inschrijver na ontvangst van de opdrachtbevestiging binnen 5 werkdagen geleverd. Waarna in overleg met Opdrachtgever bepaald wordt of de wijziging eerst in een test of direct in de productieomgeving wordt uitgerold. Tevens wordt bij oplevering afgestemd wanneer de installatie\activatie zal plaatsvinden.
</t>
    </r>
    <r>
      <rPr>
        <b/>
        <sz val="10"/>
        <color rgb="FFFF0000"/>
        <rFont val="Calibri"/>
        <family val="2"/>
      </rPr>
      <t>**
Zet kolom C "Eis nodig?" op "Nee" indien gekozen wordt om de SLA van de leverancier middels een gunningscriterium uit te vragen (zie tabblad GC SLA)
**</t>
    </r>
  </si>
  <si>
    <r>
      <t xml:space="preserve">Op verzoek levert Inschrijver een globale beschrijving aan, op welke manier de dienstverlening en onderliggende (cloud) infrastructuur is ingericht, daarbij inbegrepen dienstverlening van derde partijen.
</t>
    </r>
    <r>
      <rPr>
        <b/>
        <sz val="10"/>
        <color rgb="FFFF0000"/>
        <rFont val="Calibri"/>
        <family val="2"/>
      </rPr>
      <t>**
Zet kolom C "Eis nodig?" op "Nee" indien gekozen wordt om de SLA van de leverancier middels een gunningscriterium uit te vragen (zie tabblad GC SLA)
**</t>
    </r>
  </si>
  <si>
    <t>Gibit 2023. art. 26 en verder</t>
  </si>
  <si>
    <t xml:space="preserve">De Opdrachtgever heeft het recht om dienstverlening en maatregelen (o.a. eventuele verwerkingsovereenkomsten) en best practices onafhankelijk te (laten) toetsen door een aantoonbaar gekwalificeerde IB/IT auditor en/of pentester. Dit audit recht is onbeperkt, maar dient wel door Opdrachtgever vooraf aangekondigd te worden zodat Inschrijver kan zorgen dat andere klanten geen hinder hiervan ondervinden.
De kosten voor inzet auditor en Inschrijver zijn voor de Opdrachtgever. Inzet uren van Inschrijver voor herstel afwijkingen zijn voor kosten van Inschrijver. Bevindingen en afwijkingen worden  binnen gezamenlijk overeen te komen termijn hersteld en voortgang gerapporteerd.
</t>
  </si>
  <si>
    <t xml:space="preserve">Inschrijver garandeert dat 95% van de uitgevoerde wijzigingen (RFC's: updates/upgrades/nieuwe functionaliteiten) in de applicatie in één (1) keer correct opgeleverd worden.
</t>
  </si>
  <si>
    <t xml:space="preserve">Het staat Opdrachtgever vrij om in incidentele gevallen (max 5x per kalenderjaar) aan een (gebruikers)incident, gemeld door Opdrachtgever, een hogere of lagere prioriteit toe te kennen dan volgens de prioriteitenbepaling van toepassing zou zijn.
</t>
  </si>
  <si>
    <r>
      <t xml:space="preserve">Bijgewerkte applicatie- of systeemdocumentatie wordt binnen 5 werkdagen door Inschrijver binnen 5 werkdagen aangeleverd of ter inzage voor Opdrachtgever op een online platform aangeboden.
</t>
    </r>
    <r>
      <rPr>
        <b/>
        <sz val="10"/>
        <color rgb="FFFF0000"/>
        <rFont val="Calibri"/>
        <family val="2"/>
      </rPr>
      <t>**
Zet kolom C "Eis nodig?" op "Nee" indien gekozen wordt om de SLA van de leverancier middels een gunningscriterium uit te vragen (zie tabblad GC SLA)
**</t>
    </r>
  </si>
  <si>
    <t xml:space="preserve">De opdrachtgever past centraal Identity en Access Management toe op basis van on premise Active Directory en/of Entra ID. 
Na authenticatie, hebben gebruikers door middel van Single Sign On (SSO) toegang tot het systeem.
Middels SSO hoeft de gebruiker niet opnieuw in te loggen in de aangeboden oplossing als de gebruiker al is geautoriseerd en geauthentiseerd is vanuit het bedrijfsnetwerk. 
LET OP: De toekenning van rechten van een gebruiker binnen de aangeboden oplossing wordt ingeregeld IN de aangeboden oplossing door Functioneel Beheer.
Inschrijver sluit aan op de werkwijzen van de opdrachtgever, zoals hierna beschreven, en draagt samen met Opdrachtgever zorg dat dit proces continu op een passend veiligheidsniveau blijft.
</t>
  </si>
  <si>
    <t xml:space="preserve">De applicatie voldoet aan de geldende archiefwetgeving en daaruit voortvloeiende regelingen en het informatiesysteem is opgebouwd volgens de principes van Archiving By Design, waaronder: 
- De datum voor het vernietigen van informatie moet automatisch berekend kunnen worden van informatieobjecten die voor vernietiging of overbrenging zijn aangemerkt dient op basis van het vernietigings- of overbrengingsjaar een overzicht te worden gegenereerd;
- De in de applicatie opgeslagen data blijft toegankelijk gedurende de looptijd van de overeenkomst, e.e.a conform dit PvE, behoudens conform protocol vernietigde data;
- Van de vernietiging dient een verklaring te kunnen worden opgeleverd. Hierin wordt minimaal vermeld welke informatie is vernietigd, op welke wijze de vernietiging heeft plaatsgevonden, de omvang van de data en de bevestiging dat de vernietiging volledig is uitgevoerd;
- Het moet mogelijk zijn een export te maken van informatieobjecten en gekoppelde bestanden op basis van opgegeven zoekcriteria ten behoeve van bijvoorbeeld overbrenging naar een E-depot of een andere applicatie.
</t>
  </si>
  <si>
    <t>Indien de Oplossing bedoeld is voor communicatie, al dan niet geïnitieerd door de burger, dient de Oplossing te voldoen aan de Wet Modernisering Elektronisch Bestuurlijk Verkeer (WMEBV)</t>
  </si>
  <si>
    <t>KMS-058</t>
  </si>
  <si>
    <t xml:space="preserve">Inschrijver levert bij implementatie een (digitale / online) lijst met known errors en known issues aan, waarna Opdrachtgever deze kan verwerken in haar Knowledge Base.
</t>
  </si>
  <si>
    <t>Beveiligingsmeldingen dan wel inbraak(pogingen) in systemen kunnen op veilige wijze aangeleverd worden aan de SOC/MDR oplossing van de Opdrachtgever. Realisatie van deze aanlevering vindt in nader overleg plaats.</t>
  </si>
  <si>
    <t xml:space="preserve">Ontwerp, ontwikkeling en inzet van de aangeboden oplossing volgt aantoonbaar Privacy-by-Design, Privacy-by-Default en Security-by-Design principes.
</t>
  </si>
  <si>
    <t xml:space="preserve">Het is niet toegestaan applicatieservers en/of databasediensten te plaatsen in de DMZ. Er wordt gebruik gemaakt van Proxy servers. Externe verbindingen worden op deze manier getermineerd in de DMZ.
</t>
  </si>
  <si>
    <t xml:space="preserve">De Inschrijver dient passende maatregelen te treffen die zorgdragen dat de betrouwbaarheid van de infrastructuur van Opdrachtgever niet in het geding komt, o.a. door het de-activeren van niet-gebruikte functionaliteiten zoals poorten (hardening) en maatregelen voor logische toegangsbeveiliging.
</t>
  </si>
  <si>
    <t>Inschrijver draagt de verantwoordelijkheid en de risico's voor uitvoering van het oplossen van beveiligingsincidenten en hanteert hierbij een classificatiemodel inclusief gehanteerde oplostijden, passend op het risico. Dit model wordt afgestemd met Opdrachtgever en vastgelegd in een SLA of DAP.</t>
  </si>
  <si>
    <t>(Eventuele) security incidenten en (mogelijke) datalekken worden per ommegaande en uiterlijk binnen 24 uur aan Opdrachtgever gerapporteerd, conform gemaakte afspraken dan wel de Verwerkersovereenkomst. 
Het meldingsproces is hierbij gekoppeld aan risico inschatting en classificatie.
De Inschrijver houdt voorts een overzicht bij van alle inbreuken. Dit overzicht bevat in elk geval de vermeende oorzaak van het (vermoedelijke) datalek, de categorie persoonsgegevens, de categorie betrokkenen, het aantal betrokkenen en de genomen maatregelen.</t>
  </si>
  <si>
    <t>Na een incident met de zwaarste classificatie werkt Inschrijver- na verzoek van Opdrachtgever - actief en kosteloos mee met het opstellen van een Root Cause Analysis (RCA). Het rapport wordt binnen 30 werkdagen - met geheimhouding - beschikbaar gesteld aan Opdrachtgever.</t>
  </si>
  <si>
    <t xml:space="preserve">Opdrachtgever ontvangt op verzoek een samenvattende rapportage inzake de status van relevante externe audits, certificeringen en security-assessments die van toepassing zijn op de dienstverlening, waaronder – indien beschikbaar – recente ISAE 3402-verklaringen, en de geldige certificaten (zoals ISO27001, ISO9001, etc.). 
Deze rapportages geven inzicht in de naleving van geldende normen en standaarden, zonder dat inzage wordt verleend in gedetailleerde auditbevindingen of vertrouwelijke documentatie (zoals pentestresultaten).
</t>
  </si>
  <si>
    <t xml:space="preserve">Gedurende de looptijd van de overeenkomst beschikt Inschrijver over een ISAE 3402 Type 2 verklaring en levert deze jaarlijks aan Opdrachtgever.
Middels de aangeleverde ISAE 3402 Type 2 verklaring worden de informatie- en organisatierisico's van Opdrachtgever door Inschrijver adequaat afgedekt.
Aangezien de ISAE3402 vormvrij is, verwacht Opdrachtgever dat de volgende onderwerpen en risico's in het controle raamwerk zijn afgedekt:
- Back-up en Restore | resultaten van een jaarlijks uit te voeren hersteltest
- Business Continuïteitsmanagement
- Risicomanagement
- Changemanagement
- Toegangsbeveiliging en autorisaties
- Logging en Monitoring
- Incidentmanagement en response
- Beheer kwetsbaarheden
- Fysieke beveiliging
Indien Opdrachtgever hiaten in de verklaring ziet, gaat Inschrijver akkoord met een terugkoppelingsgesprek waarin afspraken gemaakt worden om bij de volgende iteratie van de ISAE verklaring tot een hoger niveau te komen.
Verbeteringen en opvolging worden op verzoek gedeeld met opdrachtgever als onderdeel van de service rapportage (SLA).
Indien Opdrachtgever risico's in de verklaring ziet, kan dit alsnog tot uitsluitsel van deelname leiden.
</t>
  </si>
  <si>
    <t xml:space="preserve">Indien er sprake is van verwerking van bijzondere persoonsgegevens zal de Inschrijver voldoen aan de ISO27701, NEN 7510 (indien specifieke gegevens rondom gezondheid verwerkt worden) of vergelijkbaar. De beheersmaatregelen en management systematiek wordt onafhankelijk extern getoetst door de Inschrijver.
</t>
  </si>
  <si>
    <t xml:space="preserve">De Inschrijver stelt overeenkomstig het “doorzetprincipe” vigerende wet- en regelgeving, beheer-, servicelevel - en beveiligingsafspraken en -maatregelen contractueel door naar ingezette derden. De inschrijver ziet hier actief op toe.
</t>
  </si>
  <si>
    <t xml:space="preserve">De informatievoorziening c.q. (web)applicatie dient te voldoen aan de beveiligingsrichtlijnen, zoals opgenomen in de ICT Beveiligingsrichtlijnen voor webapplicaties van 8 juli 2024 van het Nationaal Cyber Security Centrum met classificatie HOOG.
</t>
  </si>
  <si>
    <t xml:space="preserve">Inschrijver levert een eigen escalatiematrix of gaat akkoord met escalatiematrix van Opdrachtgever (zie tabblad ESCALATIEMATRIX)
</t>
  </si>
  <si>
    <r>
      <t xml:space="preserve">Inschrijver garandeert dat op 95% van ingediende meldingen (incidenten) tijdig (inhoudelijk relevant) wordt gereageerd, conform onderstaande responsetijden:
* Prioriteit 1 (hoogste prio) - responsetijd: </t>
    </r>
    <r>
      <rPr>
        <sz val="10"/>
        <color theme="5"/>
        <rFont val="Calibri"/>
        <family val="2"/>
      </rPr>
      <t>1 klokuur</t>
    </r>
    <r>
      <rPr>
        <sz val="10"/>
        <color theme="1"/>
        <rFont val="Calibri"/>
        <family val="2"/>
      </rPr>
      <t xml:space="preserve">
* Prioriteit 2 - responsetijd: </t>
    </r>
    <r>
      <rPr>
        <sz val="10"/>
        <color theme="5"/>
        <rFont val="Calibri"/>
        <family val="2"/>
      </rPr>
      <t>1 kantooruur</t>
    </r>
    <r>
      <rPr>
        <sz val="10"/>
        <color theme="1"/>
        <rFont val="Calibri"/>
        <family val="2"/>
      </rPr>
      <t xml:space="preserve">
* Prioriteit 3 - responsetijd: </t>
    </r>
    <r>
      <rPr>
        <sz val="10"/>
        <color theme="5"/>
        <rFont val="Calibri"/>
        <family val="2"/>
      </rPr>
      <t>1 werkdagen</t>
    </r>
    <r>
      <rPr>
        <sz val="10"/>
        <color theme="1"/>
        <rFont val="Calibri"/>
        <family val="2"/>
      </rPr>
      <t xml:space="preserve">
* Prioriteit 4 - responsetijd: </t>
    </r>
    <r>
      <rPr>
        <sz val="10"/>
        <color theme="5"/>
        <rFont val="Calibri"/>
        <family val="2"/>
      </rPr>
      <t>5 werkdagen</t>
    </r>
    <r>
      <rPr>
        <sz val="10"/>
        <color theme="1"/>
        <rFont val="Calibri"/>
        <family val="2"/>
      </rPr>
      <t xml:space="preserve">
</t>
    </r>
    <r>
      <rPr>
        <b/>
        <sz val="10"/>
        <color rgb="FFFF0000"/>
        <rFont val="Calibri"/>
        <family val="2"/>
      </rPr>
      <t>**
Zet kolom C "Eis nodig?" op "Nee" indien gekozen wordt om de SLA van de leverancier middels een gunningscriterium uit te vragen (zie tabblad GC SLA)
**</t>
    </r>
  </si>
  <si>
    <r>
      <t xml:space="preserve">Inschrijver garandeert dat 95% van ingediende meldingen (incidenten) tijdig worden opgelost, conform onderstaande oplostijden:
* Prioriteit 1 (hoogste prio) - oplostijd: </t>
    </r>
    <r>
      <rPr>
        <sz val="10"/>
        <color theme="5"/>
        <rFont val="Calibri"/>
        <family val="2"/>
      </rPr>
      <t>4 kantooruren</t>
    </r>
    <r>
      <rPr>
        <sz val="10"/>
        <color theme="1"/>
        <rFont val="Calibri"/>
        <family val="2"/>
      </rPr>
      <t xml:space="preserve">
* Prioriteit 2 - oplostijd: </t>
    </r>
    <r>
      <rPr>
        <sz val="10"/>
        <color theme="5"/>
        <rFont val="Calibri"/>
        <family val="2"/>
      </rPr>
      <t>1 werkdag</t>
    </r>
    <r>
      <rPr>
        <sz val="10"/>
        <color theme="1"/>
        <rFont val="Calibri"/>
        <family val="2"/>
      </rPr>
      <t xml:space="preserve">
* Prioriteit 3 - oplostijd: </t>
    </r>
    <r>
      <rPr>
        <sz val="10"/>
        <color theme="5"/>
        <rFont val="Calibri"/>
        <family val="2"/>
      </rPr>
      <t>5 werkdagen</t>
    </r>
    <r>
      <rPr>
        <sz val="10"/>
        <color theme="1"/>
        <rFont val="Calibri"/>
        <family val="2"/>
      </rPr>
      <t xml:space="preserve">
* Prioriteit 4 - oplostijd: </t>
    </r>
    <r>
      <rPr>
        <sz val="10"/>
        <color theme="5"/>
        <rFont val="Calibri"/>
        <family val="2"/>
      </rPr>
      <t>10 werkdagen</t>
    </r>
    <r>
      <rPr>
        <sz val="10"/>
        <color theme="1"/>
        <rFont val="Calibri"/>
        <family val="2"/>
      </rPr>
      <t xml:space="preserve">
</t>
    </r>
    <r>
      <rPr>
        <b/>
        <sz val="10"/>
        <color rgb="FFFF0000"/>
        <rFont val="Calibri"/>
        <family val="2"/>
      </rPr>
      <t>**
Zet kolom C "Eis nodig?" op "Nee" indien gekozen wordt om de SLA van de leverancier middels een gunningscriterium uit te vragen (zie tabblad GC SLA)
**</t>
    </r>
  </si>
  <si>
    <t>Indien functionaliteiten in toekomstige updates komen te vervallen, verwittigd Inschrijver twee (2) maanden voorafgaand aan de update Opdrachtgever van deze wijziging.
Indien in toekomstige updates functionaliteiten vervallen die onderdeel zijn van het initiële Programma van Eisen (het Overeengekomen Gebruik) en dit vervallen een aanzienlijke impact heeft voor eindgebruikers, dan verwittigt Inschrijver minimaal één (1) maand voorafgaand de update Opdrachtgever van deze wijziging.</t>
  </si>
  <si>
    <t>Indien in toekomstige updates functionaliteiten vervallen die onderdeel zijn van het initiële Programma van Eisen (het Overeengekomen Gebruik) en dit vervallen een aanzienlijke impact heeft voor eindgebruikers, is het aan Opdrachtgever te besluiten om het contract te beëindigen, waarbij Opdrachtgever aan Inschrijver een hersteltermijn van 2 (twee) maanden biedt om het initieel Overeengekomen Gebruik te herstellen (zonder verlies van gegevens).</t>
  </si>
  <si>
    <t xml:space="preserve">Een incident op onderstaande objecten / situaties zijn altijd een Prioriteit 1 (hoogste prioriteit) incident:
- …
- … .
</t>
  </si>
  <si>
    <t>De aangeboden oplossing dient gedurende de looptijd van het contract, inclusief de optionele verlengingstermijnen, ondersteund en onderhouden te worden met in achtneming van van het initiële Programma van Eisen (het Overeengekomen Gebruik).
Indien Opdrachtgever niet akkoord is met het vervallen van die functionaliteit, zal de laatst geaccepteerde versie gebruikt blijven worden waarbij Inschrijver gedurende de volledige looptijd van het contract, inclusief de optionele verleningstermijnen die versie zal ondersteunen en zorgdragen dat die versie blijft voldoen aan regel- en wetgeving, inclusief het verzorgen van security patches.</t>
  </si>
  <si>
    <r>
      <rPr>
        <sz val="10"/>
        <color theme="5"/>
        <rFont val="Calibri"/>
        <family val="2"/>
      </rPr>
      <t xml:space="preserve">Bij het oplossen van problemen levert Inschrijver periodiek een statusupdate per mail, telefonisch of in het Servicedesk systeem waarin de melding geregistreerd staat, conform onderstaande tijden:
* Prioriteit 1 (hoogste prioriteit) - Updatefrequentie: per 30 minuten
* Prioriteit 2 - Updatefrequentie: per 60 minuten
* Prioriteit 3 - Updatefrequentie: 1x per werkdag
* Prioriteit 4 - Updatefrequentie: 1x per twee werkdagen
</t>
    </r>
    <r>
      <rPr>
        <sz val="10"/>
        <color theme="1"/>
        <rFont val="Calibri"/>
        <family val="2"/>
      </rPr>
      <t xml:space="preserve">
</t>
    </r>
    <r>
      <rPr>
        <b/>
        <sz val="10"/>
        <color rgb="FFFF0000"/>
        <rFont val="Calibri"/>
        <family val="2"/>
      </rPr>
      <t>**
Zet kolom C "Eis nodig?" op "Nee" indien gekozen wordt om de SLA van de leverancier middels een gunningscriterium uit te vragen (zie tabblad GC SLA)
**</t>
    </r>
  </si>
  <si>
    <t>Inschrijver bevordert diversiteit en inclusie op haar werkvloer.
Dit kan bijvoorbeeld bewezen worden door ondertekening van de charter Diversiteit van ‘Diversiteit in Bedrijf’.
Nota bene: “SER Diversiteit in Bedrijf “ondersteunt organisaties bij het bevorderen van een gemêleerd personeelsbestand en een inclusief bedrijfsklimaat.</t>
  </si>
  <si>
    <t>Dienst-ver-lening</t>
  </si>
  <si>
    <t xml:space="preserve">De Inschrijver moet wijzigingen in wet- en regelgeving tijdig doorvoeren in de aangeboden oplossing. 
Deze diensten zijn in beginsel onderdeel van de Overeenkomst en maken onderdeel uit van de overeengekomen prijs. 
In uitzonderings uitgevallen (b.v. nieuwe wetgeving) dient contact gezocht te worden met de Opdrachtgever.
</t>
  </si>
  <si>
    <t xml:space="preserve">Impliciete trust is niet toegestaan. Veilige toegang wordt geregeld op basis van device en identiteit. Toegang over onveilige netwerken geschied ALTIJD middels MFA. Hierbij is Microsoft MFA de standaard van Opdrachtgever. 
Toegang over interne netwerken moet optioneel verplicht gesteld kunnen worden, dit ter nadere/latere bepaling door de Opdrachtgever.
</t>
  </si>
  <si>
    <t>EIS VERVALLEN</t>
  </si>
  <si>
    <t>Inschrijver is transparant over welke data vanuit de geleverde Oplossing wordt doorgezet naar derden. Onder derden worden mede begrepen alle overheden of overheidsorganen, zowel binnen Nederland als daarbuiten.
Inschrijver betracht deze transparantie bij inschrijving. Gedurende de opdracht informeert Inschrijver actief en uit eigen beweging Opdrachtgever over iedere wijziging in met wie data wordt gedeeld, en welke data dit betreft.
De Inschrijver (inclusief de geleverde Oplossing) verzamelt geen data anders dan data die krachtens deze overeenkomst met Inschrijver wordt gedeeld ter uitvoering van deze overeenkomst. Inschrijver draagt er zorg voor dat de geleverde Oplossing niet in staat is andere data op te staan en/of te verzenden.
Data mag slechts worden gedeeld met derden na voorafgaand schriftelijke toestemming van Opdrachtgever. Inschrijver bewerkstelligt dat derden die de data met goedkeuring van Opdrachtgever ontvangen, eveneens gebonden zijn aan dit toestemmingsvereiste.
Indien blijkt dat data door of via Inschrijver of de geleverde Oplossing zonder voorafgaande schriftelijke goedkeuring is gedeeld met derden is Opdrachtgever gerechtigd de overeenkomst per direct buitengerechtelijk te ontbinden. Voornoemde wordt zonder meer gezien als tekortkoming die de ontbinding rechtvaardigt. Dit geldt ook indien de data ongeoorloofd is gedeeld door een derde, die deze data via Inschrijver of geleverde Oplossing heeft verkregen. Opdrachtgever is bij buitengerechtelijke ontbinding geen enkele vergoeding of schadeloosstelling verschuldigd.
Inschrijver is aansprakelijk voor alle schade geleden door Opdrachtgever vanwege het ongeoorloofd delen van data door Inschrijver, de geleverde Oplossing of derden, en het op dit grond eindigen van de overeenkomst, daaronder mede begrepen kosten die Opdrachtgever maakt in verband met het vervangen van de Oplossing.
Indien tussen Opdrachtgever en Inschrijver een Verwerkersovereenkomst tot stand komt gelden deze afspraken in aanvulling op de Verwerkersovereenkomst.</t>
  </si>
  <si>
    <t xml:space="preserve">Printers, scanners en andere apparatuur voor gedeeld gebruik worden direct op het netwerk aangesloten en niet op een PC/Werkstation/ThinClient. 
Binnen de locaties van opdrachtgever of aangesloten deelnemers is dat uitsluitend de toegestane ICT infrastructuur en is aansluiting op elk ander netwerk verboden. Als ‘ander netwerk’ gelden onder andere: modemaansluitingen, telefonie en elke vorm van draadloze en/of mobiele datacommunicatie.
</t>
  </si>
  <si>
    <t xml:space="preserve">Opdrachtgever gebruikt voor het aanbieden van database diensten:
- primair: Microsoft SQL server (SQL)
- secundair: Oracle RDBMS
De aangeboden oplossing dient van een van deze database diensten gebruik te maken.
</t>
  </si>
  <si>
    <t xml:space="preserve">De aangeboden oplossing dient te passen binnen de context, zoals beschreven in de meegeleverde Project Start Architectuur.
</t>
  </si>
  <si>
    <t>Inschrijver ondersteunt opdrachtgever in het uitvoeren van een Data Protection Impact Analyse (DPIA) en/of Business Impact Analyse (BIA)en beantwoord daarvoor relevante vragen vanuit Opdrachtgever.
Inschrijver werkt - indien van toepassing - mee aan een voorafgaande raadpleging zoals bedoeld in artikel 35 en 36 AVG.
De werkzaamheden die hiervoor nodig zijn, zijn onderdeel van de dienstverlening, ook in het geval van een veranderd risico op de (persoons)gegevensverwerking gedurende de looptijd van de overeenkomst.
Inschrijver brengt geen extra kosten in rekening voor de ondersteuning van opdrachtgever.</t>
  </si>
  <si>
    <t xml:space="preserve">Opdrachtnemer voldoet met haar aangeboden oplossing aan:
- AVG en UAVG
- BIO 2.0
- Forum Standaardisatie (voorgeschreven normen en standaarden)
- WOO
- WDT
- DUTO
- WCAG
- Archiefwet
- SDG verordening
- Cyberbeveiligingswet (zodra die is vastgesteld)
</t>
  </si>
  <si>
    <t>Zowel vanuit de VDI omgeving van Opdrachtgever als op de door haar gemanagede Intune devices dient Single Sign On (SSO) ondersteund te worden door On Premise applicaties op basis van On Premise Active Directory Integrated Sign On.</t>
  </si>
  <si>
    <t xml:space="preserve">Ten behoeve van leverancierstoegang tot on premise systemen dient de Inschrijver zich te conformeren aan de volgende eisen:
1. Inschrijvers dienen in te loggen op de URL van het Ieveranciersportaal van Opdrachtgever.
2. Deze URL is uitsluitend bereikbaar wanneer een of meer vaste ip-adressen van de Inschrijver ‘gewhitelist’ zijn in de systemen van opdrachtgever.
3. De Inschrijver krijgt één (1) leveranciersaccount, conform naamconventie die toegepast wordt door Opdrachtgever voor leverancierstoegang .
4. De Inschrijver krijgt via het leveranciersaccount uitsluitend toegang tot die omgevingen waar toegang noodzakelijk is (least privilige).
5. De toegang is voorts uitsluitend en op aanvraag mogelijk na verkrijgen van een MFA-token van de beheerorganisatie van Opdrachtgever. Dit token is maximaal één (1) kalenderdag bruikbaar. 
Alle benodigde technische detailinformatie wordt bekendgemaakt ten tijde van de implementatie. Dit is o.a. afhankelijk van of applicatie on premise of in opdrachtgevers Azure omgeving wordt gehost.
</t>
  </si>
  <si>
    <t xml:space="preserve">Ten behoeve van leverancierstoegang tot Azure diensten in de Azure tenant van Opdrachtgever dient de Inschrijver zich te conformeren aan de volgende eisen:
1. Inschrijvers dienen in te loggen in onze Azure tenant met behulp van Microsoft PIM op basis van een toegewezen beheeraccount;
2. Er wordt in de verwerkersovereenkomst vastgelegd of toegang tot een Azure dienst goedgekeurd dient te worden door beheer van de Opdrachtgever;
3. De beheerder van de leverancier geeft aan hoe lang toegang tot betreffende Azure dienst benodigd is (b.v. 1 uur, een dagdeel, een hele dag);
4. Toegang wordt hetzij automatisch dan wel handmatig verleend (zie 2) voor de aangevraagde periode.
</t>
  </si>
  <si>
    <t xml:space="preserve">Als het systeem (de cloud applicatie) op applicatie niveau rechten nodig heeft op resources (b.v. Entra ID informatie, Exchange Online, Sharepoint sites, etc.) in de Microsoft cloud (middels de Graph API), dan gelden hiervoor de volgende voorwaarden:
- Rechten worden toegekend op basis van Least Privilige, d.w.z. de Inschrijver dient te beschrijven en aan te tonen welke informatieobjecten vanuit de omgeving van oOpdrachtgever noodzakelijk zijn voor het functioneren van de aangeboden oplossing;
- Er worden uitsluitend leesrechten gegeven op betreffende informatieobjecten, d.w.z. het is niet toegestaan informatieobjecten te creéren, veranderen of verwijderen. (NB: het mogen versturen van een mail vanuit de aangeboden oplossing valt niet onder deze clausule);
- Verkregen rechten worden beperkt tot de organisatie(s) van de opdrachtgever(s);
- Delegation of rights op gebruikersniveau is eveneens van toepassing;
- De aangeboden oplossing voorziet in logging van het aanroepen van de Graph API;
- De opdrachtgever borgt aan haar zijde de inrichting van de toe te passen beperkingen; deze wordt samen met de Inschrijver gevalideerd;
- De te verkrijgen informatie wordt vastgelegd in de Verwerkersovereenkomst.
</t>
  </si>
  <si>
    <t xml:space="preserve">Log-informatie t.a.v. authenticatie en toegang, gebruikers- EN beheerhandelingen, configuratie wijzigingen, security events en incidenten blijven minimaal 365 dagen beschikbaar voor inzage door specifiek toegewezen rollen vanuit Opdrachtgever.
Logging mag na 65 dagen overgedragen worden naar een cold-archive oplossing.
</t>
  </si>
  <si>
    <t>Als onderdeel van de oplevering van de aangeboden oplossing dient een kwetsbaarhedenscan op de aangeboden oplossing uitgevoerd te worden en als rapport opgeleverd te worden aan Opdrachtgever.
Inschrijver mag ook een gelijkwaardig, recent (niet ouder dan 6 maanden) rapport indienen.
De kosten en uitvoering van een kwetsbaarhedenscan mogen meegenomen worden in de Inschrijving. Het achteraf indien van een factuur is niet toegestaan.</t>
  </si>
  <si>
    <t xml:space="preserve">Inschrijver maakt bij certificaten t.b.v. encryptie gebruik van minimaal SHA-2 (Secure Hash Algorithm 2). Inschrijver zorgt dat deze certificaten tijdig vernieuwd worden.
Certificaten obv SHA-1 zijn niet toegestaan.
</t>
  </si>
  <si>
    <t>De opdrachtgever streeft ernaar dat web-oplossingen (websites, webapplicaties) met testen op Internet.nl een score halen van 100%.
Bij aanvang van de dienst is de score tenminste 90% met in achtname van de volgende eisen:
- Bereikbaarheid via modern adres (voldoende)
- Ondertekende domeinnamen (voldoende)
- Beveiligde verbinding inclusief DANE en STARTTLS (beperkte afwijkingen mogelijk)
- Beveiligingsopties (beperkte afwijkingen mogelijk)
- Routeaankondiging (voldoende)
Voorts dient bij een score lager dan 100% een verbeterplan te worden voorgelegd om binnen 1 jaar 100% te bereiken en te handhaven.</t>
  </si>
  <si>
    <t>Inschrijver stelt Opdrachtgever vooraf en tijdig op de hoogte wanneer er een wijziging van derde partijen (onderaannemers) plaatsvindt en borgt dat de nieuwe derde partij zich conformeert aan de initieel overeengekomen aansluitvoorwaarden en werkwijzen. 
Indien de nieuwe derde partij zich hieraan niet kan of wil conformeren, initieert inschrijver een overleg met Opdrachtgever om de knelpunten te bespreken, met als doel om te komen tot een wederzijdse overeenstemming. 
Indien er met de komst van een nieuwe derde partij onoverkomelijke verschillen in voorwaarden of werkwijzen ontstaan, is Opdrachtgever gerechtigd het contract met Inschrijver voortijdig te beëindigen. Vooraf betaalde vergoeding worden naar rato door Inschrijver gecrediteerd.</t>
  </si>
  <si>
    <t xml:space="preserve">Voor controle en audits kan het systeem een overzicht genereren en exporteren - in een standaard te bewerken format - van alle gebruikers inclusief bijhorende autorisaties en laatste inlogtijden.
</t>
  </si>
  <si>
    <t xml:space="preserve">Fysieke toegang tot ICT technische ruimten van Opdrachtgever zal uitsluitend onder leiding van team Server &amp; Storage of netwerk-beheerders van Opdrachtgever verleend worden aan personen die werkzaamheden moeten uitvoeren aan servers, systemen of het netwerk van Opdrachtgever. </t>
  </si>
  <si>
    <t xml:space="preserve">Wijzigingen die betrekking hebben op door Opdrachtgever gebruikte systemen of (cloud)diensten door Inschrijver of derde partijen van Inschrijver, dienen tijdig kenbaar gemaakt te worden.
Tijdigheid is afhankelijk van de aard en impact van de wijzigingen.
- (Zeer) grote wijzigingen, zoals wijziging van een gegevensmodel, vervanging van interfaces, ingrijpende aanpassing van user interfaces, etc. dienen tenminste 9 maanden van te voren gemeld te worden, zodat in de keten afhankelijke systemen en processen tijdig voobereid kunnen worden op de wijziging.
- Overige wijzigingen dienen tenminste 3 maanden van te voren gemeld te worden.
</t>
  </si>
  <si>
    <t>Data van klanten van opdrachtgever moet op verzoek in separate, gescheiden omgevingen (tenants) te plaatsen zijn.</t>
  </si>
  <si>
    <t>Data van Opdrachtgever moet gescheiden blijven van andere klanten van Inschrijver.</t>
  </si>
  <si>
    <t xml:space="preserve">Medewerkering DPIA
Inschrijver is verplicht volledige, tijdige en kosteloze medewerking te verlenen aan het uitvoeren, actualiseren en vaststellen van een Data Protection Impact Assessment (DPIA). Hieronder wordt in ieder geval verstaan:
* het beschikbaar stellen van technische en organisatorische documentatie;
* het toelichten van processen, systemen en beveiligingsmaatregelen;
* het deelnemen aan interviews en review sessies;
* het aanleveren van aanvullende informatie binnen tien (10) werkdagen na verzoek van de Opdrachtgever.
</t>
  </si>
  <si>
    <t xml:space="preserve">Inschrijver borgt aantoonbaar dat de oplossing voldoet aan artikel 25 AVG (Privacy-by-Design en Privacy-by-Default). Minimaal gelden de volgende eisen:
* dataminimalisatie: uitsluitend de strikt noodzakelijke persoonsgegevens worden verwerkt;
* standaardinstellingen zijn privacyvriendelijk en beperken gegevensdeling tot een minimum;
* gegevens worden waar mogelijk gepseudonimiseerd of versleuteld opgeslagen;
* test-, acceptatie- en productieomgevingen zijn fysiek en logisch gescheiden.
</t>
  </si>
  <si>
    <t>Verplichte opvolging DPIA-bevinden
Inschrijver committeert zich aan het uitvoeren van alle risico mitigerende maatregelen die voortkomen uit de vastgestelde DPIA, binnen de door de Opdrachtgever vastgestelde termijn(en). Indien een maatregel aantoonbaar niet uitvoerbaar is, levert de Opdrachtnemer binnen tien (10) werkdagen een gemotiveerde onderbouwing en voorstel voor een gelijkwaardig alternatief.</t>
  </si>
  <si>
    <t>Gegevensopslag, data locatie en internationale doorgifte
Inschrijver verstrekt op verzoek volledige transparantie over locaties van gegevensopslag, datacenters en eventuele doorgifte aan derde landen. Hierbij gelden de volgende eisen:
* gegevens worden enkel opgeslagen in landen binnen de EER, tenzij anders schriftelijk overeengekomen;
* doorgifte naar derde landen is alleen toegestaan onder naleving van hoofdstuk V AVG en vereist aanvullende waarborgen conform EDPB richtlijnen (encryptie, pseudonimisering, contractuele waarborgen) (EDPB | European Data Protection Board);
* wijzigingen in datalocaties of subverwerkers worden minimaal dertig (30) dagen vooraf schriftelijk gemeld.</t>
  </si>
  <si>
    <t>AVG artikel 25</t>
  </si>
  <si>
    <t>AVG artikel 44 en 49</t>
  </si>
  <si>
    <t>AVG artikel 35 en 36</t>
  </si>
  <si>
    <r>
      <t xml:space="preserve">Indien en voor zover Inschrijver bij de uitvoering van de overeenkomst optreedt als verwerker in de zin van de Algemene Verordening Gegevensbescherming (AVG), gaat Inschrijver akkoord met het sluiten van een Verwerkersovereenkomst. Daarbij geniet het de voorkeur om het standaardformat van Opdrachtgever — gebaseerd op het VNG-format — te hanteren. 
Indien echter sprake is van (gezamenlijke of zelfstandige) verwerkingsverantwoordelijkheid, zullen partijen voor dat deel van de verwerking een afzonderlijke Gegevensuitwisselingsovereenkomst sluiten, waarbij eveneens het standaardformat van Opdrachtgever de voorkeur geniet, waarin de onderlinge verantwoordelijkheden en verplichtingen conform de AVG worden vastgelegd.
</t>
    </r>
    <r>
      <rPr>
        <b/>
        <sz val="10"/>
        <color rgb="FFFF0000"/>
        <rFont val="Calibri"/>
        <family val="2"/>
      </rPr>
      <t>** 
Zet kolom C "Eis nodig?" op "Nee" indien een aanbestedingsleidraad wordt meegestuurd
**</t>
    </r>
  </si>
  <si>
    <t xml:space="preserve">Diensten (informatieverstrekking, aanvraagformulieren) met een "niet-lokaal" karakter die door EU-burgers afgenomen kunnen worden, dienen te voldoen aan de EU Single Data Gateway verordening. Specifiek betekent dit:
- indien inloggen vereist is moet eIDAS ondersteund worden (naast DigID);
- indien betalen vereist is moet een internationale betaaloptie beschikbaar zijn (naast iDeal/Wero);
- de formulieren moeten ofwel van een Engelstalige toelichting op Nederlandse begrippen voorzien zijn of in een -tenminste- Engelstalige versie beschikbaar zijn;
- adresblokken moeten ook geschikt zijn voor buitenlandse adressen;
- ontvangstbevestigingen moet -tenminste- in het Engels verstuurd kunnen worden.
</t>
  </si>
  <si>
    <t xml:space="preserve">Aan te leveren documentatie tbv DPIA
Inschrijver levert direct (binnen 1 week) na gunning, en waar relevant aangevuld bij oplevering, de volgende documentatie aan:
* gedetailleerde beschrijving van de gegevensverwerkingen, inclusief doeleinden, categorieën gegevens en betrokkenen;
* dataflowdiagrammen van alle gegevensstromen binnen en buiten de dienst;
* beschrijving van alle beveiligingsmaatregelen conform ISO 27001 of gelijkwaardig;
* overzicht van subverwerkers en de aard van hun dienstverlening;
* documentatie over audit  en loggingmechanismen, bewaartermijnen en toegangsbeheer.
</t>
  </si>
  <si>
    <t xml:space="preserve">Inschrijver dient aantoonbaar een backup mechanisme ingericht te hebben. Inschrijver levert op verzoek een beschrijving welke maatregelen genomen zijn om beschikbaarheid en veiligheid van back-ups bij calamiteiten zeker te stellen.
</t>
  </si>
  <si>
    <t>Inschrijver past onderstaande eisen toe bij het maken van backups:
* Backups worden bewaard op een locatie binnen de EER;
* Backups worden encrypted (minimaal AES-256) opgeslagen;
* Inschijvers hanteert een strikte toegangscontrole en scheiding van beheersfuncties vwb de toegang tot opgeslagen backups;
* Inschrijver borgt dat backups gedurende de opslagperiode onwijzigbaar zijn (immutable);
* Inschrijver biedt de mogelijkheid om gemaakte backups te exporteren en levert deze op verzoek aan Opdrachtgever.</t>
  </si>
  <si>
    <t xml:space="preserve">De Opdrachtgever beheert de centrale DHCP-, DNS en NTP diensten. 
Het gebruik van deze diensten door de aangeboden oplossing(en) is verplicht.
</t>
  </si>
  <si>
    <t xml:space="preserve">Onderaannemers van de Inschrijver moeten kunnen verklaren dat zij, bij een eventueel faillissement van de Inschrijver of vanwege een andere situatie waarin de Inschrijver zijn SaaS-dienst niet kan continueren, bereid zijn om tegen tussen Inschrijver en onderaannemer overeengekomen vergoeding de dienst te blijven leveren voor de duur van 6 tot 12 maanden.
</t>
  </si>
  <si>
    <t xml:space="preserve">Hardware met WiFi ondersteunt minimaal WPA-3.
</t>
  </si>
  <si>
    <t xml:space="preserve">Hardware met WiFi ondersteunt minimaal onderstaande standaarden:
* IEEE 802.11n (WiFi 4)
* IEEE 802.11ac (WiFi 5)
* IEEE 802.11ax (WiFi 6)
* IEEE 802.11be (WiFi 7)
</t>
  </si>
  <si>
    <t xml:space="preserve">Alle aangesloten systemen maken uitsluitend gebruik van IPv4 én IPv6 om toegang te krijgen tot de logische netwerk infrastructuur.
</t>
  </si>
  <si>
    <t xml:space="preserve">De Windows-native front-end van de aangeboden oplossing is en blijft compatible met de ondersteunde versies vanuit Microsoft (thans: Windows 11).
</t>
  </si>
  <si>
    <t xml:space="preserve">De Front-end van de aangeboden oplossing is op de meeste gangbare mobiele apparaten bruikbaar: Android en iOS devices, met operating system versies N, N-1 en N-2, waarbij minimaal geldt dat het OS nog in aanmerking komt voor security updates vanuit de leverancier van het device.
N is de nieuwste versie ten tijde van het inkooptraject.
Gangbare mobiele apparaten zijn hierbij iOS en Android smartphones en tablets.
</t>
  </si>
  <si>
    <t xml:space="preserve">EIS VERVALLEN
</t>
  </si>
  <si>
    <t>Inschrijver treft maatregelen om datasoevereiniteit voor de gegevens van Opdrachtgever te waarborgen. Hierbij valt te denken aan het gebruik van Bring Your Own Keys (BYOK) of Bring Your Own Encryption (BYOE) door Opdrachtgever.</t>
  </si>
  <si>
    <t>versie 2026.1.0, vastgesteld door de Manager ICT dd: xx-xx-xxxx</t>
  </si>
  <si>
    <t>Business Impact Analyse (BIA)</t>
  </si>
  <si>
    <t>Beschikbaarheid</t>
  </si>
  <si>
    <t>Integriteit</t>
  </si>
  <si>
    <t>Classificatie van het Systeem</t>
  </si>
  <si>
    <t>BIA - Beschikbaarheid</t>
  </si>
  <si>
    <t>BIA - Integriteit</t>
  </si>
  <si>
    <t>BIA - Vertrouwelijkheid</t>
  </si>
  <si>
    <t>Score</t>
  </si>
  <si>
    <t>Laag - Belangrijk</t>
  </si>
  <si>
    <t>Midden - Noodzakelijk</t>
  </si>
  <si>
    <t>Hoog - Essentieel</t>
  </si>
  <si>
    <t>Laag - Gering</t>
  </si>
  <si>
    <t>Midden - Ernstig</t>
  </si>
  <si>
    <t>Hoog - Desastreus</t>
  </si>
  <si>
    <t>Laag - Intern</t>
  </si>
  <si>
    <t>Midden - Vertrouwelijk</t>
  </si>
  <si>
    <t>Hoog - Geheim</t>
  </si>
  <si>
    <t>Puntenscore</t>
  </si>
  <si>
    <t>Vertrouwelijkheid</t>
  </si>
  <si>
    <t>BIA</t>
  </si>
  <si>
    <t>Beschikbaarheid - Laag</t>
  </si>
  <si>
    <t>Beschikbaarheid - Midden</t>
  </si>
  <si>
    <t>Beschikbaarheid - Hoog</t>
  </si>
  <si>
    <t>Integriteit - Midden</t>
  </si>
  <si>
    <t>Integriteit - Laag</t>
  </si>
  <si>
    <t>Integriteit - Hoog</t>
  </si>
  <si>
    <t>Vertrouwelijkheid - Laag</t>
  </si>
  <si>
    <t>Vertrouwelijkheid - Midden</t>
  </si>
  <si>
    <t>Vertrouwelijkheid - Hoog</t>
  </si>
  <si>
    <t>Omschrijving</t>
  </si>
  <si>
    <t>Classificatie - Nuttig</t>
  </si>
  <si>
    <t>Classificatie - Belangrijk</t>
  </si>
  <si>
    <t>Classificatie - Vitaal</t>
  </si>
  <si>
    <t>score</t>
  </si>
  <si>
    <t>Geen bijzondere maatregelen zijn noodzakelijk. Verlies van integriteit kan leiden tot beperkte schade zoals negatieve publiciteit of irritatie bij burgers, maar heeft verder beperkte impact.</t>
  </si>
  <si>
    <t>Passende maatregelen zijn vereist om de juistheid, tijdigheid en volledigheid van informatie te waarborgen. Verlies van integriteit kan leiden tot forse schade zoals politieke schade, financiële gevolgen of organisatiebrede negatieve publiciteit.</t>
  </si>
  <si>
    <t>Zware maatregelen zijn nodig om de integriteit van informatie te waarborgen. Verlies van integriteit kan leiden tot zware maatschappelijke schade, onherstelbaar gegevensverlies en het stilvallen van kritieke processen.</t>
  </si>
  <si>
    <t>Kennisname door ongeautoriseerden is onwenselijk maar veroorzaakt geen grote schade. Openbaarmaking kan leiden tot beperkte financiële gevolgen, irritatie bij burgers, of interne negatieve publiciteit.</t>
  </si>
  <si>
    <t>Bescherming van gevoelige informatie in overheidsprocessen is noodzakelijk. Openbaarmaking kan leiden tot politieke schade, financiële gevolgen, verlies van publiek respect of negatieve publiciteit en kan juridische gevolgen hebben zoals bindende aanwijzingen van de AP.</t>
  </si>
  <si>
    <t>Verlies van informatie heeft een grote impact en moet beschermd worden om de veiligheid te waarborgen. Weerstand tegen statelijke actoren en de bescherming van gerubriceerde informatie zijn essentieel.</t>
  </si>
  <si>
    <t>groen</t>
  </si>
  <si>
    <t>oranje</t>
  </si>
  <si>
    <t>rood</t>
  </si>
  <si>
    <t>Een belangrijk geclassificeerd element ondersteunt belangrijke bedrijfsfuncties en operationele processen, maar heeft bij uitval of integriteitsverlies geen directe en ernstige impact op de gehele organisatie. Echter langdurige verstoringen kunnen leiden tot ernstige gevolgen voor de dienstverlening en interne processen.</t>
  </si>
  <si>
    <t>Incidentele uitval van maximaal twee weken is toegestaan, met beperkte gevolgen zoals interne negatieve publiciteit of irritatie bij burgers. Maximale hersteltijd is 40 kantooruren.</t>
  </si>
  <si>
    <t>Het systeem mag maximaal één week uitvallen, wat kan leiden tot beperkte schade zoals politieke verantwoording, financiële problemen of negatieve publiciteit. Maximale hersteltijd is 16 kantooruren.</t>
  </si>
  <si>
    <t>Informatie of diensten mogen alleen in zeer uitzonderlijke situaties uitvallen, met maximaal 8 uren uitval toegestaan. Uitval kan leiden tot ernstige politieke, financiële en organisatorische gevolgen.</t>
  </si>
  <si>
    <t>Een nuttig geclassificeerd element ondersteunt de organisatie, maar is niet kritisch voor de bedrijfsvoering. Uitval of verlies van integriteit van een dergelijk element heeft slechts beperkte operationele impact en de organisatie kan zonder ernstige verstoringen doorgaan.</t>
  </si>
  <si>
    <t>Een vitaal geclassificeerd element is kritisch voor de continuïteit van de organisatie. Uitval of schending van de integriteit of vertrouwelijkheid van dit proces, systeem of leverancier heeft directe en ernstige impact op de dienstverlening, bedrijfsvoering en/of wettelijke verplichtingen.</t>
  </si>
  <si>
    <t xml:space="preserve">1: Laag </t>
  </si>
  <si>
    <t>2: Midden</t>
  </si>
  <si>
    <t>3: Hoog</t>
  </si>
  <si>
    <t>Beschikbaarheidseisen</t>
  </si>
  <si>
    <t>Werktijden:</t>
  </si>
  <si>
    <t>SLA: Beschikbaarheid tijdens werktijd</t>
  </si>
  <si>
    <t>min 99,6%</t>
  </si>
  <si>
    <t>min 99,9%</t>
  </si>
  <si>
    <t>SLA: Beschikbaarheid buiten werktijd</t>
  </si>
  <si>
    <t>min 96,1%</t>
  </si>
  <si>
    <t>n.v.t.</t>
  </si>
  <si>
    <t>RPO</t>
  </si>
  <si>
    <t>max 28 uur</t>
  </si>
  <si>
    <t>max 24 uur</t>
  </si>
  <si>
    <t>max 8 uur</t>
  </si>
  <si>
    <t>RTO</t>
  </si>
  <si>
    <t>max 40 werkuren</t>
  </si>
  <si>
    <t>max 16 werkuren</t>
  </si>
  <si>
    <t>max 8 werkuren</t>
  </si>
  <si>
    <t>Hersteltijd omvangrijke calamiteit</t>
  </si>
  <si>
    <t>48 uur</t>
  </si>
  <si>
    <t>Integriteitseisen</t>
  </si>
  <si>
    <t>Volledigheid</t>
  </si>
  <si>
    <t>90% - &lt; 95%</t>
  </si>
  <si>
    <t>95% - &lt; 98%</t>
  </si>
  <si>
    <t xml:space="preserve">98% - 100% </t>
  </si>
  <si>
    <t>Consistentie</t>
  </si>
  <si>
    <t>98% - 100%</t>
  </si>
  <si>
    <t>Uniekheid</t>
  </si>
  <si>
    <t>Validiteit</t>
  </si>
  <si>
    <t>Nauwkeurigheid</t>
  </si>
  <si>
    <t>Vertrouwelijkheidseisen</t>
  </si>
  <si>
    <t>Toegang</t>
  </si>
  <si>
    <t>Toegang tot informatie is alleen toegestaan voor medewerkers van de organisatie en geautoriseerde externe partijen.</t>
  </si>
  <si>
    <t>Alleen toegankelijk voor specifiek geautoriseerde medewerkers op basis van een "need-to-know"-principe.</t>
  </si>
  <si>
    <t>Alleen toegankelijk voor strikt beperkte en vooraf goedgekeurde gebruikers.</t>
  </si>
  <si>
    <t>Authenticatie</t>
  </si>
  <si>
    <t>Confrom beleid MFA</t>
  </si>
  <si>
    <t>Autorisatie</t>
  </si>
  <si>
    <t>Geen specifieke maatregel vereist</t>
  </si>
  <si>
    <t>Toegangsrechten op basis van rollen en verantwoordelijkheden (RBAC) is verplicht.</t>
  </si>
  <si>
    <t>Eigen eis</t>
  </si>
  <si>
    <t>Delen van informatie</t>
  </si>
  <si>
    <t>Informatie mag intern gedeeld worden via goedgekeurde communicatiekanalen zoals e-mail, SharePoint en MS Teams.</t>
  </si>
  <si>
    <t>Delen van informatie met derden is niet toegestaan zonder expliciete goedkeuring van de informatie-eigenaar.</t>
  </si>
  <si>
    <t>Opslag</t>
  </si>
  <si>
    <t xml:space="preserve">Opslag moet plaatsvinden op beheerde netwerklocaties of in de cloudomgeving met toegangsbeheer. </t>
  </si>
  <si>
    <t>Informatie moet worden opgeslagen op beveiligde locaties, zoals versleutelde opslag in de cloud of afgeschermde netwerkomgevingen.</t>
  </si>
  <si>
    <t>Elektronische opslag vereist encryptie op bestand- en schijfniveau, evenals extra toegangscontroles.</t>
  </si>
  <si>
    <t>Mailen</t>
  </si>
  <si>
    <t>E-mails met vertrouwelijke informatie moeten worden versleuteld (bijvoorbeeld via veilige e-mailoplossingen).</t>
  </si>
  <si>
    <t>Printen, fysieke documenten</t>
  </si>
  <si>
    <t>Printen van vertrouwelijke documenten mag alleen op beveiligde printers met gebruikersauthenticatie.</t>
  </si>
  <si>
    <t>Printen van vertrouwelijke documenten mag alleen op beveiligde printers met gebruikersauthenticatie.
Fysieke documenten moeten worden bewaard in een afgesloten ruimte met beperkte toegang.</t>
  </si>
  <si>
    <t>Classificatie, labeling</t>
  </si>
  <si>
    <t xml:space="preserve">Informatie met deze classificatie dient automatisch gelabeld te worden met metadata in DLP-oplossingen </t>
  </si>
  <si>
    <t>Informatie met deze classificatie dient automatisch gelabeld te worden met metadata in DLP-oplossingen 
Classificatie en toegangsrechten worden minstens jaarlijks herzien door het management en de informatie-eigenaar.</t>
  </si>
  <si>
    <t>Externe toegang</t>
  </si>
  <si>
    <t>Externe toegang is alleen mogelijk via een streng gecontroleerd autorisatieproces.</t>
  </si>
  <si>
    <t>Vernietiging</t>
  </si>
  <si>
    <t>Vernietiging van vertrouwelijk geclassificeerde informatie dient te gebeuren volgens speciale procedures.</t>
  </si>
  <si>
    <t>Vernietiging van geheim geclassificeerde informatie dient te gebeuren volgens speciale procedures.</t>
  </si>
  <si>
    <t>Definitie</t>
  </si>
  <si>
    <t xml:space="preserve">
Van 08:00 tot 17:00 op maandag t/m vrijdag behoudens algemene erkende feestdagen.</t>
  </si>
  <si>
    <t xml:space="preserve">
Van 07:00 tot 21:00 op maandag t/m vrijdag behoudens algemene erkende feestdagen.</t>
  </si>
  <si>
    <t xml:space="preserve">
24 uur per dag, 7 dagen per week, behoudens gepland onderhoud.</t>
  </si>
  <si>
    <t xml:space="preserve">Hersteltijd
Bij omvangrijke calamiteit: </t>
  </si>
  <si>
    <t xml:space="preserve">RPO
Recovery Point Objective: de maximale hoeveelheid gegevens die verloren mag gaan, uitgedrukt in tijd: </t>
  </si>
  <si>
    <t xml:space="preserve">RTO
Recovery Time Objective: de maximale tijd waarbinnen het systeem weer beschikbaar moet zijn na een storing: </t>
  </si>
  <si>
    <t xml:space="preserve">SLA: Beschikbaarheid buiten werktijd
Service Level Agreement: een afspraak over de beschikbaarheid van het systeem buiten werktijden: </t>
  </si>
  <si>
    <t xml:space="preserve">Volledigheid
De mate waarin alle benodigde gegevens aanwezig zijn en niets ontbreekt: </t>
  </si>
  <si>
    <t xml:space="preserve">Consistentie
De mate waarin gegevens logisch kloppen en elkaar niet tegenspreken: </t>
  </si>
  <si>
    <t xml:space="preserve">Validiteit
De mate waarin gegevens voldoen aan vooraf gedefinieerde regels, zoals correcte formaten of toegestane waarden: </t>
  </si>
  <si>
    <t xml:space="preserve">Uniekheid
De mate waarin gegevens die uniek moeten zijn ook echt uniek voorkomen: </t>
  </si>
  <si>
    <t xml:space="preserve">Nauwkeurigheid
De mate waarin gegevens juist, foutloos en exact overeenkomen met de werkelijkheid: </t>
  </si>
  <si>
    <t>* Op locatie van de Gemeente Arnhem of klantorganisaties MFA verplicht en te benaderen vanaf elk apparaat
* MFA verplicht binnen NL en EER en te benanderen vanaf elk apparaat
* Buiten EER alleen op aanvraag en enkel op zakelijk apparaat</t>
  </si>
  <si>
    <t>* Op locatie van de Gemeente Arnhem of klantorganisaties MFA verplicht  en enkel op zakelijk appraat
* MFA verplicht binnen NL en EER en enkel op zakelijk apparaat
* Buiten EER niet toegestaan</t>
  </si>
  <si>
    <t>* Op locatie van de Gemeente Arnhem of klantorganisaties geen MFA verplicht en te benaderen vanaf elk apparaat
* MFA verplicht binnen NL en EER en te benanderen vanaf elk apparaat
* Buiten EER alleen op aanvraag en enkel op zakelijk apparaat</t>
  </si>
  <si>
    <t>Geleverd door Inschrijver / In te vullen door Inschrijver</t>
  </si>
  <si>
    <t>Inschrijving moet voldoen aan onderstaande eisen:</t>
  </si>
  <si>
    <t>MOET voldoen</t>
  </si>
  <si>
    <t xml:space="preserve">Delen van informatie - Eisen aan het delen van informatie:
</t>
  </si>
  <si>
    <t xml:space="preserve">Opslag - Eisen aan hoe de opslag plaatsvindt:
</t>
  </si>
  <si>
    <t xml:space="preserve">Autorisatie - Eisen aan het bepalen van welke informatie en functies een gebruiker mag gebruiken na inloggen:
</t>
  </si>
  <si>
    <t xml:space="preserve">Authenticatie - Eisen aan de mate van bevestiging dat iemand is wie hij zegt te zijn, bijvoorbeeld via een wachtwoord of inlogmethode:
</t>
  </si>
  <si>
    <t>Werktijden - De tijden waarop het systeem beschikbaar moet zijn voor gebruik en waarbinnen eventuele verstoringen moeten zijn opgelost of gemitigeerd.</t>
  </si>
  <si>
    <t xml:space="preserve">SLA: Beschikbaarheid tijdens werktijd 
Service Level Agreement: een afspraak over hoe beschikbaar het systeem moet zijn tijdens werktijden: </t>
  </si>
  <si>
    <t xml:space="preserve">Mailen - Eisen aan de mate van beveiligingsmaatregelen voor mailen:
</t>
  </si>
  <si>
    <t xml:space="preserve">Printen, fysieke documenten - Eisen aan het printen van informatie:
</t>
  </si>
  <si>
    <t xml:space="preserve">Classificatie, labeling - Eisen aan het (automatisch) labelen van bepaalde informatie:
</t>
  </si>
  <si>
    <t xml:space="preserve">Externe toegang - Eisen aan externe toegang:
</t>
  </si>
  <si>
    <t xml:space="preserve">Vernietiging - Eisen aan  vernietiging van bepaalde informatie:
</t>
  </si>
  <si>
    <t>Gibit 2023, artikel 21.1</t>
  </si>
  <si>
    <t>Gibit 2023, artikel 34.2</t>
  </si>
  <si>
    <t>Gibit 2023, artikel 34</t>
  </si>
  <si>
    <t>Gibit 2023, artikel 1.8</t>
  </si>
  <si>
    <t xml:space="preserve">Toegang - Eisen aan hoe toegang wordt verleend tot informatie:
</t>
  </si>
  <si>
    <t>Gibit 2023, artikel 21.3</t>
  </si>
  <si>
    <t>8. Beschikbaarheid, Integriteit, Vertrouwelijkheid</t>
  </si>
  <si>
    <t>Intended purpose:
Inschrijver levert een volledige beschrijving van de intended purpose, inclusief aannames, grenzen en context van het gebruik.</t>
  </si>
  <si>
    <t>Datakwaliteit &amp; Representativiteit:
Datasets moeten representatief, relevant en foutarm zijn. Inschrijver levert bias-analyses, statistische kwaliteitscontroles en documentatie van dataverwerking aan.</t>
  </si>
  <si>
    <t>Definities &amp; Scope:
Het AI-systeem moet voldoen aan de definitie zoals beschreven in de AI Act: een machine-based systeem dat autonoom opereert en output genereert die invloed heeft op fysieke of virtuele omgevingen.
Bronnen:
* EU AI Act: https://artificialintelligenceact.eu/chapter/1/
* EU Verordening 2024/1689: https://eur-lex.europa.eu/legal-content/NL/TXT/?uri=CELEX:32024R1689</t>
  </si>
  <si>
    <t>Data Governance:
Inschrijver levert documentatie over herkomst, labeling, pré-processing, kwaliteitscontroles en versiebeheer van datasets.</t>
  </si>
  <si>
    <t>Transparantie:
Inschrijver informeert gebruikers dat zij met AI interacteren, inclusief beperkingen, foutmarges en voorziene risico’s.</t>
  </si>
  <si>
    <t>Uitlegbaarheid:
Geleverde oplossing is uitlegbaar. Inschrijver moet onderliggende factoren, modelgedrag en mogelijke counterfactual verklaringen kunnen leveren.</t>
  </si>
  <si>
    <t>Mensenrechten &amp; Ethiek:
Oplossing mag geen verboden AI-praktijken uitvoeren zoals manipulatie, exploitatie van kwetsbare groepen of social scoring.</t>
  </si>
  <si>
    <t>Logging:
Inschrijver faciliteert basislogging faciliteren zodat beslissingen herleidbaar zijn.</t>
  </si>
  <si>
    <t>Veiligheid &amp; Robuustheid:
Inschrijving moeten robuust zijn en cyberveilig functioneren. Fouttoleranties en veiligheidsmaatregelen moeten worden aangetoond.</t>
  </si>
  <si>
    <t>3. Applicatie - AI (indien toegepast)</t>
  </si>
  <si>
    <t xml:space="preserve">Inschrijver levert op verzoek van Opdrachtgever (kostenloos) een uitgebreid test- en strategieplan voor de gebruikte algoritmen aan die zowel functionele als niet-functionele tests omvatten (vb: performance test).
</t>
  </si>
  <si>
    <t xml:space="preserve">Inschrijver verstrekt op verzoek alle benodigde informatie en toegang om validatie van het AI algortime mogelijk te maken.
</t>
  </si>
  <si>
    <t>Inschrijver voert uitgebreide tests uit om de nauwkeurigheid en prestaties van het AI algoritme te valideren voordat deze worden geleverd/ingezet.</t>
  </si>
  <si>
    <t xml:space="preserve">Inschrijver treft maatregelen om de betrouwbaarheid en continuïteit van het AI algoritme te garanderen.
</t>
  </si>
  <si>
    <t>Inschrijver geeft op verzoek inzicht in de trainingsdata- en methoden welke worden gebruikt voor een machinelearning algoritme.</t>
  </si>
  <si>
    <t xml:space="preserve">Inschrijver overhandigt op verzoek van Opdrachtgever documentatie die de werking van het machinelearning algoritme op een begrijpelijke manier uitlegt. Opdrachtgever borgt deze uitleg in haar AI Algoritme register.
</t>
  </si>
  <si>
    <t xml:space="preserve">Inschrijver neemt maatregelen om bias in trainingsdata en het algoritme te minimaliseren.
</t>
  </si>
  <si>
    <t xml:space="preserve">Inschrijver verstrekt op verzoek richtlijnen over de grenzen van het algoritme en wanneer menselijke interventie vereist is.
</t>
  </si>
  <si>
    <t xml:space="preserve">Inschrijver is gehouden passende technische en organisatorische maatregelen te treffen om persoonsgegevens te beschermen.
</t>
  </si>
  <si>
    <t xml:space="preserve">Inschrijver levert op verzoek training en ondersteuning aan het personeel dat het algoritme zal gebruiken en onderhouden.
</t>
  </si>
  <si>
    <t>Databescherming &amp; Eigenaarschap:
Opdrachtgever blijft eigenaar van data. Inschrijver mag data niet zonder toestemming gebruiken of doorleveren.</t>
  </si>
  <si>
    <t>Audit &amp; Governance:
Inschrijver staat volledige auditrechten door Opdrachtgever toe, inclusief lifecycle-governance.</t>
  </si>
  <si>
    <t>Gibit 2023 artikel 25</t>
  </si>
  <si>
    <t>Gibit 2023 artikel 21</t>
  </si>
  <si>
    <t>Transparantie:
Gebruikers moeten weten dat zij met AI interacteren door notificatie. Bijvoorbeeld deepfakes moeten herkenbaar zijn.</t>
  </si>
  <si>
    <t>Documentatie:
Inschrijver levert minimaal onderstaande basis documentatie aan: functionaliteit, procesmap, datagebruik, beperkingen.</t>
  </si>
  <si>
    <t>Impactbeoordeling:
Inschrijver werkt kosteloos mee en assisteert aan de uitvoering van een basis risico- en impactscan FRIA/IAMA (Fundamental Rights Impact Assessment) door Opdrachtgever.</t>
  </si>
  <si>
    <t>Monitoring:
Inschrijver voert periodieke monitoring uit op fairness, foutgedrag en ongewenste patronen moet geborgd en overlegbaar zijn.</t>
  </si>
  <si>
    <t>Licht toezicht:
Menselijke interventie moet mogelijk zijn in relevante stappen, maar zonder volledige high-risk oversight.</t>
  </si>
  <si>
    <t>Naleving van de Europese AI Act mag niet leiden tot extra kosten voor Inschrijver. De Inschrijving is inclusief de naleving van de AI Act door Inschrijver.</t>
  </si>
  <si>
    <t>EU AI Act art.12</t>
  </si>
  <si>
    <t>Conformiteitsassessment &amp; CE:
Wanneer Inschrijver een hoog risico oplossing levert, moet Inschrijver een CE-markering en conformiteitsbeoordeling kunnen overleggen.</t>
  </si>
  <si>
    <t>Robuustheid &amp; Cybersecurity:
Wanneer Inschrijver een hoog risico oplossing levert, moet Inschrijver kunnen aantonen dat de Oplossing voldoet aan nauwkeurigheids-, robuustheids- en cybersecurity-eisen.</t>
  </si>
  <si>
    <t>Risicomanagement:
Wanneer Inschrijver een hoog risico oplossing levert, moet de Oplossing  een levenscyclusbreed risicomanagementsysteem hebben inclusief mitigatieplannen en verplichte FRIA/IAMA. Deze uitkomsten moeten op verzoek beschikbaar zijn voor Opdrachtgever.</t>
  </si>
  <si>
    <t>Datakwaliteit:
Wanneer Inschrijver een hoog risico oplossing levert, moeten datasets volledige documentatie bevatten inclusief dataschema’s, statistische biasanalyses, representativiteit en error rates.</t>
  </si>
  <si>
    <t>Traceability logging:
Wanneer Inschrijver een hoog risico oplossing levert, moeten alle technische en operationele gebeurtenissen gelogd worden, waarbij deze logs - na toestemming van Opdrachtgever - overdraagbaar moeten zijn aan toezichthouders.</t>
  </si>
  <si>
    <t>Technische documentatie:
Wanneer Inschrijver een hoog risico oplossing levert, moeten modelarchitectuur, trainingsdata, prestatie-indicatoren, risicobeheersplan, intended use en cybersecurity volledig gedocumenteerd en op verzoek opvraagbaar zijn voor Opdrachtgever.</t>
  </si>
  <si>
    <t>Menselijke tussenkomst (monitoring, begrijpen, ingrijpen):
Wanneer Inschrijver een hoog risico oplossing levert, moet meaningful human oversight mogelijk zijn, inclusief interventie en override.</t>
  </si>
  <si>
    <t>EU-database registratie:
Wanneer Inschrijver een hoog risico oplossing levert, moet de Oplossing geregistreerd worden in de EU-database en het Nederlands Algoritmeregister. Registratie moet op verzoek opvraagbaar zijn voor Opdrachtgever.</t>
  </si>
  <si>
    <t>Incidentmelding:
Wanneer Inschrijver een hoog risico oplossing levert, meldt Inschrijver ernstige incidenten aan Europese, nationale toezichthouders en aan Opdrachtgever.</t>
  </si>
  <si>
    <t>EU AI Act art.62</t>
  </si>
  <si>
    <t>EU AI Act art.60–61</t>
  </si>
  <si>
    <t>EU AI Act art.43–51</t>
  </si>
  <si>
    <t>EU AI Act art.15</t>
  </si>
  <si>
    <t>EU AI Act art.14</t>
  </si>
  <si>
    <t>EU AI Act art.11–13</t>
  </si>
  <si>
    <t>EU AI Act art.10</t>
  </si>
  <si>
    <t>EU AI Act art.9</t>
  </si>
  <si>
    <t>EU AI Act art.52</t>
  </si>
  <si>
    <r>
      <t xml:space="preserve">Gibit 2023 artikel 25
</t>
    </r>
    <r>
      <rPr>
        <i/>
        <sz val="10"/>
        <color theme="1"/>
        <rFont val="Calibri"/>
        <family val="2"/>
      </rPr>
      <t>gibit 2025 art 14</t>
    </r>
    <r>
      <rPr>
        <sz val="10"/>
        <color theme="1"/>
        <rFont val="Calibri"/>
        <family val="2"/>
      </rPr>
      <t xml:space="preserve">
EU AI Act art.12</t>
    </r>
  </si>
  <si>
    <t>EU AI Act artikel 5</t>
  </si>
  <si>
    <t>EU AI Act artikel 52</t>
  </si>
  <si>
    <t>EU AI Act artikel 10 lid 3 t/m 5</t>
  </si>
  <si>
    <t>EU AI Act artikel 10</t>
  </si>
  <si>
    <t>Gibit 2023 artikel 13
EU AI Act artikel 3 lid 1</t>
  </si>
  <si>
    <t>Broncode-audit:
Wanneer Inschrijver een hoog risico oplossing levert, dient Inschrijver op verzoek van Opdrachtgever een audit te laten uitvoeren op de broncode van de geleverde Oplossing door een onafhankelijek derde.</t>
  </si>
  <si>
    <t>Europese AI Act:
Inschrijver en Oplossing voldoen aan de Europese AI Act en volgt alle daaruitvoortvloeiende wetgeving op.</t>
  </si>
  <si>
    <t>Gibit 2025 artikel 14</t>
  </si>
  <si>
    <t>Inschrijver informeert Opdrachtgever pro-actief zodra in een volgende release/update gebruik gemaakt gaat worden van AI en toetst of de toegepaste AI voldoet aan de gestelde AI voorwaarden in dit document. Inschrijver informeert daarbij Opdrachtgever indien er eisen zijn waar niet aan wordt voldaan.</t>
  </si>
  <si>
    <t>Inschrijver past de TOOI‑standaard (Thesauri en Ontologieën voor Overheidsinformatie) toe voor semantische modellering, classificatie en metadata‑beschrijving van alle informatieobjecten.
Dit omvat ten minste de TOOI‑ontologie (tooiont), de relevante TOOI‑thesauri (waaronder tooikern en tooitop) en de toepasselijke waardelijsten.
De leverancier gebruikt voor alle data‑ en metadata‑elementen de door TOOI voorgeschreven klassen, properties en URIs en levert op verzoek informatie aan in een formaat dat interoperabel is met op RDF gebaseerde TOOI‑modellen.
Toepassing van TOOI wordt op verzoek aantoonbaar gemaakt via validatie‑rapportages en technische documentatie. 
Updates of nieuwe versies van TOOI worden binnen 3 maanden geïmplementeerd, tenzij anders overeengekomen.
De leverancier erkent dat de TOOI‑specificaties zoals gepubliceerd op standaarden.overheid.nl leidend zijn.</t>
  </si>
  <si>
    <t xml:space="preserve">De Inschrijver laat periodiek (minimaal jaarlijks en na grote wijzigingen) onafhankelijke pentesten uitvoeren om vast te stellen of software veilig is en bekende applicatie risico's niet aanwezig zijn. Risico's die getoetst worden volgen hierbij uit de OWASP top 10 voor web applicaties en API koppelingen.
Rapportages met bevindingen en de opvolging worden gedeeld met de CISO functie van de Opdrachtgever. 
Link OWASP (Open Web Application Security Project): https://owasp.org/www-project-top-ten/
Let op: een Pentest is geen geautomatiseerde kwetsbaarheden scan in deze context.
Inschrijver zal ook periodiek kwetsbaarheden scan's uitvoeren, vanuit haar zelf of vanuit partners. Denk hierbij aan periodieke Nessus scan's (of vergelijkbaar) en controles van de richtlijnen forumstandaardisatie (internet.nl).
Opdrachtgever behoudt zich het recht voor om op eigen kosten scans te laten uitvoeren. Indien de uit te voeren scans geen piekbelasting op de systemen van Inschrijver veroorzaken, hoeft Inschrijver hiervan vooraf niet op de hoogte te worden gebracht. Denk hierbij aan het uitvoeren van Nessus Scan's door Opdrachtgever.
</t>
  </si>
  <si>
    <t>Geleverde Oplossing Inschrijver bevat AI (Artificial Intelligence)</t>
  </si>
  <si>
    <t>Op verzoek van Opdrachtgever moet logging kunnen worden doorgestuurd naar een door Opdrachtgever aan te wijzen log-server.</t>
  </si>
  <si>
    <t>10. Quantum Cryptografie
(indien toegepast)</t>
  </si>
  <si>
    <t>3. Applicatie - AI
(indien toegepast)</t>
  </si>
  <si>
    <t>Crypto-Agilitiy:
Cryptografie mag niet hard-coded zijn in applicatiecode of infrastructuur.</t>
  </si>
  <si>
    <t>Crypto-Agilitiy:
Cryptografie binnen de geleverde Oplossing dient vervangbaar, configureerbaar en centraal beheerd te zijn ingericht, zodanig dat vervanging van algoritmen geen herontwerp of aanpassing van applicaties of bedrijfsprocessen vereist (bijv: bij een de overgang naar Post-Quantum Cryptography (PQC).</t>
  </si>
  <si>
    <t>Post-quantum cryptografie (PQC):
De Oplossing moet aantoonbaar voorbereid zijn op de overgang naar PQC in lijn met nationale ontwikkelingen.</t>
  </si>
  <si>
    <t>Post-quantum cryptografie (PQC):
De architectuur moet het mogelijk maken om door NCSC gestandaardiseerde PQC-algoritmen te implementeren zodra deze gangbaar zijn.</t>
  </si>
  <si>
    <t>Post-quantum cryptografie (PQC):
Ondersteuning van hybride cryptografie (klassiek + PQC) moet mogelijk zijn om risico’s tijdens de transitiefase te kunnen beheersen.</t>
  </si>
  <si>
    <t xml:space="preserve">Migratie &amp; Continuïteit:
</t>
  </si>
  <si>
    <t xml:space="preserve">Cryptografische eisen:
De aanbieder heeft TLS 1.2 standaard uitgeschakeld of kan aantoonbaar worden uitgefaseerd.
</t>
  </si>
  <si>
    <t>Cryptografische eisen:
De Oplossing ondersteunt minimaal TLS 1.3.</t>
  </si>
  <si>
    <t>Migratie &amp; Continuïteit:
Crypto-agility en Post Quantum Cryptografie (PQC) moeten aantoonbaar onderdeel zijn van de product- en security-roadmap, in lijn met BIO-, NIS2-, en aankomende cyberbeveiligingswetverplichtingen.</t>
  </si>
  <si>
    <t>Sleutel- &amp; Certificaatbeheer:
Sleutel- en certificaatbeheer moet logisch gescheiden zijn van applicaties en infrastructuur.</t>
  </si>
  <si>
    <t>Sleutel- &amp; Certificaatbeheer:
De geleverde Oplossing moet integreren met gangbare PKI-, HSM- en key-management-oplossingen, passend binnen overheidsarchitecturen.</t>
  </si>
  <si>
    <t>Sleutel- &amp; Certificaatbeheer:
Sleutelrotatie, certificaatvernieuwing en intrekking moeten aantoonbaar
ondersteund worden.</t>
  </si>
  <si>
    <t>Transparantie, Documentatie &amp; Roadmap:
Inschrijver levert documentatie aan, waarin de toegepaste cryptografische maatregelen zijn beschreven:
- Met in elk geval alle relevante eigenschappen om te
beoordelen of dit afdoende veilig is, zoals de naam van het gebruikte cryptografische
algoritme, het versienummer en de lengte van de gebruikte sleutel;
- De toelichting op hoe crypto-agility is ingericht en waarin wordt aangegeven hoe en wanneer PQC wordt ondersteund.</t>
  </si>
  <si>
    <t>Op verzoek van en voor specifiek toegewezen rollen vanuit Opdrachtgever biedt Inschrijver de mogelijkheid om relevatie acties, handelingen en (beveligigings)meldlingen in te zien door Opdrachtgever.</t>
  </si>
  <si>
    <t>Thema</t>
  </si>
  <si>
    <t>AREA</t>
  </si>
  <si>
    <t>ISO</t>
  </si>
  <si>
    <t>CISO</t>
  </si>
  <si>
    <t>ICT Algemeen</t>
  </si>
  <si>
    <t>ICT PMO</t>
  </si>
  <si>
    <t>FB</t>
  </si>
  <si>
    <t>ICT TAB</t>
  </si>
  <si>
    <t>AI Compliance Officer</t>
  </si>
  <si>
    <t>Strategisch aanjager digitale innovaties</t>
  </si>
  <si>
    <t>R - Responsible, verantwoordelijke voor het thema</t>
  </si>
  <si>
    <t>A - Accountable, kaderstellend voor het thema</t>
  </si>
  <si>
    <t>S - Supported, ondersteunend (al dan niet gevraagd) voor het thema</t>
  </si>
  <si>
    <t>C - Consulted, moet geraadpleegd worden voor het thema</t>
  </si>
  <si>
    <t>I - Informed, moet geïnformeerd worden over het thema</t>
  </si>
  <si>
    <t>R,A</t>
  </si>
  <si>
    <t>MVI Coördinator</t>
  </si>
  <si>
    <t>0. Controlerend op samenhang</t>
  </si>
  <si>
    <t>Manager ICT</t>
  </si>
  <si>
    <t>0. Accordering nieuwe iteratieslag</t>
  </si>
  <si>
    <t>A,R</t>
  </si>
  <si>
    <t>IM AH / DC</t>
  </si>
  <si>
    <t>0. Penvoerderschap \ Layout \ Initiatiefnemer nieuwe iteratieslag</t>
  </si>
  <si>
    <t>Adviseur DIV</t>
  </si>
  <si>
    <t>1. Terugkoppeling naar de inbrengers van wijzigingen.</t>
  </si>
  <si>
    <t>0. 2-3x per jaar uitvraag voor nieuwe iteratieslag naar alle stakeholders.</t>
  </si>
  <si>
    <t>2. Ter review nieuwe iteratieslag rondsturen naar ICT_Totaal en alle stakeholders.</t>
  </si>
  <si>
    <t>3. Ter akkoord aanbieden aan Manager ICT</t>
  </si>
  <si>
    <t>4. Door Manager ICT inbrengen en akkoord vragen aan RCIOO</t>
  </si>
  <si>
    <t>CLM ICT</t>
  </si>
  <si>
    <t>Proces nieuwe iteratieslag</t>
  </si>
  <si>
    <t>Proces Op Maat maken voor uitvraag</t>
  </si>
  <si>
    <t>5. AREA laat uitvraag controleren door CISO ?????</t>
  </si>
  <si>
    <t>6. Adviseur Inkoop &amp; Aanbesteding / Projectleider / Opdrachtgever deelt stukken met Inschrijvers.</t>
  </si>
  <si>
    <r>
      <t xml:space="preserve">Geleverde of optioneel leverbare componenten dienen te voldoen aan de gestelde eisen uit de tabbladen </t>
    </r>
    <r>
      <rPr>
        <b/>
        <sz val="11"/>
        <color theme="9"/>
        <rFont val="Calibri"/>
        <family val="2"/>
      </rPr>
      <t>1. EISEN Oplossing</t>
    </r>
    <r>
      <rPr>
        <sz val="11"/>
        <color theme="1"/>
        <rFont val="Calibri"/>
        <family val="2"/>
      </rPr>
      <t xml:space="preserve"> en </t>
    </r>
    <r>
      <rPr>
        <b/>
        <sz val="11"/>
        <color theme="9"/>
        <rFont val="Calibri"/>
        <family val="2"/>
      </rPr>
      <t>2. EISEN Presentatielaag-GUI</t>
    </r>
    <r>
      <rPr>
        <sz val="11"/>
        <color theme="1"/>
        <rFont val="Calibri"/>
        <family val="2"/>
      </rPr>
      <t>.</t>
    </r>
  </si>
  <si>
    <r>
      <t xml:space="preserve">In de tabbladen </t>
    </r>
    <r>
      <rPr>
        <b/>
        <sz val="11"/>
        <color theme="9"/>
        <rFont val="Calibri"/>
        <family val="2"/>
      </rPr>
      <t>1. EISEN Oplossing</t>
    </r>
    <r>
      <rPr>
        <sz val="11"/>
        <color theme="1"/>
        <rFont val="Calibri"/>
        <family val="2"/>
      </rPr>
      <t xml:space="preserve"> en </t>
    </r>
    <r>
      <rPr>
        <b/>
        <sz val="11"/>
        <color theme="9"/>
        <rFont val="Calibri"/>
        <family val="2"/>
      </rPr>
      <t xml:space="preserve">2. EISEN Presentatielaag-GUI </t>
    </r>
    <r>
      <rPr>
        <sz val="11"/>
        <color theme="1"/>
        <rFont val="Calibri"/>
        <family val="2"/>
      </rPr>
      <t xml:space="preserve">dient Inschrijver te voldoen aan regels met zwarte tekst. </t>
    </r>
  </si>
  <si>
    <r>
      <t xml:space="preserve">Om het document leesbaarder te maken kan Inschrijver een filter kiezen in respectievelijk cel </t>
    </r>
    <r>
      <rPr>
        <b/>
        <sz val="11"/>
        <color theme="9"/>
        <rFont val="Calibri"/>
        <family val="2"/>
      </rPr>
      <t>A4, tabblad 1. EISEN Oplossing</t>
    </r>
    <r>
      <rPr>
        <sz val="11"/>
        <color theme="7"/>
        <rFont val="Calibri"/>
        <family val="2"/>
      </rPr>
      <t xml:space="preserve"> </t>
    </r>
    <r>
      <rPr>
        <sz val="11"/>
        <color theme="1"/>
        <rFont val="Calibri"/>
        <family val="2"/>
      </rPr>
      <t>en</t>
    </r>
    <r>
      <rPr>
        <sz val="11"/>
        <color theme="7"/>
        <rFont val="Calibri"/>
        <family val="2"/>
      </rPr>
      <t xml:space="preserve"> </t>
    </r>
    <r>
      <rPr>
        <b/>
        <sz val="11"/>
        <color theme="9"/>
        <rFont val="Calibri"/>
        <family val="2"/>
      </rPr>
      <t>A4, tabblad 2. EISEN Presentatielaag-GUI</t>
    </r>
    <r>
      <rPr>
        <sz val="11"/>
        <color theme="1"/>
        <rFont val="Calibri"/>
        <family val="2"/>
      </rPr>
      <t xml:space="preserve"> om alleen de eisen waaraan voldaan moet worden zichtbaar te maken.
&gt;&gt; Filter op Kleur ("automatisch") zetten
&gt;&gt; kleur = Automatisch of zwart</t>
    </r>
  </si>
  <si>
    <r>
      <t xml:space="preserve">2. AREA (primair Frans Loth) controleert tabbladen </t>
    </r>
    <r>
      <rPr>
        <b/>
        <sz val="11"/>
        <color theme="9"/>
        <rFont val="Calibri"/>
        <family val="2"/>
      </rPr>
      <t>1. EISEN Oplossing</t>
    </r>
    <r>
      <rPr>
        <sz val="11"/>
        <color theme="1"/>
        <rFont val="Calibri"/>
        <family val="2"/>
      </rPr>
      <t xml:space="preserve"> en </t>
    </r>
    <r>
      <rPr>
        <b/>
        <sz val="11"/>
        <color theme="9"/>
        <rFont val="Calibri"/>
        <family val="2"/>
      </rPr>
      <t>2. EISEN Presentatielaag-GUI</t>
    </r>
    <r>
      <rPr>
        <sz val="11"/>
        <color theme="1"/>
        <rFont val="Calibri"/>
        <family val="2"/>
      </rPr>
      <t xml:space="preserve"> en zet eventueel eisen uit.</t>
    </r>
  </si>
  <si>
    <r>
      <t xml:space="preserve">1. AREA (primair Frans Loth) vult tabblad </t>
    </r>
    <r>
      <rPr>
        <b/>
        <sz val="11"/>
        <color theme="7"/>
        <rFont val="Calibri"/>
        <family val="2"/>
      </rPr>
      <t>"AAN TE VULLEN door INSCHRIJVER</t>
    </r>
    <r>
      <rPr>
        <sz val="11"/>
        <color theme="1"/>
        <rFont val="Calibri"/>
        <family val="2"/>
      </rPr>
      <t xml:space="preserve">".
--&gt; In de sectie </t>
    </r>
    <r>
      <rPr>
        <b/>
        <sz val="11"/>
        <color theme="1"/>
        <rFont val="Calibri"/>
        <family val="2"/>
      </rPr>
      <t>Levering oplossing voor</t>
    </r>
    <r>
      <rPr>
        <sz val="11"/>
        <color theme="1"/>
        <rFont val="Calibri"/>
        <family val="2"/>
      </rPr>
      <t xml:space="preserve"> en</t>
    </r>
    <r>
      <rPr>
        <b/>
        <sz val="11"/>
        <color theme="1"/>
        <rFont val="Calibri"/>
        <family val="2"/>
      </rPr>
      <t xml:space="preserve"> Presentatielaag / Front-End</t>
    </r>
    <r>
      <rPr>
        <sz val="11"/>
        <color theme="1"/>
        <rFont val="Calibri"/>
        <family val="2"/>
      </rPr>
      <t xml:space="preserve"> dient de juiste uitvraag bepaald te worden: Ja, Nee of Ja (Optioneel)
--&gt; In de sectie </t>
    </r>
    <r>
      <rPr>
        <b/>
        <sz val="11"/>
        <color theme="1"/>
        <rFont val="Calibri"/>
        <family val="2"/>
      </rPr>
      <t>Business Impact Analyse (BIA)</t>
    </r>
    <r>
      <rPr>
        <sz val="11"/>
        <color theme="1"/>
        <rFont val="Calibri"/>
        <family val="2"/>
      </rPr>
      <t xml:space="preserve">, worden de juiste waarde voor </t>
    </r>
    <r>
      <rPr>
        <b/>
        <i/>
        <sz val="11"/>
        <color theme="1"/>
        <rFont val="Calibri"/>
        <family val="2"/>
      </rPr>
      <t>Beschikbaarheid</t>
    </r>
    <r>
      <rPr>
        <sz val="11"/>
        <color theme="1"/>
        <rFont val="Calibri"/>
        <family val="2"/>
      </rPr>
      <t xml:space="preserve">, </t>
    </r>
    <r>
      <rPr>
        <b/>
        <i/>
        <sz val="11"/>
        <color theme="1"/>
        <rFont val="Calibri"/>
        <family val="2"/>
      </rPr>
      <t>Intergriteit</t>
    </r>
    <r>
      <rPr>
        <sz val="11"/>
        <color theme="1"/>
        <rFont val="Calibri"/>
        <family val="2"/>
      </rPr>
      <t xml:space="preserve"> en </t>
    </r>
    <r>
      <rPr>
        <b/>
        <i/>
        <sz val="11"/>
        <color theme="1"/>
        <rFont val="Calibri"/>
        <family val="2"/>
      </rPr>
      <t>Vertrouwelijkheid</t>
    </r>
    <r>
      <rPr>
        <sz val="11"/>
        <color theme="1"/>
        <rFont val="Calibri"/>
        <family val="2"/>
      </rPr>
      <t xml:space="preserve"> bepaald. Primair bepaald de Business ism de betreffend Informatiemanager de BIA-classificaties.</t>
    </r>
  </si>
  <si>
    <r>
      <t xml:space="preserve">let op:
</t>
    </r>
    <r>
      <rPr>
        <sz val="11"/>
        <color rgb="FFFFC000"/>
        <rFont val="Calibri"/>
        <family val="2"/>
      </rPr>
      <t>ORANJE</t>
    </r>
    <r>
      <rPr>
        <sz val="11"/>
        <color theme="1"/>
        <rFont val="Calibri"/>
        <family val="2"/>
      </rPr>
      <t xml:space="preserve"> teksten in de eisen dienen altijd op maat gemaakt te worden en altijd iom de projectgroep bepaald te worden.</t>
    </r>
  </si>
  <si>
    <r>
      <t xml:space="preserve">4. CLM ICT stemt met aanvrager af of er voor de dienstverlening SLA eisen uit het tabblad </t>
    </r>
    <r>
      <rPr>
        <b/>
        <sz val="11"/>
        <color theme="9"/>
        <rFont val="Calibri"/>
        <family val="2"/>
      </rPr>
      <t>1. EISEN Oplossing</t>
    </r>
    <r>
      <rPr>
        <sz val="11"/>
        <color theme="1"/>
        <rFont val="Calibri"/>
        <family val="2"/>
      </rPr>
      <t xml:space="preserve"> benodigd zijn en zo ja, past eventuele eisen aan op de wensen van aanvrager. Alle </t>
    </r>
    <r>
      <rPr>
        <b/>
        <sz val="11"/>
        <color rgb="FFFFC000"/>
        <rFont val="Calibri"/>
        <family val="2"/>
      </rPr>
      <t>Oranje teksten</t>
    </r>
    <r>
      <rPr>
        <sz val="11"/>
        <color theme="1"/>
        <rFont val="Calibri"/>
        <family val="2"/>
      </rPr>
      <t xml:space="preserve"> dienen in overleg met de aanvrager/projectgroep van de gewenste waarde voorzien te worden.
 Alternatief is om alle niet-noodzakelijke SLA eisen uit te zetten en een gunningscasus (zie tabblad </t>
    </r>
    <r>
      <rPr>
        <b/>
        <sz val="11"/>
        <color rgb="FFFFC000"/>
        <rFont val="Calibri"/>
        <family val="2"/>
      </rPr>
      <t>GC SLA</t>
    </r>
    <r>
      <rPr>
        <sz val="11"/>
        <color theme="1"/>
        <rFont val="Calibri"/>
        <family val="2"/>
      </rPr>
      <t xml:space="preserve"> als voorbeeld) in de aanbesteding uit te vragen en te laten beoordelen.</t>
    </r>
  </si>
  <si>
    <r>
      <t xml:space="preserve">3. AREA (primair Frans Loth) schoont het document en zorgt dat document Read Only wordt zodat Inschrijver alleen de cellen in tabblad </t>
    </r>
    <r>
      <rPr>
        <b/>
        <sz val="11"/>
        <color theme="7"/>
        <rFont val="Calibri"/>
        <family val="2"/>
      </rPr>
      <t>AAN TE VULLEN door INSCHRIJVER</t>
    </r>
    <r>
      <rPr>
        <sz val="11"/>
        <color theme="1"/>
        <rFont val="Calibri"/>
        <family val="2"/>
      </rPr>
      <t xml:space="preserve"> die voor Inschrijver bedoeld zijn kan aanpassen.
--&gt; Alle </t>
    </r>
    <r>
      <rPr>
        <b/>
        <sz val="11"/>
        <color rgb="FFFF0000"/>
        <rFont val="Calibri"/>
        <family val="2"/>
      </rPr>
      <t>rood gekleurde</t>
    </r>
    <r>
      <rPr>
        <sz val="11"/>
        <color theme="1"/>
        <rFont val="Calibri"/>
        <family val="2"/>
      </rPr>
      <t xml:space="preserve"> tabbladen kunnen verborgen (niet verwijderd!) worden.
--&gt; Zie tevens op dit tabblad de uitleg bij </t>
    </r>
    <r>
      <rPr>
        <b/>
        <sz val="11"/>
        <color theme="1"/>
        <rFont val="Calibri"/>
        <family val="2"/>
      </rPr>
      <t>Beveiliging</t>
    </r>
    <r>
      <rPr>
        <sz val="11"/>
        <color theme="1"/>
        <rFont val="Calibri"/>
        <family val="2"/>
      </rPr>
      <t xml:space="preserve">.
--&gt; </t>
    </r>
    <r>
      <rPr>
        <b/>
        <sz val="11"/>
        <color rgb="FFFF0000"/>
        <rFont val="Calibri"/>
        <family val="2"/>
      </rPr>
      <t xml:space="preserve">Rode teksten </t>
    </r>
    <r>
      <rPr>
        <sz val="11"/>
        <color theme="1"/>
        <rFont val="Calibri"/>
        <family val="2"/>
      </rPr>
      <t>in de eisen kunnen verwijderd worden.</t>
    </r>
  </si>
  <si>
    <t>Geldend voor: Gemeente Arnhem, Gemeente Renkum &amp; Gemeente Rheden</t>
  </si>
  <si>
    <t>Het belang hiervan is dat ICT oplossingen die voldoen aan de hier gestelde eisen - conform standaard methoden en werkwijzen - eenvoudiger gekoppeld, in productie en in beheer genomen kunnen worden.</t>
  </si>
  <si>
    <t>Indien tijdens de looptijd van de overeenkomst blijkt dat U niet kunt voldoen aan één of meerdere gestelde eisen, zonder dat U Opdrachtgever hiervan op de hoogte heeft gesteld, kan dit leiden tot voortijdige beëindiging van de overeenkomst! Het is dan ook van van belang om volledig transparant en correct te antwoorden.</t>
  </si>
  <si>
    <r>
      <t>Inschrijver vermeld in tabblad</t>
    </r>
    <r>
      <rPr>
        <sz val="10"/>
        <color theme="4"/>
        <rFont val="Calibri"/>
        <family val="2"/>
      </rPr>
      <t xml:space="preserve"> </t>
    </r>
    <r>
      <rPr>
        <b/>
        <sz val="10"/>
        <color theme="7"/>
        <rFont val="Calibri"/>
        <family val="2"/>
      </rPr>
      <t>AAN TE VULLEN door INSCHRIJVER</t>
    </r>
    <r>
      <rPr>
        <sz val="10"/>
        <color theme="4"/>
        <rFont val="Calibri"/>
        <family val="2"/>
      </rPr>
      <t xml:space="preserve">, </t>
    </r>
    <r>
      <rPr>
        <sz val="10"/>
        <color theme="7" tint="-0.249977111117893"/>
        <rFont val="Calibri"/>
        <family val="2"/>
      </rPr>
      <t xml:space="preserve">cellen D4 t/m D7 </t>
    </r>
    <r>
      <rPr>
        <sz val="10"/>
        <color theme="1"/>
        <rFont val="Calibri"/>
        <family val="2"/>
      </rPr>
      <t>in welke aangeboden Oplossing geleverd wordt.</t>
    </r>
  </si>
  <si>
    <r>
      <t xml:space="preserve">In het tabblad </t>
    </r>
    <r>
      <rPr>
        <b/>
        <sz val="10"/>
        <color theme="7"/>
        <rFont val="Calibri"/>
        <family val="2"/>
      </rPr>
      <t>BEGRIPPEN</t>
    </r>
    <r>
      <rPr>
        <sz val="10"/>
        <color theme="1"/>
        <rFont val="Calibri"/>
        <family val="2"/>
      </rPr>
      <t xml:space="preserve"> staat een toelichting wat Opdrachtgever onder een bepaald begrip verstaat.</t>
    </r>
  </si>
  <si>
    <r>
      <t xml:space="preserve">Inschrijver vermeld in tabblad </t>
    </r>
    <r>
      <rPr>
        <b/>
        <sz val="10"/>
        <color theme="7"/>
        <rFont val="Calibri"/>
        <family val="2"/>
      </rPr>
      <t>AAN TE VULLEN door INSCHRIJVER</t>
    </r>
    <r>
      <rPr>
        <sz val="10"/>
        <color theme="4"/>
        <rFont val="Calibri"/>
        <family val="2"/>
      </rPr>
      <t xml:space="preserve">, </t>
    </r>
    <r>
      <rPr>
        <sz val="10"/>
        <color theme="7" tint="-0.249977111117893"/>
        <rFont val="Calibri"/>
        <family val="2"/>
      </rPr>
      <t>cellen D10 t/m D12</t>
    </r>
    <r>
      <rPr>
        <sz val="10"/>
        <color theme="1"/>
        <rFont val="Calibri"/>
        <family val="2"/>
      </rPr>
      <t xml:space="preserve"> op welke interface de front-end van de aangeboden Oplossing geïnstalleerd wordt.</t>
    </r>
  </si>
  <si>
    <t>Op alle onderdelen waarop Inschrijver aangeeft dat dit onderdeel (al dan niet optioneel) geleverd wordt, dient er voor die onderdelen wel te worden voldaan aan de gestelde eisen.</t>
  </si>
  <si>
    <t>Voor U liggen de IV ICT Aansluitvoorwaarden welke regionaal zijn vastgesteld door, en van toepassing zijn op ICT aankopen voor gemeente Arnhem, gemeente Renkum &amp; gemeente Rheden. Deze aansluitvoorwaarden zijn algemeen geldend voor alle soorten aanbestedingen en inkopen van ICT middelen: hardware, software, infrastructurele, cloud en on premise.</t>
  </si>
  <si>
    <t>Inleiding</t>
  </si>
  <si>
    <t xml:space="preserve">             Cluster</t>
  </si>
  <si>
    <t>Aansluitvoorwaarden mbt:</t>
  </si>
  <si>
    <t>Crypto-Agilitiy:
Cryptografische keuzes moeten beleidsmatig door Inschrijver\Leverancier configureerbaar zijn en centraal beheerd kunnen worden.</t>
  </si>
  <si>
    <t>Crypto-Agilitiy:
De architectuur moet wijzigingen in cryptografie ondersteunen als onderdeel van regulier beveiligingsbeheer (BIO-maatregelen). Wijzigingen worden doorgevoerd door Inschrijver\Leverancier.</t>
  </si>
  <si>
    <t xml:space="preserve">In de aangeboden oplossing wordt uitsluitend gebruik gemaakt van beveiligde verbindingen en beveiligde certificaten, zodat de transmissie van gegevens versleuteld plaatsvindt. 
Versleuteling dient minstens net zo geavanceerd te zijn als de in de markt gebruikelijk toegepaste technieken:
1. Bestandsuitwisseling middels sFTP of FTPS. Dit geldt zowel voor ‘intern’ als ‘extern’ verkeer. NB bij interactief gebruik is aansluiting op de authenticatie methoden van opdrachtgever van toepassing. Bij server-server koppeling dient de ESB van opdrachtgever toegepast te worden;
2. HTTPS: minimaal score A op https://www.ssllabs.com/ssltest
3. Minimaal TLS versie 1.3.
4. Webcertificaten hebben minimaal RSA4096 met een SHA256 (3 jaar geldig)
</t>
  </si>
  <si>
    <t>Migratie &amp; Continuïteit:
Wijzigingen in cryptografische algoritmen en sleutels door Inschrijver/Leverancier moeten mogelijk zijn met beperkte impact op beschikbaarheid en continuïteit, conform BIO-, NIS2-, en aankomende cyberbeveiligingswetgeving.</t>
  </si>
  <si>
    <t>Gegevens en data in rust (inclusief de data in backups) worden encrypted (minimaal AES-256) opgeslagen. ****WEG****</t>
  </si>
  <si>
    <t xml:space="preserve">Persoonsgegevens en gevoelige gegevens "in rust" (inclusief de data in backups) worden minimaal middels AES-256 encryptie opgeslagen of een aantoonbaar gelijkwaardig beveiligingsniveau dat quantumveilig is.
</t>
  </si>
  <si>
    <t xml:space="preserve">Single Sign On (SSO) dient ondersteund te worden door Cloud/SaaS applicaties op basis van:
- Azure Enterprise Application (AEA);
- Authenticatie tegen de Entra ID (voorheen Azure Active Directory) van opdrachtgever o.b.v. SAML of OIDC;
- 2 factor authenticatie d.m.v. Microsoft MFA. 
Het systeem (de cloud applicatie) kan uitsluitend op basis van de rechten van de gebruiker (delegation) inzage krijgen in die informatiebronnen in de omgeving van opdrachtgever waar de gebruiker zelf recht op heeft.
</t>
  </si>
  <si>
    <t xml:space="preserve">Inschrijver verwerkt (persoons)gegevens in beginsel uitsluitend binnen de Europese Economische Ruimte (EER). Doorgifte van (persoons)gegevens naar landen buiten de EER is uitsluitend toegestaan indien en voor zover voldaan wordt aan de voorwaarden uit Hoofdstuk V van de AVG (artikelen 44 t/m 49).
</t>
  </si>
  <si>
    <t xml:space="preserve">Inschrijver dient te beschikken over een continuïteitsplan. Dit plan dient op verzoek aan Opdrachtgever te worden verstrekt. Het continuïteitsplan dient helder uit te leggen op welke manier de continuïteit is gewaarborgd en dient richtlijnen, rollen en verantwoordelijkheden, procedures, communicatieprocessen en testbenaderingen te beschrijven voor de situaties waarin zich een calamiteit voordoet die de continuïteit van de dienstverlening bedreigt.
</t>
  </si>
  <si>
    <t xml:space="preserve">De aangeboden dienst moet een opzichzelfstaande oplossing zijn, met uitzondering van de gevraagde koppelingen en integratievereisten, zoals beschreven in het Programma van Eisen.
</t>
  </si>
  <si>
    <r>
      <t xml:space="preserve">Inschrijver houdt in zijn aangeboden oplossing rekening met de volgende vereisten:
- BIV classificatie is vastgesteld: zie tabblad AAN TE VULLEN door INSCHRIJVER 
</t>
    </r>
    <r>
      <rPr>
        <sz val="10"/>
        <rFont val="Calibri"/>
        <family val="2"/>
      </rPr>
      <t xml:space="preserve">- Moet voldoen aan de ICT-beveiligingsrichtlijnen voor webapplicaties van het NCSC.
</t>
    </r>
  </si>
  <si>
    <t xml:space="preserve">De Inschrijver zal indien hij (pogingen tot) ongeautoriseerde toegang tot de systeemomgeving signaleert, alle noodzakelijke maatregelen nemen teneinde de eventuele schade tot een minimum te beperken en herhaling te voorkomen. De (poging tot) ongeautoriseerde toegang alsmede alle getroffen maatregelen zullen aan de opdrachtgever worden gerapporteerd </t>
  </si>
  <si>
    <t>Zaaknummer: 4830996 - Aanbesteding SAS-procedure Arbodienstverlening (TP2026-0017)</t>
  </si>
  <si>
    <t xml:space="preserve">Het niet kunnen of willen voldoen aan de eisen uit de aansluitvoorwaarden leidt derhalve tot complexiteit, knelpunten en mogelijk zelfs conflicten tussen de Opdrachtgever en de Inschrijver.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</si>
</sst>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47" x14ac:knownFonts="1">
    <font>
      <sz val="11"/>
      <color theme="1"/>
      <name val="Aptos Narrow"/>
      <family val="2"/>
      <scheme val="minor"/>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Aptos Narrow"/>
      <family val="2"/>
    </font>
    <font>
      <sz val="8"/>
      <name val="Aptos Narrow"/>
      <family val="2"/>
      <scheme val="minor"/>
    </font>
    <font>
      <sz val="10"/>
      <color theme="1"/>
      <name val="Calibri"/>
      <family val="2"/>
    </font>
    <font>
      <b/>
      <sz val="11"/>
      <color theme="0"/>
      <name val="Calibri"/>
      <family val="2"/>
    </font>
    <font>
      <b/>
      <sz val="11"/>
      <color theme="1"/>
      <name val="Calibri"/>
      <family val="2"/>
    </font>
    <font>
      <sz val="11"/>
      <color theme="0"/>
      <name val="Calibri"/>
      <family val="2"/>
    </font>
    <font>
      <b/>
      <sz val="10"/>
      <color theme="1"/>
      <name val="Calibri"/>
      <family val="2"/>
    </font>
    <font>
      <b/>
      <sz val="14"/>
      <color theme="0"/>
      <name val="Calibri"/>
      <family val="2"/>
    </font>
    <font>
      <sz val="10"/>
      <name val="Calibri"/>
      <family val="2"/>
    </font>
    <font>
      <sz val="10"/>
      <color theme="4"/>
      <name val="Calibri"/>
      <family val="2"/>
    </font>
    <font>
      <b/>
      <i/>
      <sz val="11"/>
      <color theme="1"/>
      <name val="Calibri"/>
      <family val="2"/>
    </font>
    <font>
      <sz val="11"/>
      <color rgb="FFFF0000"/>
      <name val="Calibri"/>
      <family val="2"/>
    </font>
    <font>
      <sz val="14"/>
      <color theme="1"/>
      <name val="Calibri"/>
      <family val="2"/>
    </font>
    <font>
      <b/>
      <i/>
      <sz val="10"/>
      <color theme="1"/>
      <name val="Calibri"/>
      <family val="2"/>
    </font>
    <font>
      <b/>
      <sz val="11"/>
      <color theme="1"/>
      <name val="Aptos Narrow"/>
      <family val="2"/>
      <scheme val="minor"/>
    </font>
    <font>
      <b/>
      <sz val="10"/>
      <color rgb="FFFF0000"/>
      <name val="Calibri"/>
      <family val="2"/>
    </font>
    <font>
      <sz val="11"/>
      <color theme="7"/>
      <name val="Calibri"/>
      <family val="2"/>
    </font>
    <font>
      <b/>
      <i/>
      <sz val="8"/>
      <color theme="0"/>
      <name val="Calibri"/>
      <family val="2"/>
    </font>
    <font>
      <b/>
      <sz val="11"/>
      <color theme="7"/>
      <name val="Calibri"/>
      <family val="2"/>
    </font>
    <font>
      <sz val="10"/>
      <color theme="7" tint="-0.249977111117893"/>
      <name val="Calibri"/>
      <family val="2"/>
    </font>
    <font>
      <b/>
      <i/>
      <sz val="12"/>
      <color theme="1"/>
      <name val="Calibri"/>
      <family val="2"/>
    </font>
    <font>
      <b/>
      <sz val="12"/>
      <color theme="0"/>
      <name val="Calibri"/>
      <family val="2"/>
    </font>
    <font>
      <sz val="12"/>
      <color theme="1"/>
      <name val="Calibri"/>
      <family val="2"/>
    </font>
    <font>
      <sz val="10"/>
      <color theme="5"/>
      <name val="Calibri"/>
      <family val="2"/>
    </font>
    <font>
      <i/>
      <sz val="11"/>
      <color rgb="FFFF0000"/>
      <name val="Calibri"/>
      <family val="2"/>
    </font>
    <font>
      <i/>
      <sz val="10"/>
      <color theme="1"/>
      <name val="Calibri"/>
      <family val="2"/>
    </font>
    <font>
      <sz val="11"/>
      <color theme="0"/>
      <name val="Aptos Narrow"/>
      <family val="2"/>
      <scheme val="minor"/>
    </font>
    <font>
      <u/>
      <sz val="11"/>
      <color theme="10"/>
      <name val="Aptos Narrow"/>
      <family val="2"/>
      <scheme val="minor"/>
    </font>
    <font>
      <b/>
      <sz val="12"/>
      <color theme="1"/>
      <name val="Calibri"/>
      <family val="2"/>
    </font>
    <font>
      <sz val="12"/>
      <color theme="1"/>
      <name val="Aptos Narrow"/>
      <family val="2"/>
      <scheme val="minor"/>
    </font>
    <font>
      <b/>
      <sz val="11"/>
      <color rgb="FFFF0000"/>
      <name val="Calibri"/>
      <family val="2"/>
    </font>
    <font>
      <i/>
      <sz val="11"/>
      <color theme="1"/>
      <name val="Calibri"/>
      <family val="2"/>
    </font>
    <font>
      <sz val="11"/>
      <color rgb="FFFFC000"/>
      <name val="Calibri"/>
      <family val="2"/>
    </font>
    <font>
      <b/>
      <sz val="11"/>
      <color theme="9"/>
      <name val="Calibri"/>
      <family val="2"/>
    </font>
    <font>
      <b/>
      <sz val="11"/>
      <color rgb="FFFFC000"/>
      <name val="Calibri"/>
      <family val="2"/>
    </font>
    <font>
      <b/>
      <i/>
      <sz val="11"/>
      <color theme="0"/>
      <name val="Calibri"/>
      <family val="2"/>
    </font>
    <font>
      <b/>
      <i/>
      <sz val="14"/>
      <color theme="1"/>
      <name val="Calibri"/>
      <family val="2"/>
    </font>
    <font>
      <b/>
      <sz val="10"/>
      <color theme="7"/>
      <name val="Calibri"/>
      <family val="2"/>
    </font>
    <font>
      <sz val="10"/>
      <color theme="0"/>
      <name val="Calibri"/>
      <family val="2"/>
    </font>
  </fonts>
  <fills count="18">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4"/>
        <bgColor indexed="64"/>
      </patternFill>
    </fill>
    <fill>
      <patternFill patternType="solid">
        <fgColor theme="3" tint="0.89999084444715716"/>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0000"/>
        <bgColor indexed="64"/>
      </patternFill>
    </fill>
    <fill>
      <patternFill patternType="solid">
        <fgColor theme="5"/>
        <bgColor indexed="64"/>
      </patternFill>
    </fill>
    <fill>
      <patternFill patternType="solid">
        <fgColor theme="1"/>
        <bgColor indexed="64"/>
      </patternFill>
    </fill>
    <fill>
      <patternFill patternType="solid">
        <fgColor theme="0" tint="-0.14999847407452621"/>
        <bgColor theme="0" tint="-0.14999847407452621"/>
      </patternFill>
    </fill>
    <fill>
      <patternFill patternType="solid">
        <fgColor theme="9" tint="0.79998168889431442"/>
        <bgColor theme="9" tint="0.79998168889431442"/>
      </patternFill>
    </fill>
    <fill>
      <patternFill patternType="solid">
        <fgColor theme="9"/>
        <bgColor theme="9"/>
      </patternFill>
    </fill>
    <fill>
      <patternFill patternType="solid">
        <fgColor theme="1"/>
        <bgColor theme="9"/>
      </patternFill>
    </fill>
    <fill>
      <patternFill patternType="solid">
        <fgColor theme="2" tint="-9.9978637043366805E-2"/>
        <bgColor indexed="64"/>
      </patternFill>
    </fill>
    <fill>
      <patternFill patternType="solid">
        <fgColor theme="2"/>
        <bgColor indexed="64"/>
      </patternFill>
    </fill>
    <fill>
      <patternFill patternType="solid">
        <fgColor rgb="FFECF8E8"/>
        <bgColor indexed="64"/>
      </patternFill>
    </fill>
  </fills>
  <borders count="3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theme="1"/>
      </left>
      <right style="thin">
        <color theme="1"/>
      </right>
      <top style="thin">
        <color theme="1"/>
      </top>
      <bottom style="thin">
        <color theme="1"/>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diagonalDown="1">
      <left/>
      <right style="medium">
        <color theme="0"/>
      </right>
      <top style="medium">
        <color theme="0"/>
      </top>
      <bottom style="medium">
        <color theme="0"/>
      </bottom>
      <diagonal style="medium">
        <color theme="0"/>
      </diagonal>
    </border>
    <border>
      <left style="medium">
        <color indexed="64"/>
      </left>
      <right/>
      <top style="thin">
        <color theme="9" tint="0.39997558519241921"/>
      </top>
      <bottom style="thin">
        <color theme="9" tint="0.39997558519241921"/>
      </bottom>
      <diagonal/>
    </border>
    <border>
      <left style="medium">
        <color indexed="64"/>
      </left>
      <right/>
      <top style="thin">
        <color theme="9" tint="0.39997558519241921"/>
      </top>
      <bottom/>
      <diagonal/>
    </border>
    <border>
      <left style="medium">
        <color indexed="64"/>
      </left>
      <right/>
      <top/>
      <bottom style="thin">
        <color theme="9" tint="0.39997558519241921"/>
      </bottom>
      <diagonal/>
    </border>
    <border>
      <left style="thin">
        <color theme="9" tint="0.39997558519241921"/>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theme="5"/>
      </bottom>
      <diagonal/>
    </border>
    <border>
      <left/>
      <right style="medium">
        <color indexed="64"/>
      </right>
      <top style="medium">
        <color indexed="64"/>
      </top>
      <bottom style="medium">
        <color theme="5"/>
      </bottom>
      <diagonal/>
    </border>
  </borders>
  <cellStyleXfs count="2">
    <xf numFmtId="0" fontId="0" fillId="0" borderId="0"/>
    <xf numFmtId="0" fontId="35" fillId="0" borderId="0" applyNumberFormat="0" applyFill="0" applyBorder="0" applyAlignment="0" applyProtection="0"/>
  </cellStyleXfs>
  <cellXfs count="157">
    <xf numFmtId="0" fontId="0" fillId="0" borderId="0" xfId="0"/>
    <xf numFmtId="0" fontId="0" fillId="0" borderId="0" xfId="0" applyAlignment="1">
      <alignment horizontal="center"/>
    </xf>
    <xf numFmtId="0" fontId="8" fillId="0" borderId="0" xfId="0" applyFont="1" applyAlignment="1">
      <alignment horizontal="center" vertical="top" wrapText="1"/>
    </xf>
    <xf numFmtId="0" fontId="7" fillId="0" borderId="0" xfId="0" applyFont="1" applyAlignment="1">
      <alignment vertical="top" wrapText="1"/>
    </xf>
    <xf numFmtId="0" fontId="10" fillId="0" borderId="0" xfId="0" applyFont="1" applyAlignment="1">
      <alignment vertical="top" wrapText="1"/>
    </xf>
    <xf numFmtId="0" fontId="10" fillId="6" borderId="0" xfId="0" applyFont="1" applyFill="1" applyAlignment="1">
      <alignment vertical="top" wrapText="1"/>
    </xf>
    <xf numFmtId="0" fontId="7" fillId="2" borderId="0" xfId="0" applyFont="1" applyFill="1" applyAlignment="1">
      <alignment vertical="top" wrapText="1"/>
    </xf>
    <xf numFmtId="0" fontId="6" fillId="0" borderId="0" xfId="0" applyFont="1" applyAlignment="1">
      <alignment vertical="top" wrapText="1"/>
    </xf>
    <xf numFmtId="0" fontId="12" fillId="0" borderId="0" xfId="0" applyFont="1" applyAlignment="1">
      <alignment vertical="top" wrapText="1"/>
    </xf>
    <xf numFmtId="0" fontId="12" fillId="0" borderId="3" xfId="0" applyFont="1" applyBorder="1" applyAlignment="1">
      <alignment vertical="top" wrapText="1"/>
    </xf>
    <xf numFmtId="0" fontId="12" fillId="0" borderId="4" xfId="0" applyFont="1" applyBorder="1" applyAlignment="1">
      <alignment vertical="top" wrapText="1"/>
    </xf>
    <xf numFmtId="0" fontId="13" fillId="2" borderId="0" xfId="0" applyFont="1" applyFill="1" applyAlignment="1">
      <alignment vertical="top" wrapText="1"/>
    </xf>
    <xf numFmtId="0" fontId="10" fillId="2" borderId="0" xfId="0" applyFont="1" applyFill="1" applyAlignment="1">
      <alignment vertical="top" wrapText="1"/>
    </xf>
    <xf numFmtId="0" fontId="10" fillId="2" borderId="3" xfId="0" applyFont="1" applyFill="1" applyBorder="1" applyAlignment="1">
      <alignment vertical="top" wrapText="1"/>
    </xf>
    <xf numFmtId="0" fontId="10" fillId="2" borderId="4" xfId="0" applyFont="1" applyFill="1" applyBorder="1" applyAlignment="1">
      <alignment vertical="top" wrapText="1"/>
    </xf>
    <xf numFmtId="0" fontId="10" fillId="2" borderId="3" xfId="0" applyFont="1" applyFill="1" applyBorder="1" applyAlignment="1" applyProtection="1">
      <alignment vertical="top" wrapText="1"/>
      <protection locked="0"/>
    </xf>
    <xf numFmtId="0" fontId="20" fillId="0" borderId="0" xfId="0" applyFont="1" applyAlignment="1">
      <alignment vertical="top" wrapText="1"/>
    </xf>
    <xf numFmtId="0" fontId="22" fillId="0" borderId="0" xfId="0" applyFont="1"/>
    <xf numFmtId="0" fontId="0" fillId="11" borderId="26" xfId="0" applyFill="1" applyBorder="1"/>
    <xf numFmtId="0" fontId="0" fillId="0" borderId="26" xfId="0" applyBorder="1"/>
    <xf numFmtId="0" fontId="0" fillId="11" borderId="0" xfId="0" applyFill="1"/>
    <xf numFmtId="0" fontId="12" fillId="0" borderId="1" xfId="0" applyFont="1" applyBorder="1" applyAlignment="1">
      <alignment vertical="top" wrapText="1"/>
    </xf>
    <xf numFmtId="0" fontId="12" fillId="0" borderId="2" xfId="0" applyFont="1" applyBorder="1" applyAlignment="1">
      <alignment vertical="top" wrapText="1"/>
    </xf>
    <xf numFmtId="0" fontId="12" fillId="0" borderId="7" xfId="0" applyFont="1" applyBorder="1" applyAlignment="1">
      <alignment vertical="top" wrapText="1"/>
    </xf>
    <xf numFmtId="0" fontId="12" fillId="0" borderId="8" xfId="0" applyFont="1" applyBorder="1" applyAlignment="1">
      <alignment vertical="top" wrapText="1"/>
    </xf>
    <xf numFmtId="0" fontId="13" fillId="3" borderId="9" xfId="0" applyFont="1" applyFill="1" applyBorder="1" applyAlignment="1">
      <alignment horizontal="right" vertical="top"/>
    </xf>
    <xf numFmtId="0" fontId="13" fillId="3" borderId="6" xfId="0" applyFont="1" applyFill="1" applyBorder="1" applyAlignment="1">
      <alignment horizontal="right" vertical="top"/>
    </xf>
    <xf numFmtId="0" fontId="10" fillId="5" borderId="3" xfId="0" applyFont="1" applyFill="1" applyBorder="1" applyAlignment="1" applyProtection="1">
      <alignment horizontal="left" vertical="top" wrapText="1"/>
      <protection locked="0"/>
    </xf>
    <xf numFmtId="0" fontId="10" fillId="5" borderId="7" xfId="0" applyFont="1" applyFill="1" applyBorder="1" applyAlignment="1" applyProtection="1">
      <alignment horizontal="left" vertical="top" wrapText="1"/>
      <protection locked="0"/>
    </xf>
    <xf numFmtId="0" fontId="31" fillId="0" borderId="0" xfId="0" applyFont="1" applyAlignment="1">
      <alignment vertical="top" wrapText="1"/>
    </xf>
    <xf numFmtId="0" fontId="15" fillId="4" borderId="0" xfId="0" applyFont="1" applyFill="1" applyAlignment="1">
      <alignment vertical="top"/>
    </xf>
    <xf numFmtId="0" fontId="20" fillId="4" borderId="0" xfId="0" applyFont="1" applyFill="1" applyAlignment="1">
      <alignment vertical="top"/>
    </xf>
    <xf numFmtId="0" fontId="5" fillId="0" borderId="0" xfId="0" applyFont="1" applyAlignment="1">
      <alignment vertical="top" wrapText="1"/>
    </xf>
    <xf numFmtId="0" fontId="5" fillId="2" borderId="0" xfId="0" applyFont="1" applyFill="1" applyAlignment="1">
      <alignment vertical="top" wrapText="1"/>
    </xf>
    <xf numFmtId="0" fontId="10" fillId="0" borderId="0" xfId="0" applyFont="1" applyAlignment="1">
      <alignment horizontal="center" vertical="top" wrapText="1"/>
    </xf>
    <xf numFmtId="0" fontId="4" fillId="2" borderId="0" xfId="0" applyFont="1" applyFill="1" applyAlignment="1">
      <alignment vertical="top" wrapText="1"/>
    </xf>
    <xf numFmtId="0" fontId="10" fillId="2" borderId="8" xfId="0" applyFont="1" applyFill="1" applyBorder="1" applyAlignment="1">
      <alignment vertical="top" wrapText="1"/>
    </xf>
    <xf numFmtId="0" fontId="14" fillId="2" borderId="3" xfId="0" applyFont="1" applyFill="1" applyBorder="1" applyAlignment="1">
      <alignment vertical="top" wrapText="1"/>
    </xf>
    <xf numFmtId="0" fontId="3" fillId="0" borderId="0" xfId="0" applyFont="1" applyAlignment="1">
      <alignment vertical="top" wrapText="1"/>
    </xf>
    <xf numFmtId="0" fontId="3" fillId="3" borderId="9" xfId="0" applyFont="1" applyFill="1" applyBorder="1" applyAlignment="1">
      <alignment vertical="top"/>
    </xf>
    <xf numFmtId="0" fontId="3" fillId="0" borderId="0" xfId="0" quotePrefix="1" applyFont="1" applyAlignment="1">
      <alignment vertical="top"/>
    </xf>
    <xf numFmtId="0" fontId="15" fillId="3" borderId="7" xfId="0" applyFont="1" applyFill="1" applyBorder="1" applyAlignment="1">
      <alignment vertical="top"/>
    </xf>
    <xf numFmtId="0" fontId="3" fillId="3" borderId="14" xfId="0" applyFont="1" applyFill="1" applyBorder="1" applyAlignment="1">
      <alignment vertical="top"/>
    </xf>
    <xf numFmtId="0" fontId="13" fillId="3" borderId="14" xfId="0" applyFont="1" applyFill="1" applyBorder="1" applyAlignment="1">
      <alignment horizontal="right" vertical="top"/>
    </xf>
    <xf numFmtId="0" fontId="13" fillId="3" borderId="8" xfId="0" applyFont="1" applyFill="1" applyBorder="1" applyAlignment="1">
      <alignment horizontal="right" vertical="top"/>
    </xf>
    <xf numFmtId="0" fontId="12" fillId="2" borderId="0" xfId="0" applyFont="1" applyFill="1" applyAlignment="1">
      <alignment vertical="top" wrapText="1"/>
    </xf>
    <xf numFmtId="0" fontId="15" fillId="14" borderId="20" xfId="0" applyFont="1" applyFill="1" applyBorder="1" applyAlignment="1">
      <alignment vertical="top" wrapText="1"/>
    </xf>
    <xf numFmtId="0" fontId="13" fillId="10" borderId="29" xfId="0" applyFont="1" applyFill="1" applyBorder="1" applyAlignment="1">
      <alignment vertical="top" wrapText="1"/>
    </xf>
    <xf numFmtId="0" fontId="13" fillId="10" borderId="18" xfId="0" applyFont="1" applyFill="1" applyBorder="1" applyAlignment="1">
      <alignment vertical="top" wrapText="1"/>
    </xf>
    <xf numFmtId="0" fontId="3" fillId="2" borderId="0" xfId="0" applyFont="1" applyFill="1" applyAlignment="1">
      <alignment vertical="top" wrapText="1"/>
    </xf>
    <xf numFmtId="0" fontId="15" fillId="3" borderId="1" xfId="0" applyFont="1" applyFill="1" applyBorder="1" applyAlignment="1">
      <alignment vertical="center" wrapText="1"/>
    </xf>
    <xf numFmtId="0" fontId="25" fillId="3" borderId="2" xfId="0" applyFont="1" applyFill="1" applyBorder="1" applyAlignment="1">
      <alignment horizontal="right" vertical="center" wrapText="1"/>
    </xf>
    <xf numFmtId="0" fontId="2" fillId="0" borderId="0" xfId="0" applyFont="1" applyAlignment="1">
      <alignment vertical="top" wrapText="1"/>
    </xf>
    <xf numFmtId="0" fontId="1" fillId="0" borderId="0" xfId="0" applyFont="1" applyAlignment="1">
      <alignment vertical="top" wrapText="1"/>
    </xf>
    <xf numFmtId="0" fontId="12" fillId="0" borderId="15" xfId="0" applyFont="1" applyBorder="1" applyAlignment="1">
      <alignment vertical="top" wrapText="1"/>
    </xf>
    <xf numFmtId="0" fontId="12" fillId="0" borderId="14" xfId="0" applyFont="1" applyBorder="1" applyAlignment="1">
      <alignment vertical="top" wrapText="1"/>
    </xf>
    <xf numFmtId="0" fontId="11" fillId="2" borderId="30" xfId="0" applyFont="1" applyFill="1" applyBorder="1" applyAlignment="1">
      <alignment vertical="top" wrapText="1"/>
    </xf>
    <xf numFmtId="0" fontId="12" fillId="2" borderId="30" xfId="0" applyFont="1" applyFill="1" applyBorder="1" applyAlignment="1">
      <alignment vertical="top" wrapText="1"/>
    </xf>
    <xf numFmtId="0" fontId="33" fillId="0" borderId="4" xfId="0" applyFont="1" applyBorder="1" applyAlignment="1">
      <alignment vertical="top" wrapText="1"/>
    </xf>
    <xf numFmtId="0" fontId="33" fillId="0" borderId="8" xfId="0" applyFont="1" applyBorder="1" applyAlignment="1">
      <alignment vertical="top" wrapText="1"/>
    </xf>
    <xf numFmtId="0" fontId="18" fillId="0" borderId="5" xfId="0" applyFont="1" applyBorder="1" applyAlignment="1">
      <alignment vertical="center" wrapText="1"/>
    </xf>
    <xf numFmtId="0" fontId="18" fillId="0" borderId="9" xfId="0" applyFont="1" applyBorder="1" applyAlignment="1">
      <alignment vertical="center" wrapText="1"/>
    </xf>
    <xf numFmtId="0" fontId="33" fillId="0" borderId="6" xfId="0" applyFont="1" applyBorder="1" applyAlignment="1">
      <alignment vertical="center" wrapText="1"/>
    </xf>
    <xf numFmtId="0" fontId="33" fillId="0" borderId="2" xfId="0" applyFont="1" applyBorder="1" applyAlignment="1">
      <alignment vertical="top" wrapText="1"/>
    </xf>
    <xf numFmtId="0" fontId="5" fillId="10" borderId="0" xfId="0" applyFont="1" applyFill="1" applyAlignment="1">
      <alignment vertical="top" wrapText="1"/>
    </xf>
    <xf numFmtId="0" fontId="0" fillId="0" borderId="0" xfId="0" quotePrefix="1" applyAlignment="1">
      <alignment vertical="top" wrapText="1"/>
    </xf>
    <xf numFmtId="0" fontId="0" fillId="0" borderId="19" xfId="0" quotePrefix="1" applyBorder="1" applyAlignment="1">
      <alignment vertical="top" wrapText="1"/>
    </xf>
    <xf numFmtId="0" fontId="0" fillId="0" borderId="0" xfId="0" applyAlignment="1">
      <alignment vertical="top"/>
    </xf>
    <xf numFmtId="0" fontId="34" fillId="4" borderId="0" xfId="0" applyFont="1" applyFill="1" applyAlignment="1">
      <alignment horizontal="center" vertical="top"/>
    </xf>
    <xf numFmtId="0" fontId="34" fillId="4" borderId="0" xfId="0" applyFont="1" applyFill="1" applyAlignment="1">
      <alignment vertical="top" wrapText="1"/>
    </xf>
    <xf numFmtId="0" fontId="22" fillId="15" borderId="0" xfId="0" applyFont="1" applyFill="1" applyAlignment="1">
      <alignment horizontal="center" vertical="top"/>
    </xf>
    <xf numFmtId="0" fontId="0" fillId="15" borderId="0" xfId="0" applyFill="1" applyAlignment="1">
      <alignment horizontal="center" vertical="top"/>
    </xf>
    <xf numFmtId="0" fontId="0" fillId="16" borderId="0" xfId="0" applyFill="1" applyAlignment="1">
      <alignment vertical="top"/>
    </xf>
    <xf numFmtId="0" fontId="0" fillId="16" borderId="0" xfId="0" applyFill="1" applyAlignment="1">
      <alignment vertical="top" wrapText="1"/>
    </xf>
    <xf numFmtId="0" fontId="0" fillId="0" borderId="19" xfId="0" applyBorder="1" applyAlignment="1">
      <alignment vertical="top" wrapText="1"/>
    </xf>
    <xf numFmtId="10" fontId="0" fillId="0" borderId="19" xfId="0" applyNumberFormat="1" applyBorder="1" applyAlignment="1">
      <alignment vertical="top"/>
    </xf>
    <xf numFmtId="0" fontId="0" fillId="0" borderId="19" xfId="0" applyBorder="1" applyAlignment="1">
      <alignment vertical="top"/>
    </xf>
    <xf numFmtId="0" fontId="0" fillId="2" borderId="19" xfId="0" applyFill="1" applyBorder="1" applyAlignment="1">
      <alignment vertical="top"/>
    </xf>
    <xf numFmtId="0" fontId="35" fillId="0" borderId="0" xfId="1" applyAlignment="1">
      <alignment vertical="top"/>
    </xf>
    <xf numFmtId="0" fontId="5" fillId="5" borderId="31" xfId="0" applyFont="1" applyFill="1" applyBorder="1" applyAlignment="1" applyProtection="1">
      <alignment vertical="top" wrapText="1"/>
      <protection locked="0"/>
    </xf>
    <xf numFmtId="0" fontId="12" fillId="12" borderId="0" xfId="0" applyFont="1" applyFill="1" applyAlignment="1">
      <alignment vertical="top" wrapText="1"/>
    </xf>
    <xf numFmtId="0" fontId="5" fillId="12" borderId="0" xfId="0" applyFont="1" applyFill="1" applyAlignment="1">
      <alignment vertical="top" wrapText="1"/>
    </xf>
    <xf numFmtId="0" fontId="5" fillId="5" borderId="32" xfId="0" applyFont="1" applyFill="1" applyBorder="1" applyAlignment="1" applyProtection="1">
      <alignment vertical="top" wrapText="1"/>
      <protection locked="0"/>
    </xf>
    <xf numFmtId="0" fontId="5" fillId="5" borderId="33" xfId="0" applyFont="1" applyFill="1" applyBorder="1" applyAlignment="1" applyProtection="1">
      <alignment vertical="top" wrapText="1"/>
      <protection locked="0"/>
    </xf>
    <xf numFmtId="0" fontId="11" fillId="3" borderId="5" xfId="0" applyFont="1" applyFill="1" applyBorder="1" applyAlignment="1">
      <alignment vertical="top" wrapText="1"/>
    </xf>
    <xf numFmtId="0" fontId="30" fillId="4" borderId="10" xfId="0" applyFont="1" applyFill="1" applyBorder="1" applyAlignment="1">
      <alignment vertical="top" wrapText="1"/>
    </xf>
    <xf numFmtId="0" fontId="36" fillId="0" borderId="1" xfId="0" applyFont="1" applyBorder="1" applyAlignment="1">
      <alignment vertical="top" wrapText="1"/>
    </xf>
    <xf numFmtId="0" fontId="36" fillId="0" borderId="15" xfId="0" applyFont="1" applyBorder="1" applyAlignment="1">
      <alignment vertical="top" wrapText="1"/>
    </xf>
    <xf numFmtId="0" fontId="36" fillId="0" borderId="2" xfId="0" applyFont="1" applyBorder="1" applyAlignment="1">
      <alignment vertical="top" wrapText="1"/>
    </xf>
    <xf numFmtId="0" fontId="29" fillId="2" borderId="30" xfId="0" applyFont="1" applyFill="1" applyBorder="1" applyAlignment="1">
      <alignment vertical="top" wrapText="1"/>
    </xf>
    <xf numFmtId="0" fontId="30" fillId="2" borderId="0" xfId="0" applyFont="1" applyFill="1" applyAlignment="1">
      <alignment vertical="top" wrapText="1"/>
    </xf>
    <xf numFmtId="0" fontId="30" fillId="9" borderId="11" xfId="0" applyFont="1" applyFill="1" applyBorder="1" applyAlignment="1">
      <alignment vertical="top" wrapText="1"/>
    </xf>
    <xf numFmtId="0" fontId="30" fillId="0" borderId="0" xfId="0" applyFont="1" applyAlignment="1">
      <alignment vertical="top" wrapText="1"/>
    </xf>
    <xf numFmtId="0" fontId="30" fillId="9" borderId="13" xfId="0" applyFont="1" applyFill="1" applyBorder="1" applyAlignment="1">
      <alignment vertical="top" wrapText="1"/>
    </xf>
    <xf numFmtId="0" fontId="30" fillId="0" borderId="3" xfId="0" applyFont="1" applyBorder="1" applyAlignment="1">
      <alignment vertical="top" wrapText="1"/>
    </xf>
    <xf numFmtId="0" fontId="30" fillId="0" borderId="4" xfId="0" applyFont="1" applyBorder="1" applyAlignment="1">
      <alignment vertical="top" wrapText="1"/>
    </xf>
    <xf numFmtId="0" fontId="29" fillId="3" borderId="10" xfId="0" applyFont="1" applyFill="1" applyBorder="1" applyAlignment="1">
      <alignment vertical="top" wrapText="1"/>
    </xf>
    <xf numFmtId="0" fontId="36" fillId="0" borderId="5" xfId="0" applyFont="1" applyBorder="1" applyAlignment="1">
      <alignment vertical="top" wrapText="1"/>
    </xf>
    <xf numFmtId="0" fontId="36" fillId="0" borderId="9" xfId="0" applyFont="1" applyBorder="1" applyAlignment="1">
      <alignment vertical="top" wrapText="1"/>
    </xf>
    <xf numFmtId="0" fontId="28" fillId="0" borderId="6" xfId="0" applyFont="1" applyBorder="1" applyAlignment="1">
      <alignment vertical="top" wrapText="1"/>
    </xf>
    <xf numFmtId="0" fontId="33" fillId="0" borderId="0" xfId="0" applyFont="1" applyAlignment="1">
      <alignment vertical="top" wrapText="1"/>
    </xf>
    <xf numFmtId="0" fontId="5" fillId="5" borderId="6" xfId="0" applyFont="1" applyFill="1" applyBorder="1" applyAlignment="1" applyProtection="1">
      <alignment vertical="top" wrapText="1"/>
      <protection locked="0"/>
    </xf>
    <xf numFmtId="0" fontId="5" fillId="0" borderId="4" xfId="0" applyFont="1" applyBorder="1" applyAlignment="1" applyProtection="1">
      <alignment vertical="top" wrapText="1"/>
      <protection locked="0"/>
    </xf>
    <xf numFmtId="164" fontId="5" fillId="2" borderId="3" xfId="0" applyNumberFormat="1" applyFont="1" applyFill="1" applyBorder="1" applyAlignment="1" applyProtection="1">
      <alignment horizontal="left" vertical="top" wrapText="1"/>
      <protection locked="0"/>
    </xf>
    <xf numFmtId="0" fontId="0" fillId="11" borderId="0" xfId="0" applyFill="1" applyAlignment="1">
      <alignment wrapText="1"/>
    </xf>
    <xf numFmtId="0" fontId="39" fillId="0" borderId="0" xfId="0" applyFont="1" applyAlignment="1">
      <alignment vertical="top" wrapText="1"/>
    </xf>
    <xf numFmtId="0" fontId="39" fillId="7" borderId="11" xfId="0" applyFont="1" applyFill="1" applyBorder="1" applyAlignment="1">
      <alignment vertical="top" wrapText="1"/>
    </xf>
    <xf numFmtId="0" fontId="39" fillId="7" borderId="12" xfId="0" applyFont="1" applyFill="1" applyBorder="1" applyAlignment="1">
      <alignment vertical="top" wrapText="1"/>
    </xf>
    <xf numFmtId="0" fontId="39" fillId="7" borderId="13" xfId="0" applyFont="1" applyFill="1" applyBorder="1" applyAlignment="1">
      <alignment vertical="top" wrapText="1"/>
    </xf>
    <xf numFmtId="0" fontId="11" fillId="10" borderId="10" xfId="0" applyFont="1" applyFill="1" applyBorder="1" applyAlignment="1">
      <alignment vertical="top" wrapText="1"/>
    </xf>
    <xf numFmtId="0" fontId="43" fillId="8" borderId="0" xfId="0" applyFont="1" applyFill="1" applyAlignment="1">
      <alignment horizontal="center" vertical="top" wrapText="1"/>
    </xf>
    <xf numFmtId="0" fontId="18" fillId="2" borderId="4" xfId="0" applyFont="1" applyFill="1" applyBorder="1" applyAlignment="1" applyProtection="1">
      <alignment horizontal="center" vertical="top" wrapText="1"/>
      <protection locked="0"/>
    </xf>
    <xf numFmtId="0" fontId="18" fillId="2" borderId="3" xfId="0" applyFont="1" applyFill="1" applyBorder="1" applyAlignment="1">
      <alignment horizontal="right" vertical="top" wrapText="1"/>
    </xf>
    <xf numFmtId="0" fontId="44" fillId="2" borderId="1" xfId="0" applyFont="1" applyFill="1" applyBorder="1" applyAlignment="1" applyProtection="1">
      <alignment horizontal="left" vertical="top" wrapText="1"/>
      <protection locked="0"/>
    </xf>
    <xf numFmtId="0" fontId="39" fillId="2" borderId="2" xfId="0" applyFont="1" applyFill="1" applyBorder="1" applyAlignment="1" applyProtection="1">
      <alignment horizontal="right" vertical="top" wrapText="1"/>
      <protection locked="0"/>
    </xf>
    <xf numFmtId="0" fontId="18" fillId="2" borderId="4" xfId="0" applyFont="1" applyFill="1" applyBorder="1" applyAlignment="1">
      <alignment horizontal="right" vertical="top" wrapText="1"/>
    </xf>
    <xf numFmtId="0" fontId="18" fillId="7" borderId="10" xfId="0" applyFont="1" applyFill="1" applyBorder="1" applyAlignment="1">
      <alignment horizontal="center" vertical="top" wrapText="1"/>
    </xf>
    <xf numFmtId="0" fontId="1" fillId="0" borderId="0" xfId="0" applyFont="1" applyAlignment="1">
      <alignment horizontal="center" vertical="top" wrapText="1"/>
    </xf>
    <xf numFmtId="0" fontId="6" fillId="0" borderId="0" xfId="0" applyFont="1" applyAlignment="1">
      <alignment horizontal="center" vertical="top" wrapText="1"/>
    </xf>
    <xf numFmtId="0" fontId="10" fillId="8" borderId="0" xfId="0" applyFont="1" applyFill="1" applyAlignment="1">
      <alignment vertical="top" wrapText="1"/>
    </xf>
    <xf numFmtId="0" fontId="1" fillId="2" borderId="3" xfId="0" applyFont="1" applyFill="1" applyBorder="1" applyAlignment="1" applyProtection="1">
      <alignment vertical="top" wrapText="1"/>
      <protection locked="0"/>
    </xf>
    <xf numFmtId="0" fontId="46" fillId="8" borderId="0" xfId="0" applyFont="1" applyFill="1" applyAlignment="1">
      <alignment vertical="top" wrapText="1"/>
    </xf>
    <xf numFmtId="0" fontId="10" fillId="2" borderId="3" xfId="0" applyFont="1" applyFill="1" applyBorder="1" applyAlignment="1">
      <alignment vertical="top" wrapText="1"/>
    </xf>
    <xf numFmtId="0" fontId="10" fillId="0" borderId="4" xfId="0" applyFont="1" applyBorder="1" applyAlignment="1">
      <alignment vertical="top" wrapText="1"/>
    </xf>
    <xf numFmtId="0" fontId="25" fillId="3" borderId="7" xfId="0" applyFont="1" applyFill="1" applyBorder="1" applyAlignment="1">
      <alignment horizontal="left" vertical="center" wrapText="1"/>
    </xf>
    <xf numFmtId="0" fontId="0" fillId="0" borderId="8" xfId="0" applyBorder="1" applyAlignment="1">
      <alignment horizontal="left" vertical="center" wrapText="1"/>
    </xf>
    <xf numFmtId="164" fontId="5" fillId="2" borderId="3" xfId="0" applyNumberFormat="1" applyFont="1" applyFill="1" applyBorder="1" applyAlignment="1" applyProtection="1">
      <alignment horizontal="left" vertical="top" wrapText="1"/>
      <protection locked="0"/>
    </xf>
    <xf numFmtId="0" fontId="5" fillId="0" borderId="4" xfId="0" applyFont="1" applyBorder="1" applyAlignment="1" applyProtection="1">
      <alignment vertical="top" wrapText="1"/>
      <protection locked="0"/>
    </xf>
    <xf numFmtId="0" fontId="18" fillId="2" borderId="3" xfId="0" applyFont="1" applyFill="1" applyBorder="1" applyAlignment="1">
      <alignment vertical="top" wrapText="1"/>
    </xf>
    <xf numFmtId="0" fontId="18" fillId="0" borderId="4" xfId="0" applyFont="1" applyBorder="1" applyAlignment="1">
      <alignment vertical="top" wrapText="1"/>
    </xf>
    <xf numFmtId="0" fontId="21" fillId="17" borderId="35" xfId="0" applyFont="1" applyFill="1" applyBorder="1" applyAlignment="1">
      <alignment horizontal="center" vertical="top" wrapText="1"/>
    </xf>
    <xf numFmtId="0" fontId="21" fillId="17" borderId="23" xfId="0" applyFont="1" applyFill="1" applyBorder="1" applyAlignment="1">
      <alignment horizontal="center" vertical="top" wrapText="1"/>
    </xf>
    <xf numFmtId="0" fontId="28" fillId="2" borderId="3" xfId="0" applyFont="1" applyFill="1" applyBorder="1" applyAlignment="1">
      <alignment vertical="top" wrapText="1"/>
    </xf>
    <xf numFmtId="0" fontId="28" fillId="0" borderId="4" xfId="0" applyFont="1" applyBorder="1" applyAlignment="1">
      <alignment vertical="top" wrapText="1"/>
    </xf>
    <xf numFmtId="0" fontId="29" fillId="3" borderId="5" xfId="0" applyFont="1" applyFill="1" applyBorder="1" applyAlignment="1">
      <alignment vertical="top" wrapText="1"/>
    </xf>
    <xf numFmtId="0" fontId="30" fillId="0" borderId="6" xfId="0" applyFont="1" applyBorder="1" applyAlignment="1">
      <alignment vertical="top" wrapText="1"/>
    </xf>
    <xf numFmtId="0" fontId="1" fillId="0" borderId="17" xfId="0" applyFont="1" applyBorder="1" applyAlignment="1">
      <alignment horizontal="left" vertical="top" wrapText="1"/>
    </xf>
    <xf numFmtId="0" fontId="5" fillId="0" borderId="28" xfId="0" applyFont="1" applyBorder="1" applyAlignment="1">
      <alignment horizontal="left" vertical="top" wrapText="1"/>
    </xf>
    <xf numFmtId="0" fontId="5" fillId="0" borderId="16" xfId="0" applyFont="1" applyBorder="1" applyAlignment="1">
      <alignment horizontal="left" vertical="top" wrapText="1"/>
    </xf>
    <xf numFmtId="0" fontId="15" fillId="13" borderId="34" xfId="0" applyFont="1" applyFill="1" applyBorder="1" applyAlignment="1">
      <alignment vertical="top" wrapText="1"/>
    </xf>
    <xf numFmtId="0" fontId="0" fillId="0" borderId="9" xfId="0" applyBorder="1" applyAlignment="1">
      <alignment vertical="top" wrapText="1"/>
    </xf>
    <xf numFmtId="0" fontId="0" fillId="0" borderId="6" xfId="0" applyBorder="1" applyAlignment="1">
      <alignment vertical="top" wrapText="1"/>
    </xf>
    <xf numFmtId="0" fontId="3" fillId="15" borderId="22" xfId="0" applyFont="1" applyFill="1" applyBorder="1" applyAlignment="1">
      <alignment horizontal="left" vertical="top" wrapText="1"/>
    </xf>
    <xf numFmtId="0" fontId="5" fillId="15" borderId="27" xfId="0" applyFont="1" applyFill="1" applyBorder="1" applyAlignment="1">
      <alignment horizontal="left" vertical="top" wrapText="1"/>
    </xf>
    <xf numFmtId="0" fontId="5" fillId="15" borderId="21" xfId="0" applyFont="1" applyFill="1" applyBorder="1" applyAlignment="1">
      <alignment horizontal="left" vertical="top" wrapText="1"/>
    </xf>
    <xf numFmtId="0" fontId="1" fillId="0" borderId="24" xfId="0" applyFont="1" applyBorder="1" applyAlignment="1">
      <alignment vertical="top" wrapText="1"/>
    </xf>
    <xf numFmtId="0" fontId="5" fillId="0" borderId="0" xfId="0" applyFont="1" applyAlignment="1">
      <alignment vertical="top" wrapText="1"/>
    </xf>
    <xf numFmtId="0" fontId="5" fillId="0" borderId="25" xfId="0" applyFont="1" applyBorder="1" applyAlignment="1">
      <alignment vertical="top" wrapText="1"/>
    </xf>
    <xf numFmtId="0" fontId="1" fillId="15" borderId="24" xfId="0" applyFont="1" applyFill="1" applyBorder="1" applyAlignment="1">
      <alignment vertical="top" wrapText="1"/>
    </xf>
    <xf numFmtId="0" fontId="5" fillId="15" borderId="0" xfId="0" applyFont="1" applyFill="1" applyAlignment="1">
      <alignment vertical="top" wrapText="1"/>
    </xf>
    <xf numFmtId="0" fontId="5" fillId="15" borderId="25" xfId="0" applyFont="1" applyFill="1" applyBorder="1" applyAlignment="1">
      <alignment vertical="top" wrapText="1"/>
    </xf>
    <xf numFmtId="2" fontId="29" fillId="9" borderId="36" xfId="0" applyNumberFormat="1" applyFont="1" applyFill="1" applyBorder="1" applyAlignment="1">
      <alignment vertical="top" wrapText="1"/>
    </xf>
    <xf numFmtId="0" fontId="37" fillId="9" borderId="37" xfId="0" applyFont="1" applyFill="1" applyBorder="1" applyAlignment="1">
      <alignment vertical="top" wrapText="1"/>
    </xf>
    <xf numFmtId="0" fontId="12" fillId="12" borderId="5" xfId="0" applyFont="1" applyFill="1" applyBorder="1" applyAlignment="1">
      <alignment vertical="top" wrapText="1"/>
    </xf>
    <xf numFmtId="0" fontId="32" fillId="0" borderId="5" xfId="0" applyFont="1" applyBorder="1" applyAlignment="1">
      <alignment vertical="top" wrapText="1"/>
    </xf>
    <xf numFmtId="0" fontId="15" fillId="3" borderId="5" xfId="0" applyFont="1" applyFill="1" applyBorder="1" applyAlignment="1">
      <alignment vertical="top"/>
    </xf>
    <xf numFmtId="0" fontId="5" fillId="0" borderId="9" xfId="0" applyFont="1" applyBorder="1" applyAlignment="1">
      <alignment vertical="top"/>
    </xf>
  </cellXfs>
  <cellStyles count="2">
    <cellStyle name="Hyperlink" xfId="1" builtinId="8"/>
    <cellStyle name="Standaard" xfId="0" builtinId="0"/>
  </cellStyles>
  <dxfs count="127">
    <dxf>
      <font>
        <b val="0"/>
        <i/>
        <strike/>
        <color rgb="FFFF0000"/>
      </font>
    </dxf>
    <dxf>
      <font>
        <b val="0"/>
        <i/>
        <strike/>
        <color rgb="FFFF0000"/>
      </font>
    </dxf>
    <dxf>
      <font>
        <b val="0"/>
        <i/>
        <strike/>
        <color rgb="FFFF0000"/>
      </font>
    </dxf>
    <dxf>
      <font>
        <b val="0"/>
        <i/>
        <strike/>
        <color rgb="FFFF0000"/>
      </font>
    </dxf>
    <dxf>
      <font>
        <b val="0"/>
        <i/>
        <strike/>
        <color rgb="FFFF0000"/>
      </font>
    </dxf>
    <dxf>
      <font>
        <b val="0"/>
        <i/>
        <strike/>
        <color rgb="FFFF0000"/>
      </font>
    </dxf>
    <dxf>
      <font>
        <b val="0"/>
        <i/>
        <strike/>
        <color rgb="FFFF0000"/>
      </font>
    </dxf>
    <dxf>
      <font>
        <b val="0"/>
        <i/>
        <strike/>
        <color rgb="FFFF0000"/>
      </font>
    </dxf>
    <dxf>
      <font>
        <b val="0"/>
        <i/>
        <strike/>
        <color rgb="FFFF0000"/>
      </font>
    </dxf>
    <dxf>
      <font>
        <b val="0"/>
        <i/>
        <strike/>
        <color rgb="FFFF0000"/>
      </font>
    </dxf>
    <dxf>
      <font>
        <b val="0"/>
        <i/>
        <strike/>
        <color theme="2" tint="-9.9948118533890809E-2"/>
      </font>
    </dxf>
    <dxf>
      <font>
        <b val="0"/>
        <i/>
        <strike/>
        <color rgb="FFFF0000"/>
      </font>
    </dxf>
    <dxf>
      <font>
        <b val="0"/>
        <i/>
        <strike/>
        <color theme="2" tint="-9.9948118533890809E-2"/>
      </font>
    </dxf>
    <dxf>
      <font>
        <b val="0"/>
        <i/>
        <strike/>
        <color rgb="FFFF0000"/>
      </font>
    </dxf>
    <dxf>
      <font>
        <b val="0"/>
        <i/>
        <strike/>
        <color theme="2" tint="-9.9948118533890809E-2"/>
      </font>
    </dxf>
    <dxf>
      <font>
        <b val="0"/>
        <i/>
        <strike/>
        <color rgb="FFFF0000"/>
      </font>
    </dxf>
    <dxf>
      <font>
        <b val="0"/>
        <i/>
        <strike/>
        <color rgb="FFFF0000"/>
      </font>
    </dxf>
    <dxf>
      <font>
        <color theme="0"/>
      </font>
      <fill>
        <patternFill>
          <bgColor rgb="FFFF0000"/>
        </patternFill>
      </fill>
    </dxf>
    <dxf>
      <fill>
        <patternFill>
          <bgColor theme="9"/>
        </patternFill>
      </fill>
    </dxf>
    <dxf>
      <fill>
        <patternFill>
          <bgColor rgb="FFFFC000"/>
        </patternFill>
      </fill>
    </dxf>
    <dxf>
      <fill>
        <patternFill>
          <bgColor rgb="FFFF0000"/>
        </patternFill>
      </fill>
    </dxf>
    <dxf>
      <font>
        <color theme="0"/>
      </font>
      <fill>
        <patternFill>
          <bgColor rgb="FFFF0000"/>
        </patternFill>
      </fill>
    </dxf>
    <dxf>
      <font>
        <b val="0"/>
        <i/>
        <strike/>
        <color rgb="FFFF0000"/>
      </font>
    </dxf>
    <dxf>
      <font>
        <color theme="0"/>
      </font>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ont>
        <b/>
        <i val="0"/>
        <color rgb="FFFF0000"/>
      </font>
    </dxf>
    <dxf>
      <alignment horizontal="center" textRotation="0" indent="0" justifyLastLine="0" shrinkToFit="0" readingOrder="0"/>
    </dxf>
    <dxf>
      <alignment horizontal="center" textRotation="0" indent="0" justifyLastLine="0" shrinkToFit="0" readingOrder="0"/>
    </dxf>
    <dxf>
      <font>
        <strike val="0"/>
        <outline val="0"/>
        <shadow val="0"/>
        <u val="none"/>
        <vertAlign val="baseline"/>
        <sz val="10"/>
        <name val="Calibri"/>
        <family val="2"/>
        <scheme val="none"/>
      </font>
      <alignment horizontal="general" vertical="top" textRotation="0" wrapText="1" indent="0" justifyLastLine="0" shrinkToFit="0" readingOrder="0"/>
    </dxf>
    <dxf>
      <font>
        <strike val="0"/>
        <outline val="0"/>
        <shadow val="0"/>
        <u val="none"/>
        <vertAlign val="baseline"/>
        <sz val="10"/>
        <name val="Calibri"/>
        <family val="2"/>
        <scheme val="none"/>
      </font>
      <alignment horizontal="general" vertical="top" textRotation="0" wrapText="1" indent="0" justifyLastLine="0" shrinkToFit="0" readingOrder="0"/>
    </dxf>
    <dxf>
      <font>
        <strike val="0"/>
        <outline val="0"/>
        <shadow val="0"/>
        <u val="none"/>
        <vertAlign val="baseline"/>
        <sz val="10"/>
        <name val="Calibri"/>
        <family val="2"/>
        <scheme val="none"/>
      </font>
      <alignment horizontal="general" vertical="top" textRotation="0" wrapText="1" indent="0" justifyLastLine="0" shrinkToFit="0" readingOrder="0"/>
    </dxf>
    <dxf>
      <font>
        <strike val="0"/>
        <outline val="0"/>
        <shadow val="0"/>
        <u val="none"/>
        <vertAlign val="baseline"/>
        <sz val="10"/>
        <name val="Calibri"/>
        <family val="2"/>
        <scheme val="none"/>
      </font>
      <alignment horizontal="general" vertical="top" textRotation="0" wrapText="1" indent="0" justifyLastLine="0" shrinkToFit="0" readingOrder="0"/>
    </dxf>
    <dxf>
      <font>
        <strike val="0"/>
        <outline val="0"/>
        <shadow val="0"/>
        <u val="none"/>
        <vertAlign val="baseline"/>
        <sz val="10"/>
        <color theme="1"/>
        <name val="Calibri"/>
        <family val="2"/>
        <scheme val="none"/>
      </font>
      <numFmt numFmtId="0" formatCode="General"/>
      <alignment horizontal="general" vertical="top" textRotation="0" wrapText="1" indent="0" justifyLastLine="0" shrinkToFit="0" readingOrder="0"/>
    </dxf>
    <dxf>
      <font>
        <strike val="0"/>
        <outline val="0"/>
        <shadow val="0"/>
        <u val="none"/>
        <vertAlign val="baseline"/>
        <sz val="10"/>
        <color theme="1"/>
        <name val="Calibri"/>
        <family val="2"/>
        <scheme val="none"/>
      </font>
      <numFmt numFmtId="0" formatCode="General"/>
      <alignment vertical="top" textRotation="0" wrapText="1" justifyLastLine="0" shrinkToFit="0" readingOrder="0"/>
    </dxf>
    <dxf>
      <font>
        <b val="0"/>
        <i val="0"/>
        <strike val="0"/>
        <condense val="0"/>
        <extend val="0"/>
        <outline val="0"/>
        <shadow val="0"/>
        <u val="none"/>
        <vertAlign val="baseline"/>
        <sz val="10"/>
        <color theme="1"/>
        <name val="Calibri"/>
        <family val="2"/>
        <scheme val="none"/>
      </font>
      <numFmt numFmtId="0" formatCode="General"/>
      <alignment horizontal="general" vertical="top" textRotation="0" wrapText="1" indent="0" justifyLastLine="0" shrinkToFit="0" readingOrder="0"/>
    </dxf>
    <dxf>
      <font>
        <strike val="0"/>
        <outline val="0"/>
        <shadow val="0"/>
        <u val="none"/>
        <vertAlign val="baseline"/>
        <sz val="10"/>
        <color theme="1"/>
        <name val="Calibri"/>
        <family val="2"/>
        <scheme val="none"/>
      </font>
      <numFmt numFmtId="0" formatCode="General"/>
      <alignment horizontal="general" vertical="top" textRotation="0" wrapText="1" indent="0" justifyLastLine="0" shrinkToFit="0" readingOrder="0"/>
    </dxf>
    <dxf>
      <font>
        <strike val="0"/>
        <outline val="0"/>
        <shadow val="0"/>
        <u val="none"/>
        <vertAlign val="baseline"/>
        <sz val="10"/>
        <color theme="1"/>
        <name val="Calibri"/>
        <family val="2"/>
        <scheme val="none"/>
      </font>
      <numFmt numFmtId="0" formatCode="General"/>
      <alignment horizontal="general" vertical="top" textRotation="0" wrapText="1" indent="0" justifyLastLine="0" shrinkToFit="0" readingOrder="0"/>
    </dxf>
    <dxf>
      <font>
        <strike val="0"/>
        <outline val="0"/>
        <shadow val="0"/>
        <u val="none"/>
        <vertAlign val="baseline"/>
        <sz val="10"/>
        <color theme="1"/>
        <name val="Calibri"/>
        <family val="2"/>
        <scheme val="none"/>
      </font>
      <numFmt numFmtId="0" formatCode="General"/>
      <alignment horizontal="general" vertical="top" textRotation="0" wrapText="1" indent="0" justifyLastLine="0" shrinkToFit="0" readingOrder="0"/>
    </dxf>
    <dxf>
      <font>
        <strike val="0"/>
        <outline val="0"/>
        <shadow val="0"/>
        <u val="none"/>
        <vertAlign val="baseline"/>
        <sz val="10"/>
        <color theme="1"/>
        <name val="Calibri"/>
        <family val="2"/>
        <scheme val="none"/>
      </font>
      <alignment horizontal="center" vertical="top" textRotation="0" wrapText="1" indent="0" justifyLastLine="0" shrinkToFit="0" readingOrder="0"/>
    </dxf>
    <dxf>
      <font>
        <strike val="0"/>
        <outline val="0"/>
        <shadow val="0"/>
        <u val="none"/>
        <vertAlign val="baseline"/>
        <sz val="10"/>
        <color theme="1"/>
        <name val="Calibri"/>
        <family val="2"/>
        <scheme val="none"/>
      </font>
      <alignment horizontal="center" vertical="top" textRotation="0" wrapText="1" indent="0" justifyLastLine="0" shrinkToFit="0" readingOrder="0"/>
    </dxf>
    <dxf>
      <font>
        <strike val="0"/>
        <outline val="0"/>
        <shadow val="0"/>
        <u val="none"/>
        <vertAlign val="baseline"/>
        <sz val="10"/>
        <color theme="1"/>
        <name val="Calibri"/>
        <family val="2"/>
        <scheme val="none"/>
      </font>
      <alignment horizontal="center" vertical="top" textRotation="0" wrapText="1" indent="0" justifyLastLine="0" shrinkToFit="0" readingOrder="0"/>
    </dxf>
    <dxf>
      <font>
        <strike val="0"/>
        <outline val="0"/>
        <shadow val="0"/>
        <u val="none"/>
        <vertAlign val="baseline"/>
        <sz val="10"/>
        <color theme="1"/>
        <name val="Calibri"/>
        <family val="2"/>
        <scheme val="none"/>
      </font>
      <alignment vertical="top" textRotation="0" wrapText="1" justifyLastLine="0" shrinkToFit="0" readingOrder="0"/>
    </dxf>
    <dxf>
      <font>
        <strike val="0"/>
        <outline val="0"/>
        <shadow val="0"/>
        <u val="none"/>
        <vertAlign val="baseline"/>
        <sz val="10"/>
        <color theme="1"/>
        <name val="Calibri"/>
        <family val="2"/>
        <scheme val="none"/>
      </font>
      <alignment vertical="top" textRotation="0" wrapText="1" justifyLastLine="0" shrinkToFit="0" readingOrder="0"/>
    </dxf>
    <dxf>
      <font>
        <strike val="0"/>
        <outline val="0"/>
        <shadow val="0"/>
        <u val="none"/>
        <vertAlign val="baseline"/>
        <sz val="10"/>
        <color theme="1"/>
        <name val="Calibri"/>
        <family val="2"/>
        <scheme val="none"/>
      </font>
      <alignment vertical="top" textRotation="0" wrapText="1" justifyLastLine="0" shrinkToFit="0" readingOrder="0"/>
    </dxf>
    <dxf>
      <font>
        <strike val="0"/>
        <outline val="0"/>
        <shadow val="0"/>
        <u val="none"/>
        <vertAlign val="baseline"/>
        <sz val="10"/>
        <color theme="1"/>
        <name val="Calibri"/>
        <family val="2"/>
        <scheme val="none"/>
      </font>
      <alignment vertical="top" textRotation="0" wrapText="1" justifyLastLine="0" shrinkToFit="0" readingOrder="0"/>
    </dxf>
    <dxf>
      <font>
        <strike val="0"/>
        <outline val="0"/>
        <shadow val="0"/>
        <u val="none"/>
        <vertAlign val="baseline"/>
        <sz val="10"/>
        <color theme="1"/>
        <name val="Calibri"/>
        <family val="2"/>
        <scheme val="none"/>
      </font>
      <numFmt numFmtId="0" formatCode="General"/>
      <alignment vertical="top" textRotation="0" wrapText="1" justifyLastLine="0" shrinkToFit="0" readingOrder="0"/>
    </dxf>
    <dxf>
      <font>
        <strike val="0"/>
        <outline val="0"/>
        <shadow val="0"/>
        <u val="none"/>
        <vertAlign val="baseline"/>
        <sz val="10"/>
        <color theme="1"/>
        <name val="Calibri"/>
        <family val="2"/>
        <scheme val="none"/>
      </font>
      <numFmt numFmtId="0" formatCode="General"/>
      <alignment horizontal="general" vertical="top" textRotation="0" wrapText="1" indent="0" justifyLastLine="0" shrinkToFit="0" readingOrder="0"/>
    </dxf>
    <dxf>
      <fill>
        <patternFill patternType="solid">
          <fgColor auto="1"/>
          <bgColor indexed="65"/>
        </patternFill>
      </fill>
    </dxf>
    <dxf>
      <font>
        <strike val="0"/>
        <outline val="0"/>
        <shadow val="0"/>
        <u val="none"/>
        <vertAlign val="baseline"/>
        <sz val="10"/>
        <color rgb="FF000000"/>
        <name val="Calibri"/>
        <family val="2"/>
        <scheme val="none"/>
      </font>
      <alignment vertical="top" textRotation="0" wrapText="1" justifyLastLine="0" shrinkToFit="0" readingOrder="0"/>
    </dxf>
    <dxf>
      <font>
        <strike val="0"/>
        <outline val="0"/>
        <shadow val="0"/>
        <u val="none"/>
        <vertAlign val="baseline"/>
        <sz val="11"/>
        <color theme="1"/>
        <name val="Calibri"/>
        <family val="2"/>
        <scheme val="none"/>
      </font>
      <alignment vertical="top" textRotation="0" wrapText="1" justifyLastLine="0" shrinkToFit="0" readingOrder="0"/>
    </dxf>
    <dxf>
      <font>
        <strike val="0"/>
        <outline val="0"/>
        <shadow val="0"/>
        <u val="none"/>
        <vertAlign val="baseline"/>
        <sz val="10"/>
        <color theme="1"/>
        <name val="Calibri"/>
        <family val="2"/>
        <scheme val="none"/>
      </font>
      <numFmt numFmtId="0" formatCode="General"/>
      <alignment horizontal="general" vertical="top" textRotation="0" wrapText="1" indent="0" justifyLastLine="0" shrinkToFit="0" readingOrder="0"/>
    </dxf>
    <dxf>
      <font>
        <strike val="0"/>
        <outline val="0"/>
        <shadow val="0"/>
        <u val="none"/>
        <vertAlign val="baseline"/>
        <sz val="10"/>
        <color theme="1"/>
        <name val="Calibri"/>
        <family val="2"/>
        <scheme val="none"/>
      </font>
      <numFmt numFmtId="0" formatCode="General"/>
      <alignment vertical="top" textRotation="0" wrapText="1" justifyLastLine="0" shrinkToFit="0" readingOrder="0"/>
    </dxf>
    <dxf>
      <font>
        <b val="0"/>
        <i val="0"/>
        <strike val="0"/>
        <condense val="0"/>
        <extend val="0"/>
        <outline val="0"/>
        <shadow val="0"/>
        <u val="none"/>
        <vertAlign val="baseline"/>
        <sz val="10"/>
        <color theme="1"/>
        <name val="Calibri"/>
        <family val="2"/>
        <scheme val="none"/>
      </font>
      <numFmt numFmtId="0" formatCode="General"/>
      <alignment horizontal="general" vertical="top" textRotation="0" wrapText="1" indent="0" justifyLastLine="0" shrinkToFit="0" readingOrder="0"/>
    </dxf>
    <dxf>
      <font>
        <strike val="0"/>
        <outline val="0"/>
        <shadow val="0"/>
        <u val="none"/>
        <vertAlign val="baseline"/>
        <sz val="10"/>
        <color theme="1"/>
        <name val="Calibri"/>
        <family val="2"/>
        <scheme val="none"/>
      </font>
      <numFmt numFmtId="0" formatCode="General"/>
      <alignment horizontal="general" vertical="top" textRotation="0" wrapText="1" indent="0" justifyLastLine="0" shrinkToFit="0" readingOrder="0"/>
    </dxf>
    <dxf>
      <font>
        <strike val="0"/>
        <outline val="0"/>
        <shadow val="0"/>
        <u val="none"/>
        <vertAlign val="baseline"/>
        <sz val="10"/>
        <color theme="1"/>
        <name val="Calibri"/>
        <family val="2"/>
        <scheme val="none"/>
      </font>
      <numFmt numFmtId="0" formatCode="General"/>
      <alignment horizontal="general" vertical="top" textRotation="0" wrapText="1" indent="0" justifyLastLine="0" shrinkToFit="0" readingOrder="0"/>
    </dxf>
    <dxf>
      <font>
        <strike val="0"/>
        <outline val="0"/>
        <shadow val="0"/>
        <u val="none"/>
        <vertAlign val="baseline"/>
        <sz val="10"/>
        <color theme="1"/>
        <name val="Calibri"/>
        <family val="2"/>
        <scheme val="none"/>
      </font>
      <numFmt numFmtId="0" formatCode="General"/>
      <alignment horizontal="general" vertical="top" textRotation="0" wrapText="1" indent="0" justifyLastLine="0" shrinkToFit="0" readingOrder="0"/>
    </dxf>
    <dxf>
      <font>
        <strike val="0"/>
        <outline val="0"/>
        <shadow val="0"/>
        <u val="none"/>
        <vertAlign val="baseline"/>
        <sz val="10"/>
        <color theme="1"/>
        <name val="Calibri"/>
        <family val="2"/>
        <scheme val="none"/>
      </font>
      <alignment horizontal="general" vertical="top" textRotation="0" wrapText="1" indent="0" justifyLastLine="0" shrinkToFit="0" readingOrder="0"/>
    </dxf>
    <dxf>
      <font>
        <strike val="0"/>
        <outline val="0"/>
        <shadow val="0"/>
        <u val="none"/>
        <vertAlign val="baseline"/>
        <sz val="10"/>
        <color theme="1"/>
        <name val="Calibri"/>
        <family val="2"/>
        <scheme val="none"/>
      </font>
      <alignment horizontal="center" vertical="top" textRotation="0" wrapText="1" indent="0" justifyLastLine="0" shrinkToFit="0" readingOrder="0"/>
    </dxf>
    <dxf>
      <font>
        <strike val="0"/>
        <outline val="0"/>
        <shadow val="0"/>
        <u val="none"/>
        <vertAlign val="baseline"/>
        <sz val="10"/>
        <color theme="1"/>
        <name val="Calibri"/>
        <family val="2"/>
        <scheme val="none"/>
      </font>
      <alignment horizontal="center" vertical="top" textRotation="0" wrapText="1" indent="0" justifyLastLine="0" shrinkToFit="0" readingOrder="0"/>
    </dxf>
    <dxf>
      <font>
        <strike val="0"/>
        <outline val="0"/>
        <shadow val="0"/>
        <u val="none"/>
        <vertAlign val="baseline"/>
        <sz val="10"/>
        <color theme="1"/>
        <name val="Calibri"/>
        <family val="2"/>
        <scheme val="none"/>
      </font>
      <alignment horizontal="center" vertical="top" textRotation="0" wrapText="1" indent="0" justifyLastLine="0" shrinkToFit="0" readingOrder="0"/>
    </dxf>
    <dxf>
      <font>
        <strike val="0"/>
        <outline val="0"/>
        <shadow val="0"/>
        <u val="none"/>
        <vertAlign val="baseline"/>
        <sz val="10"/>
        <color theme="1"/>
        <name val="Calibri"/>
        <family val="2"/>
        <scheme val="none"/>
      </font>
      <alignment vertical="top" textRotation="0" wrapText="1" justifyLastLine="0" shrinkToFit="0" readingOrder="0"/>
    </dxf>
    <dxf>
      <font>
        <strike val="0"/>
        <outline val="0"/>
        <shadow val="0"/>
        <u val="none"/>
        <vertAlign val="baseline"/>
        <sz val="10"/>
        <color theme="1"/>
        <name val="Calibri"/>
        <family val="2"/>
        <scheme val="none"/>
      </font>
      <alignment vertical="top" textRotation="0" wrapText="1" justifyLastLine="0" shrinkToFit="0" readingOrder="0"/>
    </dxf>
    <dxf>
      <font>
        <strike val="0"/>
        <outline val="0"/>
        <shadow val="0"/>
        <u val="none"/>
        <vertAlign val="baseline"/>
        <sz val="10"/>
        <color theme="1"/>
        <name val="Calibri"/>
        <family val="2"/>
        <scheme val="none"/>
      </font>
      <alignment vertical="top" textRotation="0" wrapText="1" justifyLastLine="0" shrinkToFit="0" readingOrder="0"/>
    </dxf>
    <dxf>
      <font>
        <strike val="0"/>
        <outline val="0"/>
        <shadow val="0"/>
        <u val="none"/>
        <vertAlign val="baseline"/>
        <sz val="10"/>
        <color theme="1"/>
        <name val="Calibri"/>
        <family val="2"/>
        <scheme val="none"/>
      </font>
      <alignment vertical="top" textRotation="0" wrapText="1" justifyLastLine="0" shrinkToFit="0" readingOrder="0"/>
    </dxf>
    <dxf>
      <font>
        <strike val="0"/>
        <outline val="0"/>
        <shadow val="0"/>
        <u val="none"/>
        <vertAlign val="baseline"/>
        <sz val="10"/>
        <color theme="1"/>
        <name val="Calibri"/>
        <family val="2"/>
        <scheme val="none"/>
      </font>
      <numFmt numFmtId="0" formatCode="General"/>
      <alignment vertical="top" textRotation="0" wrapText="1" justifyLastLine="0" shrinkToFit="0" readingOrder="0"/>
    </dxf>
    <dxf>
      <font>
        <strike val="0"/>
        <outline val="0"/>
        <shadow val="0"/>
        <u val="none"/>
        <vertAlign val="baseline"/>
        <sz val="10"/>
        <color theme="1"/>
        <name val="Calibri"/>
        <family val="2"/>
        <scheme val="none"/>
      </font>
      <numFmt numFmtId="0" formatCode="General"/>
      <alignment horizontal="general" vertical="top" textRotation="0" wrapText="1" indent="0" justifyLastLine="0" shrinkToFit="0" readingOrder="0"/>
    </dxf>
    <dxf>
      <fill>
        <patternFill patternType="solid">
          <fgColor auto="1"/>
          <bgColor indexed="65"/>
        </patternFill>
      </fill>
    </dxf>
    <dxf>
      <font>
        <strike val="0"/>
        <outline val="0"/>
        <shadow val="0"/>
        <u val="none"/>
        <vertAlign val="baseline"/>
        <sz val="10"/>
        <color theme="1"/>
        <name val="Calibri"/>
        <family val="2"/>
        <scheme val="none"/>
      </font>
      <alignment vertical="top" textRotation="0" wrapText="1" justifyLastLine="0" shrinkToFit="0" readingOrder="0"/>
    </dxf>
    <dxf>
      <font>
        <strike val="0"/>
        <outline val="0"/>
        <shadow val="0"/>
        <u val="none"/>
        <vertAlign val="baseline"/>
        <sz val="11"/>
        <color theme="1"/>
        <name val="Calibri"/>
        <family val="2"/>
        <scheme val="none"/>
      </font>
      <alignment vertical="top" textRotation="0" wrapText="1" justifyLastLine="0" shrinkToFit="0" readingOrder="0"/>
    </dxf>
    <dxf>
      <font>
        <b/>
        <i val="0"/>
        <strike val="0"/>
        <condense val="0"/>
        <extend val="0"/>
        <outline val="0"/>
        <shadow val="0"/>
        <u val="none"/>
        <vertAlign val="baseline"/>
        <sz val="11"/>
        <color theme="1"/>
        <name val="Calibri"/>
        <family val="2"/>
        <scheme val="none"/>
      </font>
      <numFmt numFmtId="0" formatCode="General"/>
      <fill>
        <patternFill patternType="none">
          <fgColor indexed="64"/>
          <bgColor theme="0"/>
        </patternFill>
      </fill>
      <alignment horizontal="general" vertical="top" textRotation="0" wrapText="1" indent="0" justifyLastLine="0" shrinkToFit="0" readingOrder="0"/>
      <border diagonalUp="0" diagonalDown="1" outline="0">
        <left style="medium">
          <color indexed="64"/>
        </left>
        <right style="medium">
          <color theme="0"/>
        </right>
        <top style="medium">
          <color theme="0"/>
        </top>
        <bottom style="medium">
          <color theme="0"/>
        </bottom>
        <diagonal style="medium">
          <color theme="0"/>
        </diagonal>
      </border>
    </dxf>
    <dxf>
      <font>
        <b val="0"/>
        <i/>
        <strike val="0"/>
        <condense val="0"/>
        <extend val="0"/>
        <outline val="0"/>
        <shadow val="0"/>
        <u val="none"/>
        <vertAlign val="baseline"/>
        <sz val="10"/>
        <color theme="1"/>
        <name val="Calibri"/>
        <family val="2"/>
        <scheme val="none"/>
      </font>
      <numFmt numFmtId="0" formatCode="General"/>
      <alignment horizontal="general" vertical="top" textRotation="0" wrapText="1" indent="0" justifyLastLine="0" shrinkToFit="0" readingOrder="0"/>
      <border diagonalUp="0" diagonalDown="0">
        <left/>
        <right style="medium">
          <color indexed="64"/>
        </right>
        <vertical/>
      </border>
    </dxf>
    <dxf>
      <font>
        <b/>
        <i val="0"/>
        <strike val="0"/>
        <condense val="0"/>
        <extend val="0"/>
        <outline val="0"/>
        <shadow val="0"/>
        <u val="none"/>
        <vertAlign val="baseline"/>
        <sz val="11"/>
        <color theme="1"/>
        <name val="Calibri"/>
        <family val="2"/>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11"/>
        <color theme="1"/>
        <name val="Calibri"/>
        <family val="2"/>
        <scheme val="none"/>
      </font>
      <fill>
        <patternFill patternType="none">
          <fgColor indexed="64"/>
          <bgColor auto="1"/>
        </patternFill>
      </fill>
      <alignment horizontal="general" vertical="top" textRotation="0" wrapText="1" indent="0" justifyLastLine="0" shrinkToFit="0" readingOrder="0"/>
      <border diagonalUp="0" diagonalDown="0">
        <left style="medium">
          <color indexed="64"/>
        </left>
        <right/>
        <top/>
        <bottom/>
        <vertical/>
        <horizontal/>
      </border>
    </dxf>
    <dxf>
      <font>
        <b/>
        <i val="0"/>
        <strike val="0"/>
        <condense val="0"/>
        <extend val="0"/>
        <outline val="0"/>
        <shadow val="0"/>
        <u val="none"/>
        <vertAlign val="baseline"/>
        <sz val="11"/>
        <color theme="1"/>
        <name val="Calibri"/>
        <family val="2"/>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12"/>
        <color theme="1"/>
        <name val="Calibri"/>
        <family val="2"/>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11"/>
        <color theme="1"/>
        <name val="Calibri"/>
        <family val="2"/>
        <scheme val="none"/>
      </font>
      <fill>
        <patternFill patternType="none">
          <fgColor indexed="64"/>
          <bgColor auto="1"/>
        </patternFill>
      </fill>
      <alignment horizontal="general" vertical="top" textRotation="0" wrapText="1" indent="0" justifyLastLine="0" shrinkToFit="0" readingOrder="0"/>
      <border diagonalUp="0" diagonalDown="0">
        <left/>
        <right style="medium">
          <color indexed="64"/>
        </right>
        <top/>
        <bottom/>
        <vertical/>
        <horizontal/>
      </border>
    </dxf>
    <dxf>
      <font>
        <b/>
        <i val="0"/>
        <strike val="0"/>
        <condense val="0"/>
        <extend val="0"/>
        <outline val="0"/>
        <shadow val="0"/>
        <u val="none"/>
        <vertAlign val="baseline"/>
        <sz val="11"/>
        <color theme="1"/>
        <name val="Calibri"/>
        <family val="2"/>
        <scheme val="none"/>
      </font>
      <fill>
        <patternFill patternType="none">
          <fgColor indexed="64"/>
          <bgColor auto="1"/>
        </patternFill>
      </fill>
      <alignment horizontal="general" vertical="top" textRotation="0" wrapText="1" indent="0" justifyLastLine="0" shrinkToFit="0" readingOrder="0"/>
      <border diagonalUp="0" diagonalDown="0">
        <left style="medium">
          <color indexed="64"/>
        </left>
        <right/>
        <top/>
        <bottom/>
        <vertical/>
        <horizontal/>
      </border>
    </dxf>
    <dxf>
      <fill>
        <patternFill patternType="none">
          <fgColor indexed="64"/>
          <bgColor auto="1"/>
        </patternFill>
      </fill>
    </dxf>
    <dxf>
      <font>
        <strike val="0"/>
        <outline val="0"/>
        <shadow val="0"/>
        <u val="none"/>
        <vertAlign val="baseline"/>
        <sz val="12"/>
      </font>
      <fill>
        <patternFill patternType="none">
          <fgColor indexed="64"/>
          <bgColor auto="1"/>
        </patternFill>
      </fill>
    </dxf>
    <dxf>
      <font>
        <strike val="0"/>
        <outline val="0"/>
        <shadow val="0"/>
        <u val="none"/>
        <vertAlign val="baseline"/>
        <sz val="11"/>
        <name val="Calibri"/>
        <family val="2"/>
        <scheme val="none"/>
      </font>
      <fill>
        <patternFill patternType="solid">
          <fgColor indexed="64"/>
          <bgColor theme="3" tint="0.89999084444715716"/>
        </patternFill>
      </fill>
      <alignment horizontal="general" vertical="top" textRotation="0" wrapText="1" indent="0" justifyLastLine="0" shrinkToFit="0" readingOrder="0"/>
      <border diagonalUp="0" diagonalDown="0">
        <left style="medium">
          <color indexed="64"/>
        </left>
        <right/>
        <top style="thin">
          <color theme="9" tint="0.39997558519241921"/>
        </top>
        <bottom style="thin">
          <color theme="9" tint="0.39997558519241921"/>
        </bottom>
        <vertical/>
        <horizontal style="thin">
          <color theme="9" tint="0.39997558519241921"/>
        </horizontal>
      </border>
      <protection locked="0" hidden="0"/>
    </dxf>
    <dxf>
      <font>
        <strike val="0"/>
        <outline val="0"/>
        <shadow val="0"/>
        <u val="none"/>
        <vertAlign val="baseline"/>
        <sz val="11"/>
        <name val="Calibri"/>
        <family val="2"/>
        <scheme val="none"/>
      </font>
      <alignment horizontal="general" vertical="top" textRotation="0" wrapText="1" indent="0" justifyLastLine="0" shrinkToFit="0" readingOrder="0"/>
      <protection locked="1" hidden="0"/>
    </dxf>
    <dxf>
      <font>
        <b/>
        <strike val="0"/>
        <outline val="0"/>
        <shadow val="0"/>
        <u val="none"/>
        <vertAlign val="baseline"/>
        <sz val="11"/>
        <name val="Calibri"/>
        <family val="2"/>
        <scheme val="none"/>
      </font>
      <alignment horizontal="general" vertical="top" textRotation="0" wrapText="1" indent="0" justifyLastLine="0" shrinkToFit="0" readingOrder="0"/>
      <protection locked="1" hidden="0"/>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name val="Calibri"/>
        <family val="2"/>
        <scheme val="none"/>
      </font>
      <alignment horizontal="general" vertical="top" textRotation="0" wrapText="1" indent="0" justifyLastLine="0" shrinkToFit="0" readingOrder="0"/>
      <protection locked="1" hidden="0"/>
    </dxf>
    <dxf>
      <border>
        <bottom style="medium">
          <color indexed="64"/>
        </bottom>
      </border>
    </dxf>
    <dxf>
      <font>
        <b/>
        <i val="0"/>
        <strike val="0"/>
        <condense val="0"/>
        <extend val="0"/>
        <outline val="0"/>
        <shadow val="0"/>
        <u val="none"/>
        <vertAlign val="baseline"/>
        <sz val="12"/>
        <color theme="1"/>
        <name val="Calibri"/>
        <family val="2"/>
        <scheme val="none"/>
      </font>
      <alignment horizontal="general" vertical="top" textRotation="0" wrapText="1" indent="0" justifyLastLine="0" shrinkToFit="0" readingOrder="0"/>
      <border diagonalUp="0" diagonalDown="0" outline="0">
        <left/>
        <right/>
        <top/>
        <bottom/>
      </border>
      <protection locked="1" hidden="0"/>
    </dxf>
    <dxf>
      <font>
        <strike val="0"/>
        <outline val="0"/>
        <shadow val="0"/>
        <u val="none"/>
        <vertAlign val="baseline"/>
        <sz val="11"/>
        <name val="Calibri"/>
        <family val="2"/>
        <scheme val="none"/>
      </font>
      <fill>
        <patternFill patternType="solid">
          <fgColor indexed="64"/>
          <bgColor theme="3" tint="0.89999084444715716"/>
        </patternFill>
      </fill>
      <alignment horizontal="general" vertical="top" textRotation="0" wrapText="1" indent="0" justifyLastLine="0" shrinkToFit="0" readingOrder="0"/>
      <border diagonalUp="0" diagonalDown="0">
        <left style="medium">
          <color indexed="64"/>
        </left>
        <right/>
        <top style="thin">
          <color theme="9" tint="0.39997558519241921"/>
        </top>
        <bottom style="thin">
          <color theme="9" tint="0.39997558519241921"/>
        </bottom>
        <vertical/>
        <horizontal style="thin">
          <color theme="9" tint="0.39997558519241921"/>
        </horizontal>
      </border>
      <protection locked="0" hidden="0"/>
    </dxf>
    <dxf>
      <font>
        <strike val="0"/>
        <outline val="0"/>
        <shadow val="0"/>
        <u val="none"/>
        <vertAlign val="baseline"/>
        <sz val="11"/>
        <name val="Calibri"/>
        <family val="2"/>
        <scheme val="none"/>
      </font>
      <alignment horizontal="general" vertical="top" textRotation="0" wrapText="1" indent="0" justifyLastLine="0" shrinkToFit="0" readingOrder="0"/>
      <protection locked="1" hidden="0"/>
    </dxf>
    <dxf>
      <font>
        <b/>
        <strike val="0"/>
        <outline val="0"/>
        <shadow val="0"/>
        <u val="none"/>
        <vertAlign val="baseline"/>
        <sz val="11"/>
        <name val="Calibri"/>
        <family val="2"/>
        <scheme val="none"/>
      </font>
      <alignment horizontal="general" vertical="top" textRotation="0" wrapText="1" indent="0" justifyLastLine="0" shrinkToFit="0" readingOrder="0"/>
      <protection locked="1" hidden="0"/>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name val="Calibri"/>
        <family val="2"/>
        <scheme val="none"/>
      </font>
      <alignment horizontal="general" vertical="top" textRotation="0" wrapText="1" indent="0" justifyLastLine="0" shrinkToFit="0" readingOrder="0"/>
      <protection locked="1" hidden="0"/>
    </dxf>
    <dxf>
      <border>
        <bottom style="medium">
          <color indexed="64"/>
        </bottom>
      </border>
    </dxf>
    <dxf>
      <font>
        <b/>
        <i val="0"/>
        <strike val="0"/>
        <condense val="0"/>
        <extend val="0"/>
        <outline val="0"/>
        <shadow val="0"/>
        <u val="none"/>
        <vertAlign val="baseline"/>
        <sz val="12"/>
        <color theme="1"/>
        <name val="Calibri"/>
        <family val="2"/>
        <scheme val="none"/>
      </font>
      <alignment horizontal="general"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alignment horizontal="general" vertical="top" textRotation="0" wrapText="1" indent="0" justifyLastLine="0" shrinkToFit="0" readingOrder="0"/>
    </dxf>
    <dxf>
      <font>
        <b/>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Calibri"/>
        <family val="2"/>
        <scheme val="none"/>
      </font>
      <alignment horizontal="center"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alignment horizontal="center"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alignment horizontal="center"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alignment horizontal="center"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alignment horizontal="center"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alignment horizontal="center"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alignment horizontal="center"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alignment horizontal="center"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alignment horizontal="center"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alignment horizontal="center"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alignment horizontal="center"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alignment horizontal="center"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alignment horizontal="center"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alignment horizontal="center"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alignment horizontal="general" vertical="top" textRotation="0" wrapText="1" indent="0" justifyLastLine="0" shrinkToFit="0" readingOrder="0"/>
    </dxf>
    <dxf>
      <font>
        <b/>
        <i val="0"/>
        <strike val="0"/>
        <condense val="0"/>
        <extend val="0"/>
        <outline val="0"/>
        <shadow val="0"/>
        <u val="none"/>
        <vertAlign val="baseline"/>
        <sz val="11"/>
        <color theme="1"/>
        <name val="Calibri"/>
        <family val="2"/>
        <scheme val="none"/>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alignment horizontal="general" vertical="top" textRotation="0" wrapText="1" indent="0" justifyLastLine="0" shrinkToFit="0" readingOrder="0"/>
    </dxf>
    <dxf>
      <font>
        <b/>
        <i val="0"/>
        <strike val="0"/>
        <condense val="0"/>
        <extend val="0"/>
        <outline val="0"/>
        <shadow val="0"/>
        <u val="none"/>
        <vertAlign val="baseline"/>
        <sz val="11"/>
        <color theme="1"/>
        <name val="Aptos Narrow"/>
        <family val="2"/>
        <scheme val="minor"/>
      </font>
    </dxf>
  </dxfs>
  <tableStyles count="0" defaultTableStyle="TableStyleMedium2" defaultPivotStyle="PivotStyleLight16"/>
  <colors>
    <mruColors>
      <color rgb="FFECF8E8"/>
      <color rgb="FFFAFD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3648075</xdr:colOff>
      <xdr:row>53</xdr:row>
      <xdr:rowOff>28575</xdr:rowOff>
    </xdr:from>
    <xdr:to>
      <xdr:col>0</xdr:col>
      <xdr:colOff>7009980</xdr:colOff>
      <xdr:row>69</xdr:row>
      <xdr:rowOff>161432</xdr:rowOff>
    </xdr:to>
    <xdr:pic>
      <xdr:nvPicPr>
        <xdr:cNvPr id="3" name="Afbeelding 2">
          <a:extLst>
            <a:ext uri="{FF2B5EF4-FFF2-40B4-BE49-F238E27FC236}">
              <a16:creationId xmlns:a16="http://schemas.microsoft.com/office/drawing/2014/main" id="{854B8828-0128-8848-E23B-197DF135E27F}"/>
            </a:ext>
          </a:extLst>
        </xdr:cNvPr>
        <xdr:cNvPicPr>
          <a:picLocks noChangeAspect="1"/>
        </xdr:cNvPicPr>
      </xdr:nvPicPr>
      <xdr:blipFill>
        <a:blip xmlns:r="http://schemas.openxmlformats.org/officeDocument/2006/relationships" r:embed="rId1"/>
        <a:stretch>
          <a:fillRect/>
        </a:stretch>
      </xdr:blipFill>
      <xdr:spPr>
        <a:xfrm>
          <a:off x="3648075" y="7239000"/>
          <a:ext cx="3361905" cy="3942857"/>
        </a:xfrm>
        <a:prstGeom prst="rect">
          <a:avLst/>
        </a:prstGeom>
        <a:ln w="3175">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3028949</xdr:colOff>
      <xdr:row>2</xdr:row>
      <xdr:rowOff>16642</xdr:rowOff>
    </xdr:from>
    <xdr:to>
      <xdr:col>2</xdr:col>
      <xdr:colOff>5577</xdr:colOff>
      <xdr:row>3</xdr:row>
      <xdr:rowOff>331638</xdr:rowOff>
    </xdr:to>
    <xdr:pic>
      <xdr:nvPicPr>
        <xdr:cNvPr id="2" name="Afbeelding 1">
          <a:extLst>
            <a:ext uri="{FF2B5EF4-FFF2-40B4-BE49-F238E27FC236}">
              <a16:creationId xmlns:a16="http://schemas.microsoft.com/office/drawing/2014/main" id="{E3A111F9-7D13-4FDA-9740-F6C8DCC0FD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58049" y="445267"/>
          <a:ext cx="1800000" cy="546771"/>
        </a:xfrm>
        <a:prstGeom prst="rect">
          <a:avLst/>
        </a:prstGeom>
        <a:noFill/>
        <a:ln>
          <a:noFill/>
        </a:ln>
      </xdr:spPr>
    </xdr:pic>
    <xdr:clientData/>
  </xdr:twoCellAnchor>
  <xdr:twoCellAnchor editAs="oneCell">
    <xdr:from>
      <xdr:col>1</xdr:col>
      <xdr:colOff>463550</xdr:colOff>
      <xdr:row>2</xdr:row>
      <xdr:rowOff>35692</xdr:rowOff>
    </xdr:from>
    <xdr:to>
      <xdr:col>1</xdr:col>
      <xdr:colOff>2269900</xdr:colOff>
      <xdr:row>3</xdr:row>
      <xdr:rowOff>287423</xdr:rowOff>
    </xdr:to>
    <xdr:pic>
      <xdr:nvPicPr>
        <xdr:cNvPr id="3" name="Afbeelding 2">
          <a:extLst>
            <a:ext uri="{FF2B5EF4-FFF2-40B4-BE49-F238E27FC236}">
              <a16:creationId xmlns:a16="http://schemas.microsoft.com/office/drawing/2014/main" id="{D06322E3-4001-CB2C-DE08-29D089ED6C41}"/>
            </a:ext>
          </a:extLst>
        </xdr:cNvPr>
        <xdr:cNvPicPr>
          <a:picLocks noChangeAspect="1"/>
        </xdr:cNvPicPr>
      </xdr:nvPicPr>
      <xdr:blipFill>
        <a:blip xmlns:r="http://schemas.openxmlformats.org/officeDocument/2006/relationships" r:embed="rId2"/>
        <a:stretch>
          <a:fillRect/>
        </a:stretch>
      </xdr:blipFill>
      <xdr:spPr>
        <a:xfrm>
          <a:off x="4692650" y="464317"/>
          <a:ext cx="1806350" cy="48033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Richard Halmans" id="{76F8B0EA-91B8-4436-9FD7-F8A8BC642E96}" userId="S::Richard.Halmans@connectie.nl::0df4a14a-8b7e-4e66-9b6d-71c2d249a482"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4E1F6C0-6B62-46BD-8C08-AB7AE4CDB9FA}" name="Tabel12" displayName="Tabel12" ref="A36:A41" totalsRowShown="0" headerRowDxfId="126" dataDxfId="125">
  <autoFilter ref="A36:A41" xr:uid="{44E1F6C0-6B62-46BD-8C08-AB7AE4CDB9FA}"/>
  <tableColumns count="1">
    <tableColumn id="1" xr3:uid="{AA13416A-0407-438B-9CD1-E4A1D88BAA5E}" name="Proces nieuwe iteratieslag" dataDxfId="124"/>
  </tableColumns>
  <tableStyleInfo name="TableStyleMedium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6064DCB-AB76-4338-B044-4E5B70BEF926}" name="Tabel4" displayName="Tabel4" ref="A3:B20" totalsRowShown="0" headerRowDxfId="42" dataDxfId="41">
  <autoFilter ref="A3:B20" xr:uid="{E6064DCB-AB76-4338-B044-4E5B70BEF926}"/>
  <sortState xmlns:xlrd2="http://schemas.microsoft.com/office/spreadsheetml/2017/richdata2" ref="A4:B20">
    <sortCondition ref="A17:A20"/>
  </sortState>
  <tableColumns count="2">
    <tableColumn id="1" xr3:uid="{54925C8F-6320-4FC1-91F5-A56E2280E056}" name="Begrip" dataDxfId="40"/>
    <tableColumn id="2" xr3:uid="{1714AEF2-1445-407D-B01A-57E1A482EDAD}" name="Toelichting" dataDxfId="39"/>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2C089A4-69CC-4C1F-9901-653ED69B7C82}" name="Subthema" displayName="Subthema" ref="A1:A32" totalsRowShown="0">
  <autoFilter ref="A1:A32" xr:uid="{42C089A4-69CC-4C1F-9901-653ED69B7C82}"/>
  <sortState xmlns:xlrd2="http://schemas.microsoft.com/office/spreadsheetml/2017/richdata2" ref="A2:A32">
    <sortCondition ref="A1:A32"/>
  </sortState>
  <tableColumns count="1">
    <tableColumn id="1" xr3:uid="{98AC63D0-96F2-4D38-A29D-F5669D8041FB}" name="Subthema"/>
  </tableColumns>
  <tableStyleInfo name="TableStyleMedium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BC3477F-F855-45D9-AC77-E0E7340A4E4A}" name="vantoepassingop" displayName="vantoepassingop" ref="C1:C4" totalsRowShown="0" dataDxfId="38">
  <autoFilter ref="C1:C4" xr:uid="{FBC3477F-F855-45D9-AC77-E0E7340A4E4A}"/>
  <tableColumns count="1">
    <tableColumn id="1" xr3:uid="{2F02E81B-5595-4BF1-A581-9B1CF19A2CE7}" name="Van toepassing op" dataDxfId="37"/>
  </tableColumns>
  <tableStyleInfo name="TableStyleMedium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134F288-7FDC-4453-B0AE-9DB5FAE60695}" name="Infrastructuur" displayName="Infrastructuur" ref="E1:E3" totalsRowShown="0">
  <autoFilter ref="E1:E3" xr:uid="{1134F288-7FDC-4453-B0AE-9DB5FAE60695}"/>
  <sortState xmlns:xlrd2="http://schemas.microsoft.com/office/spreadsheetml/2017/richdata2" ref="E2:E3">
    <sortCondition ref="E3"/>
  </sortState>
  <tableColumns count="1">
    <tableColumn id="1" xr3:uid="{BBFE7E9A-0390-4948-A24D-82C0F001CD05}" name="Gevraagde infrastructuur"/>
  </tableColumns>
  <tableStyleInfo name="TableStyleMedium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12FF363-8D3F-422D-A84F-8F26BAC72402}" name="Presentatielaag" displayName="Presentatielaag" ref="G1:G5" totalsRowShown="0">
  <autoFilter ref="G1:G5" xr:uid="{212FF363-8D3F-422D-A84F-8F26BAC72402}"/>
  <sortState xmlns:xlrd2="http://schemas.microsoft.com/office/spreadsheetml/2017/richdata2" ref="G2:G4">
    <sortCondition ref="G3:G4"/>
  </sortState>
  <tableColumns count="1">
    <tableColumn id="1" xr3:uid="{A79D8109-97C0-4023-8929-A7B3A3749A52}" name="Gevraagde oplossing GUI"/>
  </tableColumns>
  <tableStyleInfo name="TableStyleMedium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8E9D23A-4281-4560-BE89-BC061D03AD36}" name="Tabel7" displayName="Tabel7" ref="I1:I5" totalsRowShown="0">
  <autoFilter ref="I1:I5" xr:uid="{78E9D23A-4281-4560-BE89-BC061D03AD36}"/>
  <tableColumns count="1">
    <tableColumn id="1" xr3:uid="{6B5463DA-BDEB-413B-9182-5200C8B26542}" name="Gevraagd?"/>
  </tableColumns>
  <tableStyleInfo name="TableStyleMedium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5AEE1F-CB3B-4CD7-A46D-8BF6A41C2AD8}" name="Tabel72" displayName="Tabel72" ref="K1:K5" totalsRowShown="0">
  <autoFilter ref="K1:K5" xr:uid="{AC5AEE1F-CB3B-4CD7-A46D-8BF6A41C2AD8}"/>
  <tableColumns count="1">
    <tableColumn id="1" xr3:uid="{A3D797E9-67E5-44FC-B4DB-7A51C566E1E9}" name="BIA - Beschikbaarheid"/>
  </tableColumns>
  <tableStyleInfo name="TableStyleMedium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042DE3D-C71D-4543-B450-10687780CE1C}" name="Tabel7211" displayName="Tabel7211" ref="M1:M5" totalsRowShown="0">
  <autoFilter ref="M1:M5" xr:uid="{B042DE3D-C71D-4543-B450-10687780CE1C}"/>
  <tableColumns count="1">
    <tableColumn id="1" xr3:uid="{B42A237D-6D04-4908-9FE3-291CAF48F0FC}" name="BIA - Integriteit"/>
  </tableColumns>
  <tableStyleInfo name="TableStyleMedium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221D018-FFE8-4890-BB28-12A498748F5B}" name="Tabel721115" displayName="Tabel721115" ref="O1:O5" totalsRowShown="0">
  <autoFilter ref="O1:O5" xr:uid="{1221D018-FFE8-4890-BB28-12A498748F5B}"/>
  <tableColumns count="1">
    <tableColumn id="1" xr3:uid="{780AA9B7-5824-4042-9926-75ABC2156618}" name="BIA - Vertrouwelijkheid"/>
  </tableColumns>
  <tableStyleInfo name="TableStyleMedium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03BA98D-A8D8-4A09-B0E1-AA39C2D20727}" name="Tabel17" displayName="Tabel17" ref="A68:C80" totalsRowShown="0">
  <autoFilter ref="A68:C80" xr:uid="{503BA98D-A8D8-4A09-B0E1-AA39C2D20727}"/>
  <tableColumns count="3">
    <tableColumn id="1" xr3:uid="{86907684-1F8B-47F2-AC44-0F0EC8A2110F}" name="BIA"/>
    <tableColumn id="2" xr3:uid="{A3361793-4ADF-46AB-8B77-426CC326E496}" name="score"/>
    <tableColumn id="3" xr3:uid="{03B70DD2-9E29-4BE2-AAEC-6889604F1135}" name="Omschrijving"/>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51423AA8-90CD-4DE6-B8BA-C194B6828E97}" name="Tabel18" displayName="Tabel18" ref="A3:O29" totalsRowShown="0" headerRowDxfId="123" dataDxfId="122">
  <autoFilter ref="A3:O29" xr:uid="{51423AA8-90CD-4DE6-B8BA-C194B6828E97}"/>
  <tableColumns count="15">
    <tableColumn id="1" xr3:uid="{95D2B2CA-716B-4ABF-9DEE-CA8FE8DF3D96}" name="Thema" dataDxfId="121"/>
    <tableColumn id="2" xr3:uid="{1C516ADB-C3EB-46D3-80AE-03692F7D430C}" name="CLM ICT" dataDxfId="120"/>
    <tableColumn id="3" xr3:uid="{2B86128D-66B8-4289-A70A-F38CDE98E624}" name="AREA" dataDxfId="119"/>
    <tableColumn id="4" xr3:uid="{57A594FD-7AAE-4ACD-8095-8C0D274873D6}" name="CISO" dataDxfId="118"/>
    <tableColumn id="5" xr3:uid="{5136DE3E-27F1-4036-8356-571516DEB651}" name="ISO" dataDxfId="117"/>
    <tableColumn id="13" xr3:uid="{7D121086-4514-4677-84FB-A60066F864B8}" name="Manager ICT" dataDxfId="116"/>
    <tableColumn id="6" xr3:uid="{BCABE891-645C-4F7F-BB5C-1C2741A146BD}" name="Strategisch aanjager digitale innovaties" dataDxfId="115"/>
    <tableColumn id="7" xr3:uid="{13487CC2-9949-4718-B003-2584F9543CDC}" name="AI Compliance Officer" dataDxfId="114"/>
    <tableColumn id="8" xr3:uid="{DFEFE3CB-309F-4686-8D38-048137DD4070}" name="MVI Coördinator" dataDxfId="113"/>
    <tableColumn id="9" xr3:uid="{6F2FDF12-C248-495A-A689-E9EA1EDACD4F}" name="ICT Algemeen" dataDxfId="112"/>
    <tableColumn id="10" xr3:uid="{7B5DDDEE-CF7B-487A-A326-E0CDC879065A}" name="ICT TAB" dataDxfId="111"/>
    <tableColumn id="11" xr3:uid="{020E6BCB-656F-4F90-B325-D6A9B361360D}" name="ICT PMO" dataDxfId="110"/>
    <tableColumn id="12" xr3:uid="{89C1C218-B1A0-4A64-AF65-80885D55923A}" name="FB" dataDxfId="109"/>
    <tableColumn id="15" xr3:uid="{BD7D7784-AF91-4474-840B-E1E1BBDB62F0}" name="Adviseur DIV" dataDxfId="108"/>
    <tableColumn id="14" xr3:uid="{D97F74D6-6371-47B1-A465-765B2BFA6E9A}" name="IM AH / DC" dataDxfId="107"/>
  </tableColumns>
  <tableStyleInfo name="TableStyleMedium2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DEF4862-3631-4439-9913-E5A1EC49798A}" name="Tabel1220" displayName="Tabel1220" ref="A43:A50" totalsRowShown="0" headerRowDxfId="106" dataDxfId="105">
  <autoFilter ref="A43:A50" xr:uid="{0DEF4862-3631-4439-9913-E5A1EC49798A}"/>
  <tableColumns count="1">
    <tableColumn id="1" xr3:uid="{7C26CCCE-F824-44C2-AE60-52E9579FE516}" name="Proces Op Maat maken voor uitvraag" dataDxfId="104"/>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41185A7-4116-4859-B9D6-FBF88A055C28}" name="Tabel8" displayName="Tabel8" ref="B3:D6" totalsRowShown="0" headerRowDxfId="103" dataDxfId="101" headerRowBorderDxfId="102" tableBorderDxfId="100">
  <autoFilter ref="B3:D6" xr:uid="{141185A7-4116-4859-B9D6-FBF88A055C28}"/>
  <tableColumns count="3">
    <tableColumn id="1" xr3:uid="{46EF1467-8F79-4E22-ACCF-76363DF012E4}" name="Levering oplossing voor" dataDxfId="99">
      <calculatedColumnFormula>'VERBERGEN - Hulptabellen'!E2</calculatedColumnFormula>
    </tableColumn>
    <tableColumn id="2" xr3:uid="{994EC695-CCA5-4D1B-B9CE-88B8749E641A}" name="Gevraagd door Opdrachtgever" dataDxfId="98"/>
    <tableColumn id="3" xr3:uid="{75DD74D3-DC95-43B5-B29A-12304F123536}" name="Geleverd door Inschrijver / In te vullen door Inschrijver" dataDxfId="97"/>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295A58F-D979-4625-9CA6-D46B7F31AB4D}" name="Tabel9" displayName="Tabel9" ref="B9:D12" totalsRowShown="0" headerRowDxfId="96" dataDxfId="94" headerRowBorderDxfId="95" tableBorderDxfId="93">
  <autoFilter ref="B9:D12" xr:uid="{5295A58F-D979-4625-9CA6-D46B7F31AB4D}"/>
  <tableColumns count="3">
    <tableColumn id="1" xr3:uid="{82D6DC27-E74B-451C-9164-A4A29D85859F}" name="Presentatielaag / Front-End" dataDxfId="92">
      <calculatedColumnFormula>'VERBERGEN - Hulptabellen'!G2</calculatedColumnFormula>
    </tableColumn>
    <tableColumn id="2" xr3:uid="{0B39B09D-CB91-4C2E-A8C4-4569AA4090F9}" name="Gevraagd door Opdrachtgever" dataDxfId="91"/>
    <tableColumn id="3" xr3:uid="{7660E1D8-3789-4C6A-A26B-4ECDEE692872}" name="Geleverd door Inschrijver / In te vullen door Inschrijver" dataDxfId="90"/>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95B83C3-FE82-469B-B9AD-9809738F596D}" name="VoldoenAAN" displayName="VoldoenAAN" ref="B15:C21" totalsRowShown="0" headerRowDxfId="89" dataDxfId="88">
  <autoFilter ref="B15:C21" xr:uid="{C95B83C3-FE82-469B-B9AD-9809738F596D}"/>
  <tableColumns count="2">
    <tableColumn id="1" xr3:uid="{66DDCF25-D1EA-47FA-83A1-66B20745BACF}" name="Aansluitvoorwaarden mbt:" dataDxfId="87"/>
    <tableColumn id="2" xr3:uid="{C100C13C-3FFF-427A-8C17-9D774D5FE7FB}" name="MOET voldoen" dataDxfId="86"/>
  </tableColumns>
  <tableStyleInfo name="TableStyleMedium3"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42238D45-1082-4B19-A89F-00CEA2A25492}" name="BIA" displayName="BIA" ref="B23:E27" totalsRowShown="0" headerRowDxfId="85" dataDxfId="84">
  <tableColumns count="4">
    <tableColumn id="1" xr3:uid="{045F109D-6F5E-4C53-864B-66FB887683BE}" name="Business Impact Analyse (BIA)" dataDxfId="83"/>
    <tableColumn id="2" xr3:uid="{66C6A456-87D9-42C0-A90F-439463CDD891}" name="Score" dataDxfId="82"/>
    <tableColumn id="4" xr3:uid="{F615D612-32D5-4510-81B9-75B9D405D8AD}" name="Toelichting" dataDxfId="81">
      <calculatedColumnFormula>IF(AND(BIA[[#This Row],[Business Impact Analyse (BIA)]]="Beschikbaarheid",LEFT(BIA[[#This Row],[Score]],4)="Laag"),'VERBERGEN - Hulptabellen'!$C$69,
IF(AND(BIA[[#This Row],[Business Impact Analyse (BIA)]]="Beschikbaarheid",LEFT(BIA[[#This Row],[Score]],6)="Midden"),'VERBERGEN - Hulptabellen'!$C$70,
IF(AND(BIA[[#This Row],[Business Impact Analyse (BIA)]]="Beschikbaarheid",LEFT(BIA[[#This Row],[Score]],4)="Hoog"),'VERBERGEN - Hulptabellen'!$C$71,
IF(AND(BIA[[#This Row],[Business Impact Analyse (BIA)]]="Integriteit",LEFT(BIA[[#This Row],[Score]],4)="Laag"),'VERBERGEN - Hulptabellen'!$C$72,
IF(AND(BIA[[#This Row],[Business Impact Analyse (BIA)]]="Integriteit",LEFT(BIA[[#This Row],[Score]],6)="Midden"),'VERBERGEN - Hulptabellen'!$C$73,
IF(AND(BIA[[#This Row],[Business Impact Analyse (BIA)]]="Integriteit",LEFT(BIA[[#This Row],[Score]],4)="Hoog"),'VERBERGEN - Hulptabellen'!$C$74,
IF(AND(BIA[[#This Row],[Business Impact Analyse (BIA)]]="Vertrouwelijkheid",LEFT(BIA[[#This Row],[Score]],4)="Laag"),'VERBERGEN - Hulptabellen'!$C$75,
IF(AND(BIA[[#This Row],[Business Impact Analyse (BIA)]]="Vertrouwelijkheid",LEFT(BIA[[#This Row],[Score]],6)="Midden"),'VERBERGEN - Hulptabellen'!$C$76,
IF(AND(BIA[[#This Row],[Business Impact Analyse (BIA)]]="Vertrouwelijkheid",LEFT(BIA[[#This Row],[Score]],4)="Hoog"),'VERBERGEN - Hulptabellen'!$C$77,
IF(AND(LEFT(BIA[[#This Row],[Business Impact Analyse (BIA)]],5)="Class",BIA[[#This Row],[Score]]="Nuttig"),'VERBERGEN - Hulptabellen'!$C$78,
IF(AND(LEFT(BIA[[#This Row],[Business Impact Analyse (BIA)]],5)="Class",BIA[[#This Row],[Score]]="Belangrijk"),'VERBERGEN - Hulptabellen'!$C$79,
IF(AND(LEFT(BIA[[#This Row],[Business Impact Analyse (BIA)]],5)="Class",BIA[[#This Row],[Score]]="Vitaal"),'VERBERGEN - Hulptabellen'!$C$80,""))))))))))))</calculatedColumnFormula>
    </tableColumn>
    <tableColumn id="3" xr3:uid="{99AA3903-FDC1-4098-9981-868110C5C500}" name="Puntenscore" dataDxfId="80">
      <calculatedColumnFormula>IF(LEFT(C24,1)=3,3,IF(LEFT(C24,1)=2,2,1))</calculatedColumnFormula>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1794885-E609-4193-A37A-09807D3996B8}" name="Eisen_Oplossing" displayName="Eisen_Oplossing" ref="A4:P299" totalsRowShown="0" headerRowDxfId="79" dataDxfId="78">
  <autoFilter ref="A4:P299" xr:uid="{F1794885-E609-4193-A37A-09807D3996B8}">
    <filterColumn colId="0">
      <colorFilter dxfId="77" cellColor="0"/>
    </filterColumn>
    <filterColumn colId="3">
      <filters>
        <filter val="1. Algemene eisen"/>
        <filter val="3. Applicatie - gegevens"/>
        <filter val="3. Applicatie - inrichting"/>
        <filter val="3. Applicatie - interfaces"/>
        <filter val="3. Applicatie - ontwikkeling"/>
        <filter val="5. Exitplan"/>
        <filter val="7. Implementatie"/>
        <filter val="8. Beschikbaarheid, Integriteit, Vertrouwelijkheid"/>
        <filter val="9. Inschrijver - Certificering en Compliance"/>
      </filters>
    </filterColumn>
  </autoFilter>
  <tableColumns count="16">
    <tableColumn id="1" xr3:uid="{DDE3F5F4-A2E9-4D1D-A04B-613A2FE38707}" name="Eis" dataDxfId="76">
      <calculatedColumnFormula>IF(LEN(Eisen_Oplossing[[#This Row],[teller]])=1,CONCATENATE("ICT00",Eisen_Oplossing[[#This Row],[teller]]),IF(LEN(Eisen_Oplossing[[#This Row],[teller]])=2,CONCATENATE("ICT0",Eisen_Oplossing[[#This Row],[teller]]),CONCATENATE("ICT",Eisen_Oplossing[[#This Row],[teller]])))</calculatedColumnFormula>
    </tableColumn>
    <tableColumn id="2" xr3:uid="{80816A26-93A7-44C1-861F-0566F1154FED}" name="teller" dataDxfId="75">
      <calculatedColumnFormula>IF(B4="teller",1,B4+1)</calculatedColumnFormula>
    </tableColumn>
    <tableColumn id="3" xr3:uid="{3ADF692E-7B2B-4E34-9BD8-4F7C6A0D99E4}" name="Eis nodig?" dataDxfId="74"/>
    <tableColumn id="4" xr3:uid="{C63FC766-E1BF-45E0-8C6C-F828F933BB56}" name="Subthema" dataDxfId="73"/>
    <tableColumn id="5" xr3:uid="{96E55FC0-886A-4929-89E4-1F448FE02A8B}" name="Beschrijving" dataDxfId="72"/>
    <tableColumn id="6" xr3:uid="{32BB38BA-83EF-4EA8-92F0-D4AD45D2B263}" name="Aanvulling / Afwijking op" dataDxfId="71"/>
    <tableColumn id="7" xr3:uid="{FCC689F3-FFB9-4F0F-A6C5-296B03B44134}" name="Cloud / SaaS" dataDxfId="70"/>
    <tableColumn id="8" xr3:uid="{545729B0-DCA4-45E8-8E76-F14C76053970}" name="On Premise" dataDxfId="69"/>
    <tableColumn id="10" xr3:uid="{346FB4EB-D5C1-43C3-8C49-D74FA6E9DE73}" name="Dienst-ver-lening" dataDxfId="68"/>
    <tableColumn id="15" xr3:uid="{06AA8A3D-22F0-49FF-A2D2-BE5EEEBDDD55}" name="Op verzoek toelichting aanleveren" dataDxfId="67"/>
    <tableColumn id="11" xr3:uid="{B6518603-027D-4C7A-8F8F-71ACABD98046}" name="toon_Cloud / SaaS" dataDxfId="66">
      <calculatedColumnFormula>IF(AND('AAN TE VULLEN door INSCHRIJVER'!$C$16="Ja",Eisen_Oplossing[[#This Row],[Cloud / SaaS]]="√"),"wel","niet")</calculatedColumnFormula>
    </tableColumn>
    <tableColumn id="12" xr3:uid="{CDA5AFB4-C56C-44A2-B1BA-91B78852FCE7}" name="toon_On Premise" dataDxfId="65">
      <calculatedColumnFormula>IF(AND('AAN TE VULLEN door INSCHRIJVER'!$C$17="Ja",Eisen_Oplossing[[#This Row],[On Premise]]="√"),"wel","niet")</calculatedColumnFormula>
    </tableColumn>
    <tableColumn id="14" xr3:uid="{220D8ECA-37F4-46A6-B48D-5DF4EDC924B8}" name="toon_Dienstverlening" dataDxfId="64">
      <calculatedColumnFormula>IF(AND('AAN TE VULLEN door INSCHRIJVER'!$C$18="Ja",Eisen_Oplossing[[#This Row],[Dienst-ver-lening]]="√"),"wel","niet")</calculatedColumnFormula>
    </tableColumn>
    <tableColumn id="19" xr3:uid="{66E2FF2D-E811-4133-9DE6-D187F5349E08}" name="TOON obv GEVRAAGDE?" dataDxfId="63">
      <calculatedColumnFormula>IF(ISERROR(SEARCH("wel",CONCATENATE(Eisen_Oplossing[[#This Row],[toon_Cloud / SaaS]],Eisen_Oplossing[[#This Row],[toon_On Premise]],Eisen_Oplossing[[#This Row],[toon_Dienstverlening]]))),"TOON NIET","TOON WEL")</calculatedColumnFormula>
    </tableColumn>
    <tableColumn id="16" xr3:uid="{4D219D66-01FB-4D64-8AD4-757BD77038BB}" name="tmp_Nodig" dataDxfId="62">
      <calculatedColumnFormula>IF(Eisen_Oplossing[[#This Row],[Eis nodig?]]="Ja","TOON WEL","TOON NIET")</calculatedColumnFormula>
    </tableColumn>
    <tableColumn id="17" xr3:uid="{68255DDE-54F1-410D-BC41-519D9C1AA4EA}" name="REGEL VERBERGEN?" dataDxfId="61">
      <calculatedColumnFormula>IF(AND(Eisen_Oplossing[[#This Row],[TOON obv GEVRAAGDE?]]="TOON WEL",Eisen_Oplossing[[#This Row],[Eis nodig?]]="JA"),"ZICHTBAAR","VERBERG")</calculatedColumnFormula>
    </tableColumn>
  </tableColumns>
  <tableStyleInfo name="TableStyleMedium7"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F66B298-95B7-4056-AC9A-C96E78E3402B}" name="Eisen_Oplossing17" displayName="Eisen_Oplossing17" ref="A4:O20" totalsRowShown="0" headerRowDxfId="60" dataDxfId="59">
  <autoFilter ref="A4:O20" xr:uid="{F1794885-E609-4193-A37A-09807D3996B8}">
    <filterColumn colId="0">
      <colorFilter dxfId="58" cellColor="0"/>
    </filterColumn>
  </autoFilter>
  <tableColumns count="15">
    <tableColumn id="1" xr3:uid="{045A9059-9C1F-484A-9534-7489E9D2356F}" name="Eis" dataDxfId="57">
      <calculatedColumnFormula>IF(LEN(Eisen_Oplossing17[[#This Row],[teller]])=1,CONCATENATE("GUI00",Eisen_Oplossing17[[#This Row],[teller]]),IF(LEN(Eisen_Oplossing17[[#This Row],[teller]])=2,CONCATENATE("GUI0",Eisen_Oplossing17[[#This Row],[teller]]),CONCATENATE("GUI",Eisen_Oplossing17[[#This Row],[teller]])))</calculatedColumnFormula>
    </tableColumn>
    <tableColumn id="2" xr3:uid="{4D80BA46-7197-4478-AFDC-C51E8EE88650}" name="teller" dataDxfId="56">
      <calculatedColumnFormula>IF(B4="teller",1,B4+1)</calculatedColumnFormula>
    </tableColumn>
    <tableColumn id="3" xr3:uid="{6C19EE96-CEBA-4F29-BF8C-BD076021418F}" name="Eis nodig?" dataDxfId="55"/>
    <tableColumn id="4" xr3:uid="{8BA1801C-458B-4A5E-8A54-77FE3A5E5B08}" name="Subthema" dataDxfId="54"/>
    <tableColumn id="5" xr3:uid="{118BFB9B-66D3-475D-B8EF-90D705AE3CCF}" name="Beschrijving" dataDxfId="53"/>
    <tableColumn id="6" xr3:uid="{10DE2DAE-7A54-4240-80FD-191042912F81}" name="Aanvulling / Afwijking op" dataDxfId="52"/>
    <tableColumn id="7" xr3:uid="{5438D8BB-E057-4E89-8066-695BED26ACAE}" name="Web Based / HTLM5" dataDxfId="51"/>
    <tableColumn id="8" xr3:uid="{8D7DA03D-1A00-4904-A036-9E8E12197A90}" name="Windows Native" dataDxfId="50"/>
    <tableColumn id="9" xr3:uid="{9710CBDE-743D-490B-BCAF-48B47C0D72E7}" name="iOS én Android Native" dataDxfId="49"/>
    <tableColumn id="11" xr3:uid="{828206EA-BEC7-4A82-A5D8-4684D1AA54D3}" name="toon_Web based/HTLM5" dataDxfId="48">
      <calculatedColumnFormula>IF(AND('AAN TE VULLEN door INSCHRIJVER'!$C$19="Ja",Eisen_Oplossing17[[#This Row],[Web Based / HTLM5]]="√"),"wel","niet")</calculatedColumnFormula>
    </tableColumn>
    <tableColumn id="12" xr3:uid="{95A33E9F-C573-44F4-9AFA-F3DD56BB782A}" name="toon_Windows Native" dataDxfId="47">
      <calculatedColumnFormula>IF(AND('AAN TE VULLEN door INSCHRIJVER'!$C$20="Ja",Eisen_Oplossing17[[#This Row],[Windows Native]]="√"),"wel","niet")</calculatedColumnFormula>
    </tableColumn>
    <tableColumn id="13" xr3:uid="{F4F6BA3F-278E-4E7D-A411-C1DE54C01B42}" name="toon_iOS én Android Native" dataDxfId="46">
      <calculatedColumnFormula>IF(AND('AAN TE VULLEN door INSCHRIJVER'!$C$21="Ja",Eisen_Oplossing17[[#This Row],[iOS én Android Native]]="√"),"wel","niet")</calculatedColumnFormula>
    </tableColumn>
    <tableColumn id="19" xr3:uid="{6106EC93-A3F7-4102-953C-4242295B6407}" name="TOON obv GEVRAAGDE?" dataDxfId="45">
      <calculatedColumnFormula>IF(ISERROR(SEARCH("wel",CONCATENATE(Eisen_Oplossing17[[#This Row],[toon_Web based/HTLM5]],Eisen_Oplossing17[[#This Row],[toon_Windows Native]],Eisen_Oplossing17[[#This Row],[toon_iOS én Android Native]]))),"TOON NIET","TOON WEL")</calculatedColumnFormula>
    </tableColumn>
    <tableColumn id="16" xr3:uid="{6ED12FF1-058D-46F5-A129-15C74B80841F}" name="tmp_Nodig" dataDxfId="44">
      <calculatedColumnFormula>IF(Eisen_Oplossing17[[#This Row],[Eis nodig?]]="Ja","TOON WEL","TOON NIET")</calculatedColumnFormula>
    </tableColumn>
    <tableColumn id="17" xr3:uid="{E483A22A-4802-430F-8D9E-CCC6543ECCD1}" name="REGEL VERBERGEN?" dataDxfId="43">
      <calculatedColumnFormula>IF(AND(Eisen_Oplossing17[[#This Row],[TOON obv GEVRAAGDE?]]="TOON WEL",Eisen_Oplossing17[[#This Row],[Eis nodig?]]="JA"),"ZICHTBAAR","VERBERG")</calculatedColumnFormula>
    </tableColumn>
  </tableColumns>
  <tableStyleInfo name="TableStyleMedium7"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3" dT="2026-02-18T15:03:24.83" personId="{76F8B0EA-91B8-4436-9FD7-F8A8BC642E96}" id="{04A22090-56FD-4AE6-A2C8-4385AC19966B}">
    <text>Primair Richard</text>
  </threadedComment>
  <threadedComment ref="G3" dT="2026-02-18T11:58:54.59" personId="{76F8B0EA-91B8-4436-9FD7-F8A8BC642E96}" id="{2FA7C4CF-5134-4ADC-84D6-6922A618BB7C}">
    <text>Ludo Klein Holte</text>
  </threadedComment>
  <threadedComment ref="H3" dT="2026-02-18T11:58:14.45" personId="{76F8B0EA-91B8-4436-9FD7-F8A8BC642E96}" id="{09BDBB4B-E225-4CB2-9A60-399313BFBB7F}">
    <text>Adalie  Bruine de Bruin - 't Hoen</text>
  </threadedComment>
  <threadedComment ref="I3" dT="2026-02-18T12:13:00.13" personId="{76F8B0EA-91B8-4436-9FD7-F8A8BC642E96}" id="{31955A2C-6C87-41F1-8A8F-EEB357D4A60D}">
    <text xml:space="preserve">Lynn Kuenen-Sharafkhani
operationeel: Pleun Mekkering ??
</text>
  </threadedComment>
  <threadedComment ref="N3" dT="2026-02-18T12:23:12.80" personId="{76F8B0EA-91B8-4436-9FD7-F8A8BC642E96}" id="{40FAAEDB-A0BE-49D1-AE17-A5F76981D0C3}">
    <text>Renate Kieftenbeld</text>
  </threadedComment>
</ThreadedComments>
</file>

<file path=xl/threadedComments/threadedComment2.xml><?xml version="1.0" encoding="utf-8"?>
<ThreadedComments xmlns="http://schemas.microsoft.com/office/spreadsheetml/2018/threadedcomments" xmlns:x="http://schemas.openxmlformats.org/spreadsheetml/2006/main">
  <threadedComment ref="B24" dT="2026-02-10T06:32:17.51" personId="{76F8B0EA-91B8-4436-9FD7-F8A8BC642E96}" id="{64168500-BD67-418D-89E8-DD78A382E8E3}">
    <text>Bij het inschatten van een niveau hebben we het over het ‘bruto-risico’:
De impact zoals die in theorie zou zijn zonder bestaande beheersmaatregelen.</text>
  </threadedComment>
  <threadedComment ref="B25" dT="2026-02-10T06:32:56.63" personId="{76F8B0EA-91B8-4436-9FD7-F8A8BC642E96}" id="{FFEE626C-6ED1-42AF-B700-26D1004DAD98}">
    <text xml:space="preserve">Bij het inschatten van een niveau hebben we het over het ‘bruto-risico’:
De impact zoals die in theorie zou zijn zonder bestaande beheersmaatregelen.
</text>
  </threadedComment>
  <threadedComment ref="B26" dT="2026-02-10T06:33:31.90" personId="{76F8B0EA-91B8-4436-9FD7-F8A8BC642E96}" id="{ECDF45D0-3313-4BBA-8EEF-6A68E227424D}">
    <text xml:space="preserve">Bij het inschatten van een niveau hebben we het over het ‘bruto-risico’:
De impact zoals die in theorie zou zijn zonder bestaande beheersmaatregelen.
</text>
  </threadedComment>
</ThreadedComments>
</file>

<file path=xl/worksheets/_rels/sheet1.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hyperlink" Target="../../../../../../arn-com-afd-informatieveiligheid-en-privacy/Tactische%20beleidsdocumenten%20IBP/Forms/AllItems.aspx?id=%2Fsites%2Farn%2Dcom%2Dafd%2Dinformatieveiligheid%2Den%2Dprivacy%2FTactische%20beleidsdocumenten%20IBP%2FKMS%2D004%20MFA%2DBeleid%201%2E0%2Epdf&amp;parent=%2Fsites%2Farn%2Dcom%2Dafd%2Dinformatieveiligheid%2Den%2Dprivacy%2FTactische%20beleidsdocumenten%20IB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microsoft.com/office/2017/10/relationships/threadedComment" Target="../threadedComments/threadedComment2.xml"/><Relationship Id="rId3" Type="http://schemas.openxmlformats.org/officeDocument/2006/relationships/table" Target="../tables/table4.xml"/><Relationship Id="rId7"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5.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table" Target="../tables/table18.xml"/><Relationship Id="rId3" Type="http://schemas.openxmlformats.org/officeDocument/2006/relationships/table" Target="../tables/table13.xml"/><Relationship Id="rId7" Type="http://schemas.openxmlformats.org/officeDocument/2006/relationships/table" Target="../tables/table17.xml"/><Relationship Id="rId2" Type="http://schemas.openxmlformats.org/officeDocument/2006/relationships/table" Target="../tables/table12.xml"/><Relationship Id="rId1" Type="http://schemas.openxmlformats.org/officeDocument/2006/relationships/table" Target="../tables/table11.xml"/><Relationship Id="rId6" Type="http://schemas.openxmlformats.org/officeDocument/2006/relationships/table" Target="../tables/table16.xml"/><Relationship Id="rId5" Type="http://schemas.openxmlformats.org/officeDocument/2006/relationships/table" Target="../tables/table15.xml"/><Relationship Id="rId4" Type="http://schemas.openxmlformats.org/officeDocument/2006/relationships/table" Target="../tables/table14.xml"/><Relationship Id="rId9" Type="http://schemas.openxmlformats.org/officeDocument/2006/relationships/table" Target="../tables/table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26EAB-F456-45F8-8017-A1EE6B356432}">
  <sheetPr>
    <tabColor rgb="FFFF0000"/>
  </sheetPr>
  <dimension ref="A1:O54"/>
  <sheetViews>
    <sheetView topLeftCell="B5" zoomScale="130" zoomScaleNormal="130" workbookViewId="0">
      <selection activeCell="D6" sqref="D6"/>
    </sheetView>
  </sheetViews>
  <sheetFormatPr defaultColWidth="9.33203125" defaultRowHeight="14.4" x14ac:dyDescent="0.3"/>
  <cols>
    <col min="1" max="1" width="105.44140625" style="7" bestFit="1" customWidth="1"/>
    <col min="2" max="6" width="8.6640625" style="7" customWidth="1"/>
    <col min="7" max="7" width="12.5546875" style="7" bestFit="1" customWidth="1"/>
    <col min="8" max="8" width="10.88671875" style="7" customWidth="1"/>
    <col min="9" max="10" width="10.88671875" style="7" bestFit="1" customWidth="1"/>
    <col min="11" max="15" width="8.6640625" style="7" customWidth="1"/>
    <col min="16" max="16384" width="9.33203125" style="7"/>
  </cols>
  <sheetData>
    <row r="1" spans="1:15" x14ac:dyDescent="0.3">
      <c r="A1" s="110" t="s">
        <v>43</v>
      </c>
    </row>
    <row r="3" spans="1:15" ht="57.6" x14ac:dyDescent="0.3">
      <c r="A3" s="8" t="s">
        <v>634</v>
      </c>
      <c r="B3" s="8" t="s">
        <v>663</v>
      </c>
      <c r="C3" s="8" t="s">
        <v>635</v>
      </c>
      <c r="D3" s="8" t="s">
        <v>637</v>
      </c>
      <c r="E3" s="8" t="s">
        <v>636</v>
      </c>
      <c r="F3" s="8" t="s">
        <v>652</v>
      </c>
      <c r="G3" s="8" t="s">
        <v>643</v>
      </c>
      <c r="H3" s="8" t="s">
        <v>642</v>
      </c>
      <c r="I3" s="8" t="s">
        <v>650</v>
      </c>
      <c r="J3" s="8" t="s">
        <v>638</v>
      </c>
      <c r="K3" s="8" t="s">
        <v>641</v>
      </c>
      <c r="L3" s="8" t="s">
        <v>639</v>
      </c>
      <c r="M3" s="8" t="s">
        <v>640</v>
      </c>
      <c r="N3" s="8" t="s">
        <v>657</v>
      </c>
      <c r="O3" s="8" t="s">
        <v>655</v>
      </c>
    </row>
    <row r="4" spans="1:15" x14ac:dyDescent="0.3">
      <c r="A4" s="53" t="s">
        <v>656</v>
      </c>
      <c r="B4" s="117" t="s">
        <v>47</v>
      </c>
      <c r="C4" s="117" t="s">
        <v>46</v>
      </c>
      <c r="D4" s="118"/>
      <c r="E4" s="118"/>
      <c r="F4" s="118"/>
      <c r="G4" s="118"/>
      <c r="H4" s="118"/>
      <c r="I4" s="118"/>
      <c r="J4" s="118"/>
      <c r="K4" s="118"/>
      <c r="L4" s="118"/>
      <c r="M4" s="118"/>
      <c r="N4" s="118"/>
      <c r="O4" s="117"/>
    </row>
    <row r="5" spans="1:15" x14ac:dyDescent="0.3">
      <c r="A5" s="53" t="s">
        <v>651</v>
      </c>
      <c r="B5" s="117"/>
      <c r="C5" s="117" t="s">
        <v>47</v>
      </c>
      <c r="D5" s="117"/>
      <c r="E5" s="117"/>
      <c r="F5" s="117"/>
      <c r="G5" s="117"/>
      <c r="H5" s="117"/>
      <c r="I5" s="117"/>
      <c r="J5" s="117"/>
      <c r="K5" s="117"/>
      <c r="L5" s="117"/>
      <c r="M5" s="117"/>
      <c r="N5" s="117"/>
      <c r="O5" s="117"/>
    </row>
    <row r="6" spans="1:15" x14ac:dyDescent="0.3">
      <c r="A6" s="53" t="s">
        <v>653</v>
      </c>
      <c r="B6" s="117" t="s">
        <v>49</v>
      </c>
      <c r="C6" s="117" t="s">
        <v>49</v>
      </c>
      <c r="D6" s="117"/>
      <c r="E6" s="117"/>
      <c r="F6" s="117" t="s">
        <v>654</v>
      </c>
      <c r="G6" s="117"/>
      <c r="H6" s="117"/>
      <c r="I6" s="117"/>
      <c r="J6" s="117"/>
      <c r="K6" s="117"/>
      <c r="L6" s="117"/>
      <c r="M6" s="117"/>
      <c r="N6" s="117"/>
      <c r="O6" s="117" t="s">
        <v>49</v>
      </c>
    </row>
    <row r="7" spans="1:15" x14ac:dyDescent="0.3">
      <c r="A7" s="7" t="s">
        <v>62</v>
      </c>
      <c r="B7" s="117"/>
      <c r="C7" s="117" t="s">
        <v>47</v>
      </c>
      <c r="D7" s="117" t="s">
        <v>46</v>
      </c>
      <c r="E7" s="117" t="s">
        <v>46</v>
      </c>
      <c r="F7" s="117"/>
      <c r="G7" s="118"/>
      <c r="H7" s="118"/>
      <c r="I7" s="118"/>
      <c r="J7" s="117" t="s">
        <v>50</v>
      </c>
      <c r="K7" s="118"/>
      <c r="L7" s="118"/>
      <c r="M7" s="118"/>
      <c r="N7" s="118"/>
      <c r="O7" s="117" t="s">
        <v>48</v>
      </c>
    </row>
    <row r="8" spans="1:15" x14ac:dyDescent="0.3">
      <c r="A8" s="7" t="s">
        <v>66</v>
      </c>
      <c r="B8" s="118"/>
      <c r="C8" s="118"/>
      <c r="D8" s="117" t="s">
        <v>46</v>
      </c>
      <c r="E8" s="117" t="s">
        <v>47</v>
      </c>
      <c r="F8" s="117"/>
      <c r="G8" s="118"/>
      <c r="H8" s="118"/>
      <c r="I8" s="118"/>
      <c r="J8" s="117" t="s">
        <v>50</v>
      </c>
      <c r="K8" s="118"/>
      <c r="L8" s="118"/>
      <c r="M8" s="118"/>
      <c r="N8" s="118"/>
      <c r="O8" s="117" t="s">
        <v>48</v>
      </c>
    </row>
    <row r="9" spans="1:15" x14ac:dyDescent="0.3">
      <c r="A9" s="7" t="s">
        <v>67</v>
      </c>
      <c r="B9" s="117"/>
      <c r="C9" s="117"/>
      <c r="D9" s="117" t="s">
        <v>46</v>
      </c>
      <c r="E9" s="117" t="s">
        <v>47</v>
      </c>
      <c r="F9" s="117"/>
      <c r="G9" s="118"/>
      <c r="H9" s="118"/>
      <c r="I9" s="118"/>
      <c r="J9" s="117" t="s">
        <v>50</v>
      </c>
      <c r="K9" s="117"/>
      <c r="L9" s="118"/>
      <c r="M9" s="118"/>
      <c r="N9" s="118"/>
      <c r="O9" s="117" t="s">
        <v>48</v>
      </c>
    </row>
    <row r="10" spans="1:15" x14ac:dyDescent="0.3">
      <c r="A10" s="7" t="s">
        <v>74</v>
      </c>
      <c r="B10" s="117"/>
      <c r="C10" s="117" t="s">
        <v>47</v>
      </c>
      <c r="D10" s="117" t="s">
        <v>46</v>
      </c>
      <c r="E10" s="117" t="s">
        <v>46</v>
      </c>
      <c r="F10" s="117"/>
      <c r="G10" s="118"/>
      <c r="H10" s="118"/>
      <c r="I10" s="118"/>
      <c r="J10" s="117" t="s">
        <v>50</v>
      </c>
      <c r="K10" s="117"/>
      <c r="L10" s="118"/>
      <c r="M10" s="118"/>
      <c r="N10" s="118"/>
      <c r="O10" s="117" t="s">
        <v>48</v>
      </c>
    </row>
    <row r="11" spans="1:15" x14ac:dyDescent="0.3">
      <c r="A11" s="7" t="s">
        <v>84</v>
      </c>
      <c r="B11" s="117"/>
      <c r="C11" s="117" t="s">
        <v>47</v>
      </c>
      <c r="D11" s="118"/>
      <c r="E11" s="118"/>
      <c r="F11" s="118"/>
      <c r="G11" s="118"/>
      <c r="H11" s="118"/>
      <c r="I11" s="118"/>
      <c r="J11" s="117" t="s">
        <v>50</v>
      </c>
      <c r="K11" s="117"/>
      <c r="L11" s="118"/>
      <c r="M11" s="118"/>
      <c r="N11" s="118"/>
      <c r="O11" s="117" t="s">
        <v>48</v>
      </c>
    </row>
    <row r="12" spans="1:15" x14ac:dyDescent="0.3">
      <c r="A12" s="7" t="s">
        <v>92</v>
      </c>
      <c r="B12" s="117"/>
      <c r="C12" s="117" t="s">
        <v>47</v>
      </c>
      <c r="D12" s="117" t="s">
        <v>46</v>
      </c>
      <c r="E12" s="117" t="s">
        <v>46</v>
      </c>
      <c r="F12" s="117"/>
      <c r="G12" s="118"/>
      <c r="H12" s="118"/>
      <c r="I12" s="118"/>
      <c r="J12" s="117" t="s">
        <v>50</v>
      </c>
      <c r="K12" s="117"/>
      <c r="L12" s="118"/>
      <c r="M12" s="118"/>
      <c r="N12" s="118"/>
      <c r="O12" s="117" t="s">
        <v>48</v>
      </c>
    </row>
    <row r="13" spans="1:15" x14ac:dyDescent="0.3">
      <c r="A13" s="7" t="s">
        <v>97</v>
      </c>
      <c r="B13" s="117"/>
      <c r="C13" s="117" t="s">
        <v>47</v>
      </c>
      <c r="D13" s="117" t="s">
        <v>46</v>
      </c>
      <c r="E13" s="117" t="s">
        <v>46</v>
      </c>
      <c r="F13" s="117"/>
      <c r="G13" s="118"/>
      <c r="H13" s="118"/>
      <c r="I13" s="118"/>
      <c r="J13" s="117" t="s">
        <v>50</v>
      </c>
      <c r="K13" s="117"/>
      <c r="L13" s="118"/>
      <c r="M13" s="118"/>
      <c r="N13" s="118"/>
      <c r="O13" s="117" t="s">
        <v>48</v>
      </c>
    </row>
    <row r="14" spans="1:15" x14ac:dyDescent="0.3">
      <c r="A14" s="7" t="s">
        <v>203</v>
      </c>
      <c r="B14" s="117"/>
      <c r="C14" s="117" t="s">
        <v>47</v>
      </c>
      <c r="D14" s="118"/>
      <c r="E14" s="118"/>
      <c r="F14" s="118"/>
      <c r="G14" s="118"/>
      <c r="H14" s="118"/>
      <c r="I14" s="118"/>
      <c r="J14" s="117" t="s">
        <v>50</v>
      </c>
      <c r="K14" s="117"/>
      <c r="L14" s="118"/>
      <c r="M14" s="118"/>
      <c r="N14" s="118"/>
      <c r="O14" s="117" t="s">
        <v>48</v>
      </c>
    </row>
    <row r="15" spans="1:15" x14ac:dyDescent="0.3">
      <c r="A15" s="7" t="s">
        <v>71</v>
      </c>
      <c r="B15" s="117"/>
      <c r="C15" s="117" t="s">
        <v>50</v>
      </c>
      <c r="D15" s="117" t="s">
        <v>46</v>
      </c>
      <c r="E15" s="117" t="s">
        <v>46</v>
      </c>
      <c r="F15" s="117"/>
      <c r="G15" s="118"/>
      <c r="H15" s="118"/>
      <c r="I15" s="118"/>
      <c r="J15" s="117" t="s">
        <v>50</v>
      </c>
      <c r="K15" s="117"/>
      <c r="L15" s="118"/>
      <c r="M15" s="118"/>
      <c r="N15" s="117" t="s">
        <v>47</v>
      </c>
      <c r="O15" s="117" t="s">
        <v>48</v>
      </c>
    </row>
    <row r="16" spans="1:15" ht="28.8" x14ac:dyDescent="0.3">
      <c r="A16" s="7" t="s">
        <v>619</v>
      </c>
      <c r="B16" s="118"/>
      <c r="C16" s="117" t="s">
        <v>49</v>
      </c>
      <c r="D16" s="117" t="s">
        <v>46</v>
      </c>
      <c r="E16" s="117" t="s">
        <v>46</v>
      </c>
      <c r="F16" s="117"/>
      <c r="G16" s="118"/>
      <c r="H16" s="117" t="s">
        <v>47</v>
      </c>
      <c r="I16" s="118"/>
      <c r="J16" s="117" t="s">
        <v>50</v>
      </c>
      <c r="K16" s="118"/>
      <c r="L16" s="118"/>
      <c r="M16" s="118"/>
      <c r="N16" s="118"/>
      <c r="O16" s="117" t="s">
        <v>48</v>
      </c>
    </row>
    <row r="17" spans="1:15" x14ac:dyDescent="0.3">
      <c r="A17" s="7" t="s">
        <v>107</v>
      </c>
      <c r="B17" s="118"/>
      <c r="C17" s="117" t="s">
        <v>47</v>
      </c>
      <c r="D17" s="117" t="s">
        <v>46</v>
      </c>
      <c r="E17" s="117" t="s">
        <v>46</v>
      </c>
      <c r="F17" s="117"/>
      <c r="G17" s="118"/>
      <c r="H17" s="118"/>
      <c r="I17" s="118"/>
      <c r="J17" s="117" t="s">
        <v>50</v>
      </c>
      <c r="K17" s="117"/>
      <c r="L17" s="118"/>
      <c r="M17" s="118"/>
      <c r="N17" s="118"/>
      <c r="O17" s="117" t="s">
        <v>48</v>
      </c>
    </row>
    <row r="18" spans="1:15" x14ac:dyDescent="0.3">
      <c r="A18" s="7" t="s">
        <v>113</v>
      </c>
      <c r="B18" s="118"/>
      <c r="C18" s="117" t="s">
        <v>46</v>
      </c>
      <c r="D18" s="117" t="s">
        <v>49</v>
      </c>
      <c r="E18" s="117" t="s">
        <v>49</v>
      </c>
      <c r="F18" s="117"/>
      <c r="G18" s="118"/>
      <c r="H18" s="118"/>
      <c r="I18" s="118"/>
      <c r="J18" s="117" t="s">
        <v>50</v>
      </c>
      <c r="K18" s="117" t="s">
        <v>50</v>
      </c>
      <c r="L18" s="118"/>
      <c r="M18" s="117" t="s">
        <v>47</v>
      </c>
      <c r="N18" s="117"/>
      <c r="O18" s="117" t="s">
        <v>48</v>
      </c>
    </row>
    <row r="19" spans="1:15" x14ac:dyDescent="0.3">
      <c r="A19" s="7" t="s">
        <v>117</v>
      </c>
      <c r="B19" s="118"/>
      <c r="C19" s="117" t="s">
        <v>46</v>
      </c>
      <c r="D19" s="117" t="s">
        <v>49</v>
      </c>
      <c r="E19" s="117" t="s">
        <v>49</v>
      </c>
      <c r="F19" s="117"/>
      <c r="G19" s="118"/>
      <c r="H19" s="118"/>
      <c r="I19" s="118"/>
      <c r="J19" s="117" t="s">
        <v>50</v>
      </c>
      <c r="K19" s="117" t="s">
        <v>47</v>
      </c>
      <c r="L19" s="118"/>
      <c r="M19" s="117" t="s">
        <v>50</v>
      </c>
      <c r="N19" s="117"/>
      <c r="O19" s="117" t="s">
        <v>48</v>
      </c>
    </row>
    <row r="20" spans="1:15" x14ac:dyDescent="0.3">
      <c r="A20" s="7" t="s">
        <v>120</v>
      </c>
      <c r="B20" s="118"/>
      <c r="C20" s="118"/>
      <c r="D20" s="117" t="s">
        <v>649</v>
      </c>
      <c r="E20" s="117" t="s">
        <v>649</v>
      </c>
      <c r="F20" s="117"/>
      <c r="G20" s="118"/>
      <c r="H20" s="118"/>
      <c r="I20" s="118"/>
      <c r="J20" s="117" t="s">
        <v>50</v>
      </c>
      <c r="K20" s="118"/>
      <c r="L20" s="118"/>
      <c r="M20" s="117" t="s">
        <v>50</v>
      </c>
      <c r="N20" s="117"/>
      <c r="O20" s="117" t="s">
        <v>48</v>
      </c>
    </row>
    <row r="21" spans="1:15" x14ac:dyDescent="0.3">
      <c r="A21" s="7" t="s">
        <v>122</v>
      </c>
      <c r="B21" s="118"/>
      <c r="C21" s="117" t="s">
        <v>47</v>
      </c>
      <c r="D21" s="117" t="s">
        <v>46</v>
      </c>
      <c r="E21" s="117" t="s">
        <v>46</v>
      </c>
      <c r="F21" s="117"/>
      <c r="G21" s="118"/>
      <c r="H21" s="118"/>
      <c r="I21" s="118"/>
      <c r="J21" s="117" t="s">
        <v>50</v>
      </c>
      <c r="K21" s="118"/>
      <c r="L21" s="118"/>
      <c r="M21" s="117" t="s">
        <v>50</v>
      </c>
      <c r="N21" s="117"/>
      <c r="O21" s="117" t="s">
        <v>48</v>
      </c>
    </row>
    <row r="22" spans="1:15" x14ac:dyDescent="0.3">
      <c r="A22" s="7" t="s">
        <v>132</v>
      </c>
      <c r="B22" s="118"/>
      <c r="C22" s="117" t="s">
        <v>47</v>
      </c>
      <c r="D22" s="117" t="s">
        <v>46</v>
      </c>
      <c r="E22" s="117" t="s">
        <v>46</v>
      </c>
      <c r="F22" s="117"/>
      <c r="G22" s="118"/>
      <c r="H22" s="118"/>
      <c r="I22" s="118"/>
      <c r="J22" s="117" t="s">
        <v>50</v>
      </c>
      <c r="K22" s="118"/>
      <c r="L22" s="118"/>
      <c r="M22" s="117" t="s">
        <v>50</v>
      </c>
      <c r="N22" s="117"/>
      <c r="O22" s="117" t="s">
        <v>48</v>
      </c>
    </row>
    <row r="23" spans="1:15" x14ac:dyDescent="0.3">
      <c r="A23" s="7" t="s">
        <v>135</v>
      </c>
      <c r="B23" s="118"/>
      <c r="C23" s="117" t="s">
        <v>46</v>
      </c>
      <c r="D23" s="118"/>
      <c r="E23" s="118"/>
      <c r="F23" s="118"/>
      <c r="G23" s="118"/>
      <c r="H23" s="118"/>
      <c r="I23" s="118"/>
      <c r="J23" s="117" t="s">
        <v>50</v>
      </c>
      <c r="K23" s="118"/>
      <c r="L23" s="117" t="s">
        <v>47</v>
      </c>
      <c r="M23" s="118"/>
      <c r="N23" s="118"/>
      <c r="O23" s="117" t="s">
        <v>48</v>
      </c>
    </row>
    <row r="24" spans="1:15" x14ac:dyDescent="0.3">
      <c r="A24" s="7" t="s">
        <v>138</v>
      </c>
      <c r="B24" s="118"/>
      <c r="C24" s="117" t="s">
        <v>46</v>
      </c>
      <c r="D24" s="118"/>
      <c r="E24" s="117" t="s">
        <v>50</v>
      </c>
      <c r="F24" s="117"/>
      <c r="G24" s="118"/>
      <c r="H24" s="118"/>
      <c r="I24" s="118"/>
      <c r="J24" s="117" t="s">
        <v>50</v>
      </c>
      <c r="K24" s="117" t="s">
        <v>50</v>
      </c>
      <c r="L24" s="117" t="s">
        <v>47</v>
      </c>
      <c r="M24" s="117" t="s">
        <v>50</v>
      </c>
      <c r="N24" s="117"/>
      <c r="O24" s="117" t="s">
        <v>48</v>
      </c>
    </row>
    <row r="25" spans="1:15" x14ac:dyDescent="0.3">
      <c r="A25" s="7" t="s">
        <v>554</v>
      </c>
      <c r="B25" s="118"/>
      <c r="C25" s="118"/>
      <c r="D25" s="117" t="s">
        <v>47</v>
      </c>
      <c r="E25" s="117" t="s">
        <v>50</v>
      </c>
      <c r="F25" s="117"/>
      <c r="G25" s="118"/>
      <c r="H25" s="118"/>
      <c r="I25" s="118"/>
      <c r="J25" s="118"/>
      <c r="K25" s="118"/>
      <c r="L25" s="118"/>
      <c r="M25" s="118"/>
      <c r="N25" s="118"/>
      <c r="O25" s="117" t="s">
        <v>48</v>
      </c>
    </row>
    <row r="26" spans="1:15" x14ac:dyDescent="0.3">
      <c r="A26" s="7" t="s">
        <v>152</v>
      </c>
      <c r="B26" s="117" t="s">
        <v>49</v>
      </c>
      <c r="C26" s="117" t="s">
        <v>50</v>
      </c>
      <c r="D26" s="117" t="s">
        <v>46</v>
      </c>
      <c r="E26" s="117" t="s">
        <v>47</v>
      </c>
      <c r="F26" s="117"/>
      <c r="G26" s="118"/>
      <c r="H26" s="118"/>
      <c r="I26" s="118"/>
      <c r="J26" s="118"/>
      <c r="K26" s="118"/>
      <c r="L26" s="118"/>
      <c r="M26" s="118"/>
      <c r="N26" s="118"/>
      <c r="O26" s="117" t="s">
        <v>48</v>
      </c>
    </row>
    <row r="27" spans="1:15" x14ac:dyDescent="0.3">
      <c r="A27" s="7" t="s">
        <v>156</v>
      </c>
      <c r="B27" s="117" t="s">
        <v>47</v>
      </c>
      <c r="C27" s="117"/>
      <c r="D27" s="118"/>
      <c r="E27" s="117" t="s">
        <v>49</v>
      </c>
      <c r="F27" s="117"/>
      <c r="G27" s="118"/>
      <c r="H27" s="118"/>
      <c r="I27" s="118"/>
      <c r="J27" s="118"/>
      <c r="K27" s="117" t="s">
        <v>50</v>
      </c>
      <c r="L27" s="118"/>
      <c r="M27" s="117" t="s">
        <v>46</v>
      </c>
      <c r="N27" s="117"/>
      <c r="O27" s="117" t="s">
        <v>48</v>
      </c>
    </row>
    <row r="28" spans="1:15" x14ac:dyDescent="0.3">
      <c r="A28" s="7" t="s">
        <v>193</v>
      </c>
      <c r="B28" s="117" t="s">
        <v>50</v>
      </c>
      <c r="C28" s="118"/>
      <c r="D28" s="118"/>
      <c r="E28" s="118"/>
      <c r="F28" s="118"/>
      <c r="G28" s="118"/>
      <c r="H28" s="118"/>
      <c r="I28" s="117" t="s">
        <v>649</v>
      </c>
      <c r="J28" s="118"/>
      <c r="K28" s="118"/>
      <c r="L28" s="118"/>
      <c r="M28" s="118"/>
      <c r="N28" s="118"/>
      <c r="O28" s="117" t="s">
        <v>48</v>
      </c>
    </row>
    <row r="29" spans="1:15" ht="29.4" thickBot="1" x14ac:dyDescent="0.35">
      <c r="A29" s="7" t="s">
        <v>618</v>
      </c>
      <c r="B29" s="118"/>
      <c r="C29" s="117" t="s">
        <v>49</v>
      </c>
      <c r="D29" s="117" t="s">
        <v>50</v>
      </c>
      <c r="E29" s="117" t="s">
        <v>50</v>
      </c>
      <c r="F29" s="117"/>
      <c r="G29" s="117" t="s">
        <v>649</v>
      </c>
      <c r="H29" s="118"/>
      <c r="I29" s="118"/>
      <c r="J29" s="118"/>
      <c r="K29" s="118"/>
      <c r="L29" s="118"/>
      <c r="M29" s="118"/>
      <c r="N29" s="118"/>
      <c r="O29" s="117" t="s">
        <v>48</v>
      </c>
    </row>
    <row r="30" spans="1:15" x14ac:dyDescent="0.3">
      <c r="A30" s="106" t="s">
        <v>644</v>
      </c>
    </row>
    <row r="31" spans="1:15" x14ac:dyDescent="0.3">
      <c r="A31" s="107" t="s">
        <v>645</v>
      </c>
    </row>
    <row r="32" spans="1:15" x14ac:dyDescent="0.3">
      <c r="A32" s="107" t="s">
        <v>646</v>
      </c>
    </row>
    <row r="33" spans="1:13" x14ac:dyDescent="0.3">
      <c r="A33" s="107" t="s">
        <v>647</v>
      </c>
    </row>
    <row r="34" spans="1:13" ht="15" thickBot="1" x14ac:dyDescent="0.35">
      <c r="A34" s="108" t="s">
        <v>648</v>
      </c>
    </row>
    <row r="36" spans="1:13" x14ac:dyDescent="0.3">
      <c r="A36" s="17" t="s">
        <v>664</v>
      </c>
      <c r="B36" s="32"/>
      <c r="C36" s="32"/>
      <c r="D36" s="32"/>
      <c r="E36" s="32"/>
      <c r="F36" s="32"/>
      <c r="G36" s="32"/>
      <c r="H36" s="32"/>
      <c r="I36" s="32"/>
      <c r="J36" s="32"/>
      <c r="K36" s="32"/>
      <c r="L36" s="32"/>
      <c r="M36" s="32"/>
    </row>
    <row r="37" spans="1:13" x14ac:dyDescent="0.3">
      <c r="A37" s="53" t="s">
        <v>659</v>
      </c>
      <c r="B37" s="32"/>
      <c r="C37" s="32"/>
      <c r="D37" s="32"/>
      <c r="E37" s="32"/>
      <c r="F37" s="32"/>
      <c r="G37" s="32"/>
      <c r="H37" s="32"/>
      <c r="I37" s="32"/>
      <c r="J37" s="32"/>
      <c r="K37" s="32"/>
      <c r="L37" s="32"/>
      <c r="M37" s="32"/>
    </row>
    <row r="38" spans="1:13" x14ac:dyDescent="0.3">
      <c r="A38" s="53" t="s">
        <v>658</v>
      </c>
      <c r="B38" s="32"/>
      <c r="C38" s="32"/>
      <c r="D38" s="32"/>
      <c r="E38" s="32"/>
      <c r="F38" s="32"/>
      <c r="G38" s="32"/>
      <c r="H38" s="32"/>
      <c r="I38" s="32"/>
      <c r="J38" s="32"/>
      <c r="K38" s="32"/>
      <c r="L38" s="32"/>
      <c r="M38" s="32"/>
    </row>
    <row r="39" spans="1:13" x14ac:dyDescent="0.3">
      <c r="A39" s="53" t="s">
        <v>660</v>
      </c>
      <c r="B39" s="32"/>
      <c r="C39" s="32"/>
      <c r="D39" s="32"/>
      <c r="E39" s="32"/>
      <c r="F39" s="32"/>
      <c r="G39" s="32"/>
      <c r="H39" s="32"/>
      <c r="I39" s="32"/>
      <c r="J39" s="32"/>
      <c r="K39" s="32"/>
      <c r="L39" s="32"/>
      <c r="M39" s="32"/>
    </row>
    <row r="40" spans="1:13" x14ac:dyDescent="0.3">
      <c r="A40" s="53" t="s">
        <v>661</v>
      </c>
      <c r="B40" s="32"/>
      <c r="C40" s="32"/>
      <c r="D40" s="32"/>
      <c r="E40" s="32"/>
      <c r="F40" s="32"/>
      <c r="G40" s="32"/>
      <c r="H40" s="32"/>
      <c r="I40" s="32"/>
      <c r="J40" s="32"/>
      <c r="K40" s="32"/>
      <c r="L40" s="32"/>
      <c r="M40" s="32"/>
    </row>
    <row r="41" spans="1:13" x14ac:dyDescent="0.3">
      <c r="A41" s="53" t="s">
        <v>662</v>
      </c>
      <c r="B41" s="32"/>
      <c r="C41" s="32"/>
      <c r="D41" s="32"/>
      <c r="E41" s="32"/>
      <c r="F41" s="32"/>
      <c r="G41" s="32"/>
      <c r="H41" s="32"/>
      <c r="I41" s="32"/>
      <c r="J41" s="32"/>
      <c r="K41" s="32"/>
      <c r="L41" s="32"/>
      <c r="M41" s="32"/>
    </row>
    <row r="43" spans="1:13" x14ac:dyDescent="0.3">
      <c r="A43" s="17" t="s">
        <v>665</v>
      </c>
      <c r="B43" s="32"/>
      <c r="C43" s="32"/>
      <c r="D43" s="32"/>
      <c r="E43" s="32"/>
      <c r="F43" s="32"/>
      <c r="G43" s="32"/>
      <c r="H43" s="32"/>
      <c r="I43" s="32"/>
      <c r="J43" s="32"/>
      <c r="K43" s="32"/>
      <c r="L43" s="32"/>
      <c r="M43" s="32"/>
    </row>
    <row r="44" spans="1:13" ht="72" x14ac:dyDescent="0.3">
      <c r="A44" s="53" t="s">
        <v>672</v>
      </c>
      <c r="B44" s="32"/>
      <c r="C44" s="32"/>
      <c r="D44" s="32"/>
      <c r="E44" s="32"/>
      <c r="F44" s="32"/>
      <c r="G44" s="32"/>
      <c r="H44" s="32"/>
      <c r="I44" s="32"/>
      <c r="J44" s="32"/>
      <c r="K44" s="32"/>
      <c r="L44" s="32"/>
      <c r="M44" s="32"/>
    </row>
    <row r="45" spans="1:13" ht="28.8" x14ac:dyDescent="0.3">
      <c r="A45" s="53" t="s">
        <v>671</v>
      </c>
      <c r="B45" s="32"/>
      <c r="C45" s="32"/>
      <c r="D45" s="32"/>
      <c r="E45" s="32"/>
      <c r="F45" s="32"/>
      <c r="G45" s="32"/>
      <c r="H45" s="32"/>
      <c r="I45" s="32"/>
      <c r="J45" s="32"/>
      <c r="K45" s="32"/>
      <c r="L45" s="32"/>
      <c r="M45" s="32"/>
    </row>
    <row r="46" spans="1:13" ht="72" x14ac:dyDescent="0.3">
      <c r="A46" s="53" t="s">
        <v>675</v>
      </c>
      <c r="B46" s="32"/>
      <c r="C46" s="32"/>
      <c r="D46" s="32"/>
      <c r="E46" s="32"/>
      <c r="F46" s="32"/>
      <c r="G46" s="32"/>
      <c r="H46" s="32"/>
      <c r="I46" s="32"/>
      <c r="J46" s="32"/>
      <c r="K46" s="32"/>
      <c r="L46" s="32"/>
      <c r="M46" s="32"/>
    </row>
    <row r="47" spans="1:13" ht="86.4" x14ac:dyDescent="0.3">
      <c r="A47" s="53" t="s">
        <v>674</v>
      </c>
      <c r="B47" s="32"/>
      <c r="C47" s="32"/>
      <c r="D47" s="32"/>
      <c r="E47" s="32"/>
      <c r="F47" s="32"/>
      <c r="G47" s="32"/>
      <c r="H47" s="32"/>
      <c r="I47" s="32"/>
      <c r="J47" s="32"/>
      <c r="K47" s="32"/>
      <c r="L47" s="32"/>
      <c r="M47" s="32"/>
    </row>
    <row r="48" spans="1:13" x14ac:dyDescent="0.3">
      <c r="A48" s="105" t="s">
        <v>666</v>
      </c>
      <c r="B48" s="32"/>
      <c r="C48" s="32"/>
      <c r="D48" s="32"/>
      <c r="E48" s="32"/>
      <c r="F48" s="32"/>
      <c r="G48" s="32"/>
      <c r="H48" s="32"/>
      <c r="I48" s="32"/>
      <c r="J48" s="32"/>
      <c r="K48" s="32"/>
      <c r="L48" s="32"/>
      <c r="M48" s="32"/>
    </row>
    <row r="49" spans="1:1" x14ac:dyDescent="0.3">
      <c r="A49" s="53" t="s">
        <v>667</v>
      </c>
    </row>
    <row r="50" spans="1:1" ht="28.8" x14ac:dyDescent="0.3">
      <c r="A50" s="53" t="s">
        <v>673</v>
      </c>
    </row>
    <row r="52" spans="1:1" ht="15" thickBot="1" x14ac:dyDescent="0.35"/>
    <row r="53" spans="1:1" ht="15" thickBot="1" x14ac:dyDescent="0.35">
      <c r="A53" s="109" t="s">
        <v>44</v>
      </c>
    </row>
    <row r="54" spans="1:1" ht="72" x14ac:dyDescent="0.3">
      <c r="A54" s="52" t="s">
        <v>45</v>
      </c>
    </row>
  </sheetData>
  <conditionalFormatting sqref="B4:O29">
    <cfRule type="expression" dxfId="36" priority="1">
      <formula>ISNUMBER(SEARCH("R",B4))</formula>
    </cfRule>
  </conditionalFormatting>
  <pageMargins left="0.7" right="0.7" top="0.75" bottom="0.75" header="0.3" footer="0.3"/>
  <pageSetup paperSize="9" orientation="portrait" r:id="rId1"/>
  <drawing r:id="rId2"/>
  <legacyDrawing r:id="rId3"/>
  <tableParts count="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902B1-323B-474D-8E67-5EEDE0B31318}">
  <sheetPr>
    <tabColor rgb="FFFF0000"/>
  </sheetPr>
  <dimension ref="B6:G31"/>
  <sheetViews>
    <sheetView topLeftCell="A25" workbookViewId="0">
      <selection activeCell="D23" sqref="D23"/>
    </sheetView>
  </sheetViews>
  <sheetFormatPr defaultColWidth="8.6640625" defaultRowHeight="14.4" x14ac:dyDescent="0.3"/>
  <cols>
    <col min="1" max="1" width="20.6640625" style="67" bestFit="1" customWidth="1"/>
    <col min="2" max="2" width="34.33203125" style="67" bestFit="1" customWidth="1"/>
    <col min="3" max="3" width="34.33203125" style="67" customWidth="1"/>
    <col min="4" max="4" width="41.6640625" style="67" customWidth="1"/>
    <col min="5" max="5" width="43.33203125" style="67" customWidth="1"/>
    <col min="6" max="6" width="45.6640625" style="67" customWidth="1"/>
    <col min="7" max="7" width="32.33203125" style="67" customWidth="1"/>
    <col min="8" max="16384" width="8.6640625" style="67"/>
  </cols>
  <sheetData>
    <row r="6" spans="2:6" x14ac:dyDescent="0.3">
      <c r="D6" s="68" t="s">
        <v>456</v>
      </c>
      <c r="E6" s="68" t="s">
        <v>457</v>
      </c>
      <c r="F6" s="68" t="s">
        <v>458</v>
      </c>
    </row>
    <row r="7" spans="2:6" x14ac:dyDescent="0.3">
      <c r="D7" s="69"/>
      <c r="E7" s="69"/>
      <c r="F7" s="69"/>
    </row>
    <row r="8" spans="2:6" x14ac:dyDescent="0.3">
      <c r="B8" s="70" t="s">
        <v>459</v>
      </c>
      <c r="C8" s="70" t="s">
        <v>518</v>
      </c>
      <c r="D8" s="71"/>
      <c r="E8" s="71"/>
      <c r="F8" s="71"/>
    </row>
    <row r="9" spans="2:6" ht="72" x14ac:dyDescent="0.3">
      <c r="B9" s="72" t="s">
        <v>460</v>
      </c>
      <c r="C9" s="73" t="s">
        <v>541</v>
      </c>
      <c r="D9" s="74" t="s">
        <v>519</v>
      </c>
      <c r="E9" s="74" t="s">
        <v>520</v>
      </c>
      <c r="F9" s="74" t="s">
        <v>521</v>
      </c>
    </row>
    <row r="10" spans="2:6" ht="72" x14ac:dyDescent="0.3">
      <c r="B10" s="72" t="s">
        <v>461</v>
      </c>
      <c r="C10" s="73" t="s">
        <v>542</v>
      </c>
      <c r="D10" s="75" t="s">
        <v>462</v>
      </c>
      <c r="E10" s="75" t="s">
        <v>462</v>
      </c>
      <c r="F10" s="75" t="s">
        <v>463</v>
      </c>
    </row>
    <row r="11" spans="2:6" ht="72" x14ac:dyDescent="0.3">
      <c r="B11" s="72" t="s">
        <v>464</v>
      </c>
      <c r="C11" s="73" t="s">
        <v>525</v>
      </c>
      <c r="D11" s="75" t="s">
        <v>465</v>
      </c>
      <c r="E11" s="75" t="s">
        <v>465</v>
      </c>
      <c r="F11" s="76" t="s">
        <v>466</v>
      </c>
    </row>
    <row r="12" spans="2:6" ht="57.6" x14ac:dyDescent="0.3">
      <c r="B12" s="72" t="s">
        <v>467</v>
      </c>
      <c r="C12" s="73" t="s">
        <v>523</v>
      </c>
      <c r="D12" s="76" t="s">
        <v>468</v>
      </c>
      <c r="E12" s="76" t="s">
        <v>469</v>
      </c>
      <c r="F12" s="76" t="s">
        <v>470</v>
      </c>
    </row>
    <row r="13" spans="2:6" ht="57.6" x14ac:dyDescent="0.3">
      <c r="B13" s="72" t="s">
        <v>471</v>
      </c>
      <c r="C13" s="73" t="s">
        <v>524</v>
      </c>
      <c r="D13" s="76" t="s">
        <v>472</v>
      </c>
      <c r="E13" s="76" t="s">
        <v>473</v>
      </c>
      <c r="F13" s="76" t="s">
        <v>474</v>
      </c>
    </row>
    <row r="14" spans="2:6" ht="28.8" x14ac:dyDescent="0.3">
      <c r="B14" s="72" t="s">
        <v>475</v>
      </c>
      <c r="C14" s="73" t="s">
        <v>522</v>
      </c>
      <c r="D14" s="77" t="s">
        <v>476</v>
      </c>
      <c r="E14" s="77" t="s">
        <v>476</v>
      </c>
      <c r="F14" s="77" t="s">
        <v>476</v>
      </c>
    </row>
    <row r="15" spans="2:6" x14ac:dyDescent="0.3">
      <c r="B15" s="70" t="s">
        <v>477</v>
      </c>
      <c r="C15" s="70"/>
      <c r="D15" s="71"/>
      <c r="E15" s="71"/>
      <c r="F15" s="71"/>
    </row>
    <row r="16" spans="2:6" ht="43.2" x14ac:dyDescent="0.3">
      <c r="B16" s="72" t="s">
        <v>478</v>
      </c>
      <c r="C16" s="73" t="s">
        <v>526</v>
      </c>
      <c r="D16" s="76" t="s">
        <v>479</v>
      </c>
      <c r="E16" s="76" t="s">
        <v>480</v>
      </c>
      <c r="F16" s="76" t="s">
        <v>481</v>
      </c>
    </row>
    <row r="17" spans="2:7" ht="43.2" x14ac:dyDescent="0.3">
      <c r="B17" s="72" t="s">
        <v>482</v>
      </c>
      <c r="C17" s="73" t="s">
        <v>527</v>
      </c>
      <c r="D17" s="76" t="s">
        <v>479</v>
      </c>
      <c r="E17" s="76" t="s">
        <v>480</v>
      </c>
      <c r="F17" s="76" t="s">
        <v>483</v>
      </c>
    </row>
    <row r="18" spans="2:7" ht="43.2" x14ac:dyDescent="0.3">
      <c r="B18" s="72" t="s">
        <v>484</v>
      </c>
      <c r="C18" s="73" t="s">
        <v>529</v>
      </c>
      <c r="D18" s="76" t="s">
        <v>479</v>
      </c>
      <c r="E18" s="76" t="s">
        <v>480</v>
      </c>
      <c r="F18" s="76" t="s">
        <v>483</v>
      </c>
    </row>
    <row r="19" spans="2:7" ht="72" x14ac:dyDescent="0.3">
      <c r="B19" s="72" t="s">
        <v>485</v>
      </c>
      <c r="C19" s="73" t="s">
        <v>528</v>
      </c>
      <c r="D19" s="76" t="s">
        <v>479</v>
      </c>
      <c r="E19" s="76" t="s">
        <v>480</v>
      </c>
      <c r="F19" s="76" t="s">
        <v>483</v>
      </c>
    </row>
    <row r="20" spans="2:7" ht="57.6" x14ac:dyDescent="0.3">
      <c r="B20" s="72" t="s">
        <v>486</v>
      </c>
      <c r="C20" s="73" t="s">
        <v>530</v>
      </c>
      <c r="D20" s="76" t="s">
        <v>479</v>
      </c>
      <c r="E20" s="76" t="s">
        <v>480</v>
      </c>
      <c r="F20" s="76" t="s">
        <v>483</v>
      </c>
    </row>
    <row r="21" spans="2:7" x14ac:dyDescent="0.3">
      <c r="B21" s="70" t="s">
        <v>487</v>
      </c>
      <c r="C21" s="70"/>
      <c r="D21" s="71"/>
      <c r="E21" s="71"/>
      <c r="F21" s="71"/>
    </row>
    <row r="22" spans="2:7" ht="57.6" x14ac:dyDescent="0.3">
      <c r="B22" s="72" t="s">
        <v>488</v>
      </c>
      <c r="C22" s="73" t="s">
        <v>552</v>
      </c>
      <c r="D22" s="74" t="s">
        <v>489</v>
      </c>
      <c r="E22" s="74" t="s">
        <v>490</v>
      </c>
      <c r="F22" s="74" t="s">
        <v>491</v>
      </c>
    </row>
    <row r="23" spans="2:7" ht="100.8" x14ac:dyDescent="0.3">
      <c r="B23" s="72" t="s">
        <v>492</v>
      </c>
      <c r="C23" s="73" t="s">
        <v>540</v>
      </c>
      <c r="D23" s="74" t="s">
        <v>533</v>
      </c>
      <c r="E23" s="74" t="s">
        <v>531</v>
      </c>
      <c r="F23" s="74" t="s">
        <v>532</v>
      </c>
      <c r="G23" s="78" t="s">
        <v>493</v>
      </c>
    </row>
    <row r="24" spans="2:7" ht="72" x14ac:dyDescent="0.3">
      <c r="B24" s="72" t="s">
        <v>494</v>
      </c>
      <c r="C24" s="73" t="s">
        <v>539</v>
      </c>
      <c r="D24" s="74" t="s">
        <v>495</v>
      </c>
      <c r="E24" s="65" t="s">
        <v>496</v>
      </c>
      <c r="F24" s="66" t="s">
        <v>496</v>
      </c>
      <c r="G24" s="67" t="s">
        <v>497</v>
      </c>
    </row>
    <row r="25" spans="2:7" ht="57.6" x14ac:dyDescent="0.3">
      <c r="B25" s="72" t="s">
        <v>498</v>
      </c>
      <c r="C25" s="73" t="s">
        <v>537</v>
      </c>
      <c r="D25" s="74" t="s">
        <v>499</v>
      </c>
      <c r="E25" s="74" t="s">
        <v>500</v>
      </c>
      <c r="F25" s="74" t="s">
        <v>500</v>
      </c>
    </row>
    <row r="26" spans="2:7" ht="57.6" x14ac:dyDescent="0.3">
      <c r="B26" s="72" t="s">
        <v>501</v>
      </c>
      <c r="C26" s="73" t="s">
        <v>538</v>
      </c>
      <c r="D26" s="74" t="s">
        <v>502</v>
      </c>
      <c r="E26" s="74" t="s">
        <v>503</v>
      </c>
      <c r="F26" s="74" t="s">
        <v>504</v>
      </c>
    </row>
    <row r="27" spans="2:7" ht="57.6" x14ac:dyDescent="0.3">
      <c r="B27" s="72" t="s">
        <v>505</v>
      </c>
      <c r="C27" s="73" t="s">
        <v>543</v>
      </c>
      <c r="D27" s="74" t="s">
        <v>495</v>
      </c>
      <c r="E27" s="74" t="s">
        <v>506</v>
      </c>
      <c r="F27" s="74" t="s">
        <v>506</v>
      </c>
    </row>
    <row r="28" spans="2:7" ht="72" x14ac:dyDescent="0.3">
      <c r="B28" s="72" t="s">
        <v>507</v>
      </c>
      <c r="C28" s="73" t="s">
        <v>544</v>
      </c>
      <c r="D28" s="74" t="s">
        <v>495</v>
      </c>
      <c r="E28" s="74" t="s">
        <v>508</v>
      </c>
      <c r="F28" s="74" t="s">
        <v>509</v>
      </c>
    </row>
    <row r="29" spans="2:7" ht="86.4" x14ac:dyDescent="0.3">
      <c r="B29" s="72" t="s">
        <v>510</v>
      </c>
      <c r="C29" s="73" t="s">
        <v>545</v>
      </c>
      <c r="D29" s="74" t="s">
        <v>495</v>
      </c>
      <c r="E29" s="74" t="s">
        <v>511</v>
      </c>
      <c r="F29" s="74" t="s">
        <v>512</v>
      </c>
    </row>
    <row r="30" spans="2:7" ht="57.6" x14ac:dyDescent="0.3">
      <c r="B30" s="72" t="s">
        <v>513</v>
      </c>
      <c r="C30" s="73" t="s">
        <v>546</v>
      </c>
      <c r="D30" s="74" t="s">
        <v>495</v>
      </c>
      <c r="E30" s="74" t="s">
        <v>514</v>
      </c>
      <c r="F30" s="74" t="s">
        <v>514</v>
      </c>
    </row>
    <row r="31" spans="2:7" ht="57.6" x14ac:dyDescent="0.3">
      <c r="B31" s="72" t="s">
        <v>515</v>
      </c>
      <c r="C31" s="73" t="s">
        <v>547</v>
      </c>
      <c r="D31" s="74" t="s">
        <v>495</v>
      </c>
      <c r="E31" s="74" t="s">
        <v>516</v>
      </c>
      <c r="F31" s="74" t="s">
        <v>517</v>
      </c>
    </row>
  </sheetData>
  <conditionalFormatting sqref="B8:F8">
    <cfRule type="beginsWith" dxfId="35" priority="7" operator="beginsWith" text="Laag">
      <formula>LEFT(B8,LEN("Laag"))="Laag"</formula>
    </cfRule>
    <cfRule type="beginsWith" dxfId="34" priority="8" operator="beginsWith" text="Hoog">
      <formula>LEFT(B8,LEN("Hoog"))="Hoog"</formula>
    </cfRule>
    <cfRule type="beginsWith" dxfId="33" priority="9" operator="beginsWith" text="Midden">
      <formula>LEFT(B8,LEN("Midden"))="Midden"</formula>
    </cfRule>
  </conditionalFormatting>
  <conditionalFormatting sqref="B15:F15">
    <cfRule type="beginsWith" dxfId="32" priority="4" operator="beginsWith" text="Laag">
      <formula>LEFT(B15,LEN("Laag"))="Laag"</formula>
    </cfRule>
    <cfRule type="beginsWith" dxfId="31" priority="5" operator="beginsWith" text="Hoog">
      <formula>LEFT(B15,LEN("Hoog"))="Hoog"</formula>
    </cfRule>
    <cfRule type="beginsWith" dxfId="30" priority="6" operator="beginsWith" text="Midden">
      <formula>LEFT(B15,LEN("Midden"))="Midden"</formula>
    </cfRule>
  </conditionalFormatting>
  <conditionalFormatting sqref="B21:F21">
    <cfRule type="beginsWith" dxfId="29" priority="1" operator="beginsWith" text="Laag">
      <formula>LEFT(B21,LEN("Laag"))="Laag"</formula>
    </cfRule>
    <cfRule type="beginsWith" dxfId="28" priority="2" operator="beginsWith" text="Hoog">
      <formula>LEFT(B21,LEN("Hoog"))="Hoog"</formula>
    </cfRule>
    <cfRule type="beginsWith" dxfId="27" priority="3" operator="beginsWith" text="Midden">
      <formula>LEFT(B21,LEN("Midden"))="Midden"</formula>
    </cfRule>
  </conditionalFormatting>
  <conditionalFormatting sqref="D6:F7">
    <cfRule type="beginsWith" dxfId="26" priority="10" operator="beginsWith" text="Laag">
      <formula>LEFT(D6,LEN("Laag"))="Laag"</formula>
    </cfRule>
    <cfRule type="beginsWith" dxfId="25" priority="11" operator="beginsWith" text="Hoog">
      <formula>LEFT(D6,LEN("Hoog"))="Hoog"</formula>
    </cfRule>
    <cfRule type="beginsWith" dxfId="24" priority="12" operator="beginsWith" text="Midden">
      <formula>LEFT(D6,LEN("Midden"))="Midden"</formula>
    </cfRule>
  </conditionalFormatting>
  <hyperlinks>
    <hyperlink ref="G23" r:id="rId1" xr:uid="{9A5664AB-4A14-49EF-9C42-BF3BBC7E503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BFCCD-32F0-421E-8C26-DB1001958A42}">
  <dimension ref="A1:U37"/>
  <sheetViews>
    <sheetView tabSelected="1" zoomScaleNormal="100" workbookViewId="0">
      <selection activeCell="A12" sqref="A12:B12"/>
    </sheetView>
  </sheetViews>
  <sheetFormatPr defaultColWidth="0" defaultRowHeight="13.8" zeroHeight="1" x14ac:dyDescent="0.3"/>
  <cols>
    <col min="1" max="1" width="60.5546875" style="12" customWidth="1"/>
    <col min="2" max="2" width="70.33203125" style="12" customWidth="1"/>
    <col min="3" max="3" width="1.6640625" style="12" customWidth="1"/>
    <col min="4" max="16384" width="9.33203125" style="12" hidden="1"/>
  </cols>
  <sheetData>
    <row r="1" spans="1:21" ht="19.2" customHeight="1" x14ac:dyDescent="0.3">
      <c r="A1" s="50" t="s">
        <v>267</v>
      </c>
      <c r="B1" s="51" t="s">
        <v>338</v>
      </c>
    </row>
    <row r="2" spans="1:21" s="6" customFormat="1" ht="15" thickBot="1" x14ac:dyDescent="0.35">
      <c r="A2" s="124" t="s">
        <v>406</v>
      </c>
      <c r="B2" s="125"/>
      <c r="C2" s="11"/>
      <c r="D2" s="11"/>
      <c r="E2" s="11"/>
      <c r="F2" s="11"/>
      <c r="G2" s="11"/>
      <c r="H2" s="11"/>
      <c r="I2" s="11"/>
      <c r="J2" s="11"/>
      <c r="K2" s="11"/>
      <c r="L2" s="11"/>
      <c r="M2" s="11"/>
      <c r="N2" s="11"/>
      <c r="O2" s="11"/>
      <c r="P2" s="11"/>
      <c r="Q2" s="11"/>
      <c r="R2" s="11"/>
      <c r="S2" s="11"/>
      <c r="T2" s="11"/>
      <c r="U2" s="11"/>
    </row>
    <row r="3" spans="1:21" s="6" customFormat="1" ht="18" x14ac:dyDescent="0.3">
      <c r="A3" s="113" t="s">
        <v>0</v>
      </c>
      <c r="B3" s="114"/>
      <c r="C3" s="33"/>
      <c r="D3" s="33"/>
      <c r="E3" s="33"/>
      <c r="F3" s="33"/>
      <c r="G3" s="33"/>
      <c r="H3" s="33"/>
      <c r="I3" s="33"/>
      <c r="J3" s="33"/>
      <c r="K3" s="33"/>
      <c r="L3" s="33"/>
      <c r="M3" s="33"/>
      <c r="N3" s="33"/>
      <c r="O3" s="33"/>
      <c r="P3" s="33"/>
      <c r="Q3" s="33"/>
      <c r="R3" s="33"/>
      <c r="S3" s="33"/>
      <c r="T3" s="33"/>
      <c r="U3" s="33"/>
    </row>
    <row r="4" spans="1:21" s="6" customFormat="1" ht="28.8" x14ac:dyDescent="0.3">
      <c r="A4" s="120" t="s">
        <v>699</v>
      </c>
      <c r="B4" s="111" t="s">
        <v>685</v>
      </c>
      <c r="C4" s="33"/>
      <c r="D4" s="33"/>
      <c r="E4" s="33"/>
      <c r="F4" s="33"/>
      <c r="G4" s="33"/>
      <c r="H4" s="33"/>
      <c r="I4" s="33"/>
      <c r="J4" s="33"/>
      <c r="K4" s="33"/>
      <c r="L4" s="33"/>
      <c r="M4" s="33"/>
      <c r="N4" s="33"/>
      <c r="O4" s="33"/>
      <c r="P4" s="33"/>
      <c r="Q4" s="33"/>
      <c r="R4" s="33"/>
      <c r="S4" s="33"/>
      <c r="T4" s="33"/>
      <c r="U4" s="33"/>
    </row>
    <row r="5" spans="1:21" s="6" customFormat="1" ht="14.4" x14ac:dyDescent="0.3">
      <c r="A5" s="126">
        <v>46084</v>
      </c>
      <c r="B5" s="127"/>
      <c r="C5" s="33"/>
      <c r="D5" s="33"/>
      <c r="E5" s="33"/>
      <c r="F5" s="33"/>
      <c r="G5" s="33"/>
      <c r="H5" s="33"/>
      <c r="I5" s="33"/>
      <c r="J5" s="33"/>
      <c r="K5" s="33"/>
      <c r="L5" s="33"/>
      <c r="M5" s="33"/>
      <c r="N5" s="33"/>
      <c r="O5" s="33"/>
      <c r="P5" s="33"/>
      <c r="Q5" s="33"/>
      <c r="R5" s="33"/>
      <c r="S5" s="33"/>
      <c r="T5" s="33"/>
      <c r="U5" s="33"/>
    </row>
    <row r="6" spans="1:21" s="6" customFormat="1" ht="15" thickBot="1" x14ac:dyDescent="0.35">
      <c r="A6" s="103"/>
      <c r="B6" s="102"/>
      <c r="C6" s="33"/>
      <c r="D6" s="33"/>
      <c r="E6" s="33"/>
      <c r="F6" s="33"/>
      <c r="G6" s="33"/>
      <c r="H6" s="33"/>
      <c r="I6" s="33"/>
      <c r="J6" s="33"/>
      <c r="K6" s="33"/>
      <c r="L6" s="33"/>
      <c r="M6" s="33"/>
      <c r="N6" s="33"/>
      <c r="O6" s="33"/>
      <c r="P6" s="33"/>
      <c r="Q6" s="33"/>
      <c r="R6" s="33"/>
      <c r="S6" s="33"/>
      <c r="T6" s="33"/>
      <c r="U6" s="33"/>
    </row>
    <row r="7" spans="1:21" s="6" customFormat="1" ht="15" thickBot="1" x14ac:dyDescent="0.35">
      <c r="A7" s="112"/>
      <c r="B7" s="116" t="s">
        <v>676</v>
      </c>
      <c r="C7" s="33"/>
      <c r="D7" s="33"/>
      <c r="E7" s="33"/>
      <c r="F7" s="33"/>
      <c r="G7" s="33"/>
      <c r="H7" s="33"/>
      <c r="I7" s="33"/>
      <c r="J7" s="33"/>
      <c r="K7" s="33"/>
      <c r="L7" s="33"/>
      <c r="M7" s="33"/>
      <c r="N7" s="33"/>
      <c r="O7" s="33"/>
      <c r="P7" s="33"/>
      <c r="Q7" s="33"/>
      <c r="R7" s="33"/>
      <c r="S7" s="33"/>
      <c r="T7" s="33"/>
      <c r="U7" s="33"/>
    </row>
    <row r="8" spans="1:21" s="6" customFormat="1" ht="14.4" x14ac:dyDescent="0.3">
      <c r="A8" s="112"/>
      <c r="B8" s="115"/>
      <c r="C8" s="33"/>
      <c r="D8" s="33"/>
      <c r="E8" s="33"/>
      <c r="F8" s="33"/>
      <c r="G8" s="33"/>
      <c r="H8" s="33"/>
      <c r="I8" s="33"/>
      <c r="J8" s="33"/>
      <c r="K8" s="33"/>
      <c r="L8" s="33"/>
      <c r="M8" s="33"/>
      <c r="N8" s="33"/>
      <c r="O8" s="33"/>
      <c r="P8" s="33"/>
      <c r="Q8" s="33"/>
      <c r="R8" s="33"/>
      <c r="S8" s="33"/>
      <c r="T8" s="33"/>
      <c r="U8" s="33"/>
    </row>
    <row r="9" spans="1:21" s="6" customFormat="1" ht="14.4" x14ac:dyDescent="0.3">
      <c r="A9" s="128" t="s">
        <v>684</v>
      </c>
      <c r="B9" s="129"/>
      <c r="C9" s="33"/>
      <c r="D9" s="33"/>
      <c r="E9" s="33"/>
      <c r="F9" s="33"/>
      <c r="G9" s="33"/>
      <c r="H9" s="33"/>
      <c r="I9" s="33"/>
      <c r="J9" s="33"/>
      <c r="K9" s="33"/>
      <c r="L9" s="33"/>
      <c r="M9" s="33"/>
      <c r="N9" s="33"/>
      <c r="O9" s="33"/>
      <c r="P9" s="33"/>
      <c r="Q9" s="33"/>
      <c r="R9" s="33"/>
      <c r="S9" s="33"/>
      <c r="T9" s="33"/>
      <c r="U9" s="33"/>
    </row>
    <row r="10" spans="1:21" s="6" customFormat="1" ht="45" customHeight="1" x14ac:dyDescent="0.3">
      <c r="A10" s="122" t="s">
        <v>683</v>
      </c>
      <c r="B10" s="123"/>
      <c r="C10" s="33"/>
      <c r="D10" s="33"/>
      <c r="E10" s="33"/>
      <c r="F10" s="33"/>
      <c r="G10" s="33"/>
      <c r="H10" s="33"/>
      <c r="I10" s="33"/>
      <c r="J10" s="33"/>
      <c r="K10" s="33"/>
      <c r="L10" s="33"/>
      <c r="M10" s="33"/>
      <c r="N10" s="33"/>
      <c r="O10" s="33"/>
      <c r="P10" s="33"/>
      <c r="Q10" s="33"/>
      <c r="R10" s="33"/>
      <c r="S10" s="33"/>
      <c r="T10" s="33"/>
      <c r="U10" s="33"/>
    </row>
    <row r="11" spans="1:21" s="6" customFormat="1" ht="34.950000000000003" customHeight="1" x14ac:dyDescent="0.3">
      <c r="A11" s="122" t="s">
        <v>677</v>
      </c>
      <c r="B11" s="123"/>
      <c r="C11" s="33"/>
      <c r="D11" s="33"/>
      <c r="E11" s="33"/>
      <c r="F11" s="33"/>
      <c r="G11" s="33"/>
      <c r="H11" s="33"/>
      <c r="I11" s="33"/>
      <c r="J11" s="33"/>
      <c r="K11" s="33"/>
      <c r="L11" s="33"/>
      <c r="M11" s="33"/>
      <c r="N11" s="33"/>
      <c r="O11" s="33"/>
      <c r="P11" s="33"/>
      <c r="Q11" s="33"/>
      <c r="R11" s="33"/>
      <c r="S11" s="33"/>
      <c r="T11" s="33"/>
      <c r="U11" s="33"/>
    </row>
    <row r="12" spans="1:21" ht="40.5" customHeight="1" x14ac:dyDescent="0.3">
      <c r="A12" s="122" t="s">
        <v>700</v>
      </c>
      <c r="B12" s="123"/>
    </row>
    <row r="13" spans="1:21" ht="26.7" customHeight="1" x14ac:dyDescent="0.3">
      <c r="A13" s="130" t="s">
        <v>678</v>
      </c>
      <c r="B13" s="131"/>
    </row>
    <row r="14" spans="1:21" x14ac:dyDescent="0.3">
      <c r="A14" s="122"/>
      <c r="B14" s="123"/>
    </row>
    <row r="15" spans="1:21" x14ac:dyDescent="0.3">
      <c r="A15" s="122" t="s">
        <v>1</v>
      </c>
      <c r="B15" s="123"/>
    </row>
    <row r="16" spans="1:21" x14ac:dyDescent="0.3">
      <c r="A16" s="122" t="s">
        <v>680</v>
      </c>
      <c r="B16" s="123"/>
    </row>
    <row r="17" spans="1:2" x14ac:dyDescent="0.3">
      <c r="A17" s="122" t="s">
        <v>679</v>
      </c>
      <c r="B17" s="123"/>
    </row>
    <row r="18" spans="1:2" x14ac:dyDescent="0.3">
      <c r="A18" s="122" t="s">
        <v>681</v>
      </c>
      <c r="B18" s="123"/>
    </row>
    <row r="19" spans="1:2" ht="27.45" customHeight="1" x14ac:dyDescent="0.3">
      <c r="A19" s="122" t="s">
        <v>682</v>
      </c>
      <c r="B19" s="123"/>
    </row>
    <row r="20" spans="1:2" x14ac:dyDescent="0.3">
      <c r="A20" s="122" t="s">
        <v>2</v>
      </c>
      <c r="B20" s="123"/>
    </row>
    <row r="21" spans="1:2" ht="12.75" customHeight="1" x14ac:dyDescent="0.3">
      <c r="A21" s="122"/>
      <c r="B21" s="123"/>
    </row>
    <row r="22" spans="1:2" ht="15.6" x14ac:dyDescent="0.3">
      <c r="A22" s="132" t="s">
        <v>3</v>
      </c>
      <c r="B22" s="133"/>
    </row>
    <row r="23" spans="1:2" ht="14.4" thickBot="1" x14ac:dyDescent="0.35">
      <c r="A23" s="13"/>
      <c r="B23" s="14"/>
    </row>
    <row r="24" spans="1:2" ht="19.2" customHeight="1" thickBot="1" x14ac:dyDescent="0.35">
      <c r="A24" s="134" t="s">
        <v>4</v>
      </c>
      <c r="B24" s="135"/>
    </row>
    <row r="25" spans="1:2" x14ac:dyDescent="0.3">
      <c r="A25" s="37" t="s">
        <v>5</v>
      </c>
      <c r="B25" s="14"/>
    </row>
    <row r="26" spans="1:2" ht="67.5" customHeight="1" x14ac:dyDescent="0.3">
      <c r="A26" s="15"/>
      <c r="B26" s="14"/>
    </row>
    <row r="27" spans="1:2" x14ac:dyDescent="0.3">
      <c r="A27" s="27" t="s">
        <v>6</v>
      </c>
      <c r="B27" s="14"/>
    </row>
    <row r="28" spans="1:2" x14ac:dyDescent="0.3">
      <c r="A28" s="27" t="s">
        <v>7</v>
      </c>
      <c r="B28" s="14"/>
    </row>
    <row r="29" spans="1:2" ht="14.4" thickBot="1" x14ac:dyDescent="0.35">
      <c r="A29" s="28" t="s">
        <v>8</v>
      </c>
      <c r="B29" s="36"/>
    </row>
    <row r="30" spans="1:2" x14ac:dyDescent="0.3"/>
    <row r="33" s="12" customFormat="1" hidden="1" x14ac:dyDescent="0.3"/>
    <row r="34" s="12" customFormat="1" hidden="1" x14ac:dyDescent="0.3"/>
    <row r="35" s="12" customFormat="1" hidden="1" x14ac:dyDescent="0.3"/>
    <row r="36" s="12" customFormat="1" hidden="1" x14ac:dyDescent="0.3"/>
    <row r="37" s="12" customFormat="1" hidden="1" x14ac:dyDescent="0.3"/>
  </sheetData>
  <mergeCells count="17">
    <mergeCell ref="A21:B21"/>
    <mergeCell ref="A22:B22"/>
    <mergeCell ref="A24:B24"/>
    <mergeCell ref="A16:B16"/>
    <mergeCell ref="A17:B17"/>
    <mergeCell ref="A18:B18"/>
    <mergeCell ref="A19:B19"/>
    <mergeCell ref="A20:B20"/>
    <mergeCell ref="A15:B15"/>
    <mergeCell ref="A2:B2"/>
    <mergeCell ref="A5:B5"/>
    <mergeCell ref="A9:B9"/>
    <mergeCell ref="A11:B11"/>
    <mergeCell ref="A12:B12"/>
    <mergeCell ref="A14:B14"/>
    <mergeCell ref="A10:B10"/>
    <mergeCell ref="A13:B13"/>
  </mergeCells>
  <pageMargins left="0.70866141732283472" right="0.70866141732283472" top="0.74803149606299213" bottom="0.74803149606299213" header="0.31496062992125984" footer="0.31496062992125984"/>
  <pageSetup paperSize="9" orientation="landscape" r:id="rId1"/>
  <headerFooter>
    <oddFooter>&amp;L&amp;"-,Vet en cursief"&amp;8&amp;A&amp;R&amp;"-,Vet en cursief"&amp;8Pagina &amp;P van&amp;N</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D5F5A-3C82-4A31-A0FD-21FC1DDD048D}">
  <sheetPr>
    <tabColor theme="4"/>
  </sheetPr>
  <dimension ref="A1:XFC34"/>
  <sheetViews>
    <sheetView topLeftCell="A26" zoomScaleNormal="100" workbookViewId="0">
      <selection activeCell="C10" sqref="C10"/>
    </sheetView>
  </sheetViews>
  <sheetFormatPr defaultColWidth="0" defaultRowHeight="14.4" zeroHeight="1" x14ac:dyDescent="0.3"/>
  <cols>
    <col min="1" max="1" width="1.6640625" style="6" customWidth="1"/>
    <col min="2" max="2" width="42.6640625" style="3" bestFit="1" customWidth="1"/>
    <col min="3" max="3" width="17.44140625" style="3" bestFit="1" customWidth="1"/>
    <col min="4" max="4" width="68.33203125" style="3" customWidth="1"/>
    <col min="5" max="5" width="11.5546875" style="6" hidden="1"/>
    <col min="6" max="16383" width="9.33203125" style="3" hidden="1"/>
    <col min="16384" max="16384" width="2.6640625" style="3" hidden="1"/>
  </cols>
  <sheetData>
    <row r="1" spans="1:5" ht="18.75" customHeight="1" thickBot="1" x14ac:dyDescent="0.35">
      <c r="A1" s="84"/>
      <c r="B1" s="139" t="s">
        <v>52</v>
      </c>
      <c r="C1" s="140"/>
      <c r="D1" s="141"/>
    </row>
    <row r="2" spans="1:5" ht="15" thickBot="1" x14ac:dyDescent="0.35">
      <c r="A2" s="33"/>
      <c r="B2" s="33"/>
      <c r="C2" s="33"/>
      <c r="D2" s="33"/>
    </row>
    <row r="3" spans="1:5" s="92" customFormat="1" ht="31.8" thickBot="1" x14ac:dyDescent="0.35">
      <c r="A3" s="96"/>
      <c r="B3" s="97" t="s">
        <v>272</v>
      </c>
      <c r="C3" s="98" t="s">
        <v>53</v>
      </c>
      <c r="D3" s="99" t="s">
        <v>534</v>
      </c>
      <c r="E3" s="90"/>
    </row>
    <row r="4" spans="1:5" x14ac:dyDescent="0.3">
      <c r="A4" s="33"/>
      <c r="B4" s="8" t="str">
        <f>'VERBERGEN - Hulptabellen'!E2</f>
        <v>Cloud / SaaS</v>
      </c>
      <c r="C4" s="32" t="s">
        <v>227</v>
      </c>
      <c r="D4" s="83"/>
    </row>
    <row r="5" spans="1:5" x14ac:dyDescent="0.3">
      <c r="A5" s="33"/>
      <c r="B5" s="8" t="str">
        <f>'VERBERGEN - Hulptabellen'!E3</f>
        <v>On Premise</v>
      </c>
      <c r="C5" s="32" t="s">
        <v>227</v>
      </c>
      <c r="D5" s="79"/>
    </row>
    <row r="6" spans="1:5" ht="15" thickBot="1" x14ac:dyDescent="0.35">
      <c r="A6" s="33"/>
      <c r="B6" s="80" t="s">
        <v>268</v>
      </c>
      <c r="C6" s="81" t="s">
        <v>54</v>
      </c>
      <c r="D6" s="82"/>
    </row>
    <row r="7" spans="1:5" ht="15" thickBot="1" x14ac:dyDescent="0.35">
      <c r="A7" s="33"/>
      <c r="B7" s="153" t="s">
        <v>616</v>
      </c>
      <c r="C7" s="141"/>
      <c r="D7" s="101"/>
    </row>
    <row r="8" spans="1:5" ht="15" thickBot="1" x14ac:dyDescent="0.35">
      <c r="A8" s="33"/>
      <c r="B8" s="33"/>
      <c r="C8" s="33"/>
      <c r="D8" s="33"/>
    </row>
    <row r="9" spans="1:5" s="92" customFormat="1" ht="31.8" thickBot="1" x14ac:dyDescent="0.35">
      <c r="A9" s="96"/>
      <c r="B9" s="97" t="s">
        <v>55</v>
      </c>
      <c r="C9" s="98" t="s">
        <v>53</v>
      </c>
      <c r="D9" s="99" t="s">
        <v>534</v>
      </c>
      <c r="E9" s="90"/>
    </row>
    <row r="10" spans="1:5" x14ac:dyDescent="0.3">
      <c r="A10" s="33"/>
      <c r="B10" s="8" t="str">
        <f>'VERBERGEN - Hulptabellen'!G2</f>
        <v>Web-based / HTML5 interface</v>
      </c>
      <c r="C10" s="32" t="s">
        <v>54</v>
      </c>
      <c r="D10" s="83"/>
    </row>
    <row r="11" spans="1:5" x14ac:dyDescent="0.3">
      <c r="A11" s="33"/>
      <c r="B11" s="8" t="str">
        <f>'VERBERGEN - Hulptabellen'!G3</f>
        <v>Microsoft Windows Native client</v>
      </c>
      <c r="C11" s="32" t="s">
        <v>227</v>
      </c>
      <c r="D11" s="79"/>
    </row>
    <row r="12" spans="1:5" x14ac:dyDescent="0.3">
      <c r="A12" s="33"/>
      <c r="B12" s="8" t="str">
        <f>'VERBERGEN - Hulptabellen'!G4</f>
        <v>Native App voor Mobile Device (iOS én Android)</v>
      </c>
      <c r="C12" s="32" t="s">
        <v>227</v>
      </c>
      <c r="D12" s="82" t="s">
        <v>227</v>
      </c>
    </row>
    <row r="13" spans="1:5" ht="15" thickBot="1" x14ac:dyDescent="0.35">
      <c r="A13" s="33"/>
      <c r="B13" s="33"/>
      <c r="C13" s="33"/>
      <c r="D13" s="33"/>
    </row>
    <row r="14" spans="1:5" s="92" customFormat="1" ht="16.2" thickBot="1" x14ac:dyDescent="0.35">
      <c r="A14" s="91"/>
      <c r="B14" s="151" t="s">
        <v>535</v>
      </c>
      <c r="C14" s="152"/>
      <c r="D14" s="90"/>
      <c r="E14" s="90"/>
    </row>
    <row r="15" spans="1:5" s="92" customFormat="1" ht="16.2" thickBot="1" x14ac:dyDescent="0.35">
      <c r="A15" s="93"/>
      <c r="B15" s="94" t="s">
        <v>686</v>
      </c>
      <c r="C15" s="95" t="s">
        <v>536</v>
      </c>
      <c r="D15" s="90"/>
      <c r="E15" s="90"/>
    </row>
    <row r="16" spans="1:5" x14ac:dyDescent="0.3">
      <c r="A16" s="33"/>
      <c r="B16" s="21" t="str">
        <f>B4</f>
        <v>Cloud / SaaS</v>
      </c>
      <c r="C16" s="22" t="str">
        <f>IF(AND(C4="Ja (Optioneel)",D4="Nee"),"Nee",IF(OR(LEFT(C4,2)="Ja",LEFT(D4,2)="Ja"),"Ja","Nee"))</f>
        <v>Nee</v>
      </c>
      <c r="D16" s="33"/>
    </row>
    <row r="17" spans="1:5" x14ac:dyDescent="0.3">
      <c r="A17" s="33"/>
      <c r="B17" s="9" t="str">
        <f>B5</f>
        <v>On Premise</v>
      </c>
      <c r="C17" s="10" t="str">
        <f>IF(AND(C5="Ja (Optioneel)",D5="Nee"),"Nee",IF(OR(LEFT(C5,2)="Ja",LEFT(D5,2)="Ja"),"Ja","Nee"))</f>
        <v>Nee</v>
      </c>
      <c r="D17" s="33"/>
    </row>
    <row r="18" spans="1:5" x14ac:dyDescent="0.3">
      <c r="A18" s="33"/>
      <c r="B18" s="9" t="s">
        <v>268</v>
      </c>
      <c r="C18" s="10" t="str">
        <f>IF(AND(C6="Ja (Optioneel)",D6="Nee"),"Nee",IF(OR(LEFT(C6,2)="Ja",LEFT(D6,2)="Ja"),"Ja","Nee"))</f>
        <v>Ja</v>
      </c>
      <c r="D18" s="33"/>
    </row>
    <row r="19" spans="1:5" x14ac:dyDescent="0.3">
      <c r="A19" s="33"/>
      <c r="B19" s="9" t="str">
        <f>B10</f>
        <v>Web-based / HTML5 interface</v>
      </c>
      <c r="C19" s="10" t="str">
        <f>IF(AND(C10="Ja (Optioneel)",D10="Nee"),"Nee",IF(OR(LEFT(C10,2)="Ja",LEFT(D10,2)="Ja"),"Ja","Nee"))</f>
        <v>Ja</v>
      </c>
      <c r="D19" s="33"/>
    </row>
    <row r="20" spans="1:5" x14ac:dyDescent="0.3">
      <c r="A20" s="33"/>
      <c r="B20" s="9" t="str">
        <f>B11</f>
        <v>Microsoft Windows Native client</v>
      </c>
      <c r="C20" s="10" t="str">
        <f>IF(AND(C11="Ja (Optioneel)",D11="Nee"),"Nee",IF(OR(LEFT(C11,2)="Ja",LEFT(D11,2)="Ja"),"Ja","Nee"))</f>
        <v>Nee</v>
      </c>
      <c r="D20" s="35"/>
    </row>
    <row r="21" spans="1:5" ht="15" thickBot="1" x14ac:dyDescent="0.35">
      <c r="A21" s="33"/>
      <c r="B21" s="23" t="str">
        <f>B12</f>
        <v>Native App voor Mobile Device (iOS én Android)</v>
      </c>
      <c r="C21" s="24" t="str">
        <f>IF(AND(C12="Ja (Optioneel)",D12="Nee"),"Nee",IF(OR(LEFT(C12,2)="Ja",LEFT(D12,2)="Ja"),"Ja","Nee"))</f>
        <v>Nee</v>
      </c>
      <c r="D21" s="33"/>
    </row>
    <row r="22" spans="1:5" s="6" customFormat="1" ht="15" thickBot="1" x14ac:dyDescent="0.35">
      <c r="A22" s="33"/>
      <c r="B22" s="45"/>
      <c r="C22" s="45"/>
      <c r="D22" s="11"/>
    </row>
    <row r="23" spans="1:5" s="90" customFormat="1" ht="15" customHeight="1" thickBot="1" x14ac:dyDescent="0.35">
      <c r="A23" s="85"/>
      <c r="B23" s="86" t="s">
        <v>407</v>
      </c>
      <c r="C23" s="87" t="s">
        <v>414</v>
      </c>
      <c r="D23" s="88" t="s">
        <v>11</v>
      </c>
      <c r="E23" s="89" t="s">
        <v>424</v>
      </c>
    </row>
    <row r="24" spans="1:5" s="6" customFormat="1" ht="42" thickBot="1" x14ac:dyDescent="0.35">
      <c r="A24" s="33"/>
      <c r="B24" s="21" t="s">
        <v>408</v>
      </c>
      <c r="C24" s="54" t="s">
        <v>416</v>
      </c>
      <c r="D24" s="63" t="str">
        <f>IF(AND(BIA[[#This Row],[Business Impact Analyse (BIA)]]="Beschikbaarheid",LEFT(BIA[[#This Row],[Score]],4)="Laag"),'VERBERGEN - Hulptabellen'!$C$69,
IF(AND(BIA[[#This Row],[Business Impact Analyse (BIA)]]="Beschikbaarheid",LEFT(BIA[[#This Row],[Score]],6)="Midden"),'VERBERGEN - Hulptabellen'!$C$70,
IF(AND(BIA[[#This Row],[Business Impact Analyse (BIA)]]="Beschikbaarheid",LEFT(BIA[[#This Row],[Score]],4)="Hoog"),'VERBERGEN - Hulptabellen'!$C$71,
IF(AND(BIA[[#This Row],[Business Impact Analyse (BIA)]]="Integriteit",LEFT(BIA[[#This Row],[Score]],4)="Laag"),'VERBERGEN - Hulptabellen'!$C$72,
IF(AND(BIA[[#This Row],[Business Impact Analyse (BIA)]]="Integriteit",LEFT(BIA[[#This Row],[Score]],6)="Midden"),'VERBERGEN - Hulptabellen'!$C$73,
IF(AND(BIA[[#This Row],[Business Impact Analyse (BIA)]]="Integriteit",LEFT(BIA[[#This Row],[Score]],4)="Hoog"),'VERBERGEN - Hulptabellen'!$C$74,
IF(AND(BIA[[#This Row],[Business Impact Analyse (BIA)]]="Vertrouwelijkheid",LEFT(BIA[[#This Row],[Score]],4)="Laag"),'VERBERGEN - Hulptabellen'!$C$75,
IF(AND(BIA[[#This Row],[Business Impact Analyse (BIA)]]="Vertrouwelijkheid",LEFT(BIA[[#This Row],[Score]],6)="Midden"),'VERBERGEN - Hulptabellen'!$C$76,
IF(AND(BIA[[#This Row],[Business Impact Analyse (BIA)]]="Vertrouwelijkheid",LEFT(BIA[[#This Row],[Score]],4)="Hoog"),'VERBERGEN - Hulptabellen'!$C$77,
IF(AND(LEFT(BIA[[#This Row],[Business Impact Analyse (BIA)]],5)="Class",BIA[[#This Row],[Score]]="Nuttig"),'VERBERGEN - Hulptabellen'!$C$78,
IF(AND(LEFT(BIA[[#This Row],[Business Impact Analyse (BIA)]],5)="Class",BIA[[#This Row],[Score]]="Belangrijk"),'VERBERGEN - Hulptabellen'!$C$79,
IF(AND(LEFT(BIA[[#This Row],[Business Impact Analyse (BIA)]],5)="Class",BIA[[#This Row],[Score]]="Vitaal"),'VERBERGEN - Hulptabellen'!$C$80,""))))))))))))</f>
        <v>Het systeem mag maximaal één week uitvallen, wat kan leiden tot beperkte schade zoals politieke verantwoording, financiële problemen of negatieve publiciteit. Maximale hersteltijd is 16 kantooruren.</v>
      </c>
      <c r="E24" s="56">
        <f>IF((LEFT(C24,4))="Laag",1,IF(LEFT(C24,4)="Hoog",3,2))</f>
        <v>2</v>
      </c>
    </row>
    <row r="25" spans="1:5" s="6" customFormat="1" ht="42" thickBot="1" x14ac:dyDescent="0.35">
      <c r="A25" s="33"/>
      <c r="B25" s="9" t="s">
        <v>409</v>
      </c>
      <c r="C25" s="8" t="s">
        <v>419</v>
      </c>
      <c r="D25" s="58" t="str">
        <f>IF(AND(BIA[[#This Row],[Business Impact Analyse (BIA)]]="Beschikbaarheid",LEFT(BIA[[#This Row],[Score]],4)="Laag"),'VERBERGEN - Hulptabellen'!$C$69,
IF(AND(BIA[[#This Row],[Business Impact Analyse (BIA)]]="Beschikbaarheid",LEFT(BIA[[#This Row],[Score]],6)="Midden"),'VERBERGEN - Hulptabellen'!$C$70,
IF(AND(BIA[[#This Row],[Business Impact Analyse (BIA)]]="Beschikbaarheid",LEFT(BIA[[#This Row],[Score]],4)="Hoog"),'VERBERGEN - Hulptabellen'!$C$71,
IF(AND(BIA[[#This Row],[Business Impact Analyse (BIA)]]="Integriteit",LEFT(BIA[[#This Row],[Score]],4)="Laag"),'VERBERGEN - Hulptabellen'!$C$72,
IF(AND(BIA[[#This Row],[Business Impact Analyse (BIA)]]="Integriteit",LEFT(BIA[[#This Row],[Score]],6)="Midden"),'VERBERGEN - Hulptabellen'!$C$73,
IF(AND(BIA[[#This Row],[Business Impact Analyse (BIA)]]="Integriteit",LEFT(BIA[[#This Row],[Score]],4)="Hoog"),'VERBERGEN - Hulptabellen'!$C$74,
IF(AND(BIA[[#This Row],[Business Impact Analyse (BIA)]]="Vertrouwelijkheid",LEFT(BIA[[#This Row],[Score]],4)="Laag"),'VERBERGEN - Hulptabellen'!$C$75,
IF(AND(BIA[[#This Row],[Business Impact Analyse (BIA)]]="Vertrouwelijkheid",LEFT(BIA[[#This Row],[Score]],6)="Midden"),'VERBERGEN - Hulptabellen'!$C$76,
IF(AND(BIA[[#This Row],[Business Impact Analyse (BIA)]]="Vertrouwelijkheid",LEFT(BIA[[#This Row],[Score]],4)="Hoog"),'VERBERGEN - Hulptabellen'!$C$77,
IF(AND(LEFT(BIA[[#This Row],[Business Impact Analyse (BIA)]],5)="Class",BIA[[#This Row],[Score]]="Nuttig"),'VERBERGEN - Hulptabellen'!$C$78,
IF(AND(LEFT(BIA[[#This Row],[Business Impact Analyse (BIA)]],5)="Class",BIA[[#This Row],[Score]]="Belangrijk"),'VERBERGEN - Hulptabellen'!$C$79,
IF(AND(LEFT(BIA[[#This Row],[Business Impact Analyse (BIA)]],5)="Class",BIA[[#This Row],[Score]]="Vitaal"),'VERBERGEN - Hulptabellen'!$C$80,""))))))))))))</f>
        <v>Passende maatregelen zijn vereist om de juistheid, tijdigheid en volledigheid van informatie te waarborgen. Verlies van integriteit kan leiden tot forse schade zoals politieke schade, financiële gevolgen of organisatiebrede negatieve publiciteit.</v>
      </c>
      <c r="E25" s="56">
        <f>IF((LEFT(C25,4))="Laag",1,IF(LEFT(C25,4)="Hoog",3,2))</f>
        <v>2</v>
      </c>
    </row>
    <row r="26" spans="1:5" s="6" customFormat="1" ht="42" thickBot="1" x14ac:dyDescent="0.35">
      <c r="A26" s="33"/>
      <c r="B26" s="23" t="s">
        <v>425</v>
      </c>
      <c r="C26" s="55" t="s">
        <v>423</v>
      </c>
      <c r="D26" s="59" t="str">
        <f>IF(AND(BIA[[#This Row],[Business Impact Analyse (BIA)]]="Beschikbaarheid",LEFT(BIA[[#This Row],[Score]],4)="Laag"),'VERBERGEN - Hulptabellen'!$C$69,
IF(AND(BIA[[#This Row],[Business Impact Analyse (BIA)]]="Beschikbaarheid",LEFT(BIA[[#This Row],[Score]],6)="Midden"),'VERBERGEN - Hulptabellen'!$C$70,
IF(AND(BIA[[#This Row],[Business Impact Analyse (BIA)]]="Beschikbaarheid",LEFT(BIA[[#This Row],[Score]],4)="Hoog"),'VERBERGEN - Hulptabellen'!$C$71,
IF(AND(BIA[[#This Row],[Business Impact Analyse (BIA)]]="Integriteit",LEFT(BIA[[#This Row],[Score]],4)="Laag"),'VERBERGEN - Hulptabellen'!$C$72,
IF(AND(BIA[[#This Row],[Business Impact Analyse (BIA)]]="Integriteit",LEFT(BIA[[#This Row],[Score]],6)="Midden"),'VERBERGEN - Hulptabellen'!$C$73,
IF(AND(BIA[[#This Row],[Business Impact Analyse (BIA)]]="Integriteit",LEFT(BIA[[#This Row],[Score]],4)="Hoog"),'VERBERGEN - Hulptabellen'!$C$74,
IF(AND(BIA[[#This Row],[Business Impact Analyse (BIA)]]="Vertrouwelijkheid",LEFT(BIA[[#This Row],[Score]],4)="Laag"),'VERBERGEN - Hulptabellen'!$C$75,
IF(AND(BIA[[#This Row],[Business Impact Analyse (BIA)]]="Vertrouwelijkheid",LEFT(BIA[[#This Row],[Score]],6)="Midden"),'VERBERGEN - Hulptabellen'!$C$76,
IF(AND(BIA[[#This Row],[Business Impact Analyse (BIA)]]="Vertrouwelijkheid",LEFT(BIA[[#This Row],[Score]],4)="Hoog"),'VERBERGEN - Hulptabellen'!$C$77,
IF(AND(LEFT(BIA[[#This Row],[Business Impact Analyse (BIA)]],5)="Class",BIA[[#This Row],[Score]]="Nuttig"),'VERBERGEN - Hulptabellen'!$C$78,
IF(AND(LEFT(BIA[[#This Row],[Business Impact Analyse (BIA)]],5)="Class",BIA[[#This Row],[Score]]="Belangrijk"),'VERBERGEN - Hulptabellen'!$C$79,
IF(AND(LEFT(BIA[[#This Row],[Business Impact Analyse (BIA)]],5)="Class",BIA[[#This Row],[Score]]="Vitaal"),'VERBERGEN - Hulptabellen'!$C$80,""))))))))))))</f>
        <v>Verlies van informatie heeft een grote impact en moet beschermd worden om de veiligheid te waarborgen. Weerstand tegen statelijke actoren en de bescherming van gerubriceerde informatie zijn essentieel.</v>
      </c>
      <c r="E26" s="56">
        <f>IF((LEFT(C26,4))="Laag",1,IF(LEFT(C26,4)="Hoog",3,2))</f>
        <v>3</v>
      </c>
    </row>
    <row r="27" spans="1:5" s="6" customFormat="1" ht="55.8" thickBot="1" x14ac:dyDescent="0.35">
      <c r="A27" s="33"/>
      <c r="B27" s="60" t="s">
        <v>410</v>
      </c>
      <c r="C27" s="61" t="str">
        <f>IF(SUM(BIA[Puntenscore])=3,"Nuttig",IF(SUM(BIA[Puntenscore])=4,"Nuttig",IF(SUM(BIA[Puntenscore])=7,"Belangrijk",IF(AND(SUM(BIA[Puntenscore])&gt;=7,MAX(BIA[Puntenscore])=3),"Vitaal","Belangrijk"))))</f>
        <v>Belangrijk</v>
      </c>
      <c r="D27" s="62" t="str">
        <f>IF(AND(BIA[[#This Row],[Business Impact Analyse (BIA)]]="Beschikbaarheid",LEFT(BIA[[#This Row],[Score]],4)="Laag"),'VERBERGEN - Hulptabellen'!$C$69,
IF(AND(BIA[[#This Row],[Business Impact Analyse (BIA)]]="Beschikbaarheid",LEFT(BIA[[#This Row],[Score]],6)="Midden"),'VERBERGEN - Hulptabellen'!$C$70,
IF(AND(BIA[[#This Row],[Business Impact Analyse (BIA)]]="Beschikbaarheid",LEFT(BIA[[#This Row],[Score]],4)="Hoog"),'VERBERGEN - Hulptabellen'!$C$71,
IF(AND(BIA[[#This Row],[Business Impact Analyse (BIA)]]="Integriteit",LEFT(BIA[[#This Row],[Score]],4)="Laag"),'VERBERGEN - Hulptabellen'!$C$72,
IF(AND(BIA[[#This Row],[Business Impact Analyse (BIA)]]="Integriteit",LEFT(BIA[[#This Row],[Score]],6)="Midden"),'VERBERGEN - Hulptabellen'!$C$73,
IF(AND(BIA[[#This Row],[Business Impact Analyse (BIA)]]="Integriteit",LEFT(BIA[[#This Row],[Score]],4)="Hoog"),'VERBERGEN - Hulptabellen'!$C$74,
IF(AND(BIA[[#This Row],[Business Impact Analyse (BIA)]]="Vertrouwelijkheid",LEFT(BIA[[#This Row],[Score]],4)="Laag"),'VERBERGEN - Hulptabellen'!$C$75,
IF(AND(BIA[[#This Row],[Business Impact Analyse (BIA)]]="Vertrouwelijkheid",LEFT(BIA[[#This Row],[Score]],6)="Midden"),'VERBERGEN - Hulptabellen'!$C$76,
IF(AND(BIA[[#This Row],[Business Impact Analyse (BIA)]]="Vertrouwelijkheid",LEFT(BIA[[#This Row],[Score]],4)="Hoog"),'VERBERGEN - Hulptabellen'!$C$77,
IF(AND(LEFT(BIA[[#This Row],[Business Impact Analyse (BIA)]],5)="Class",BIA[[#This Row],[Score]]="Nuttig"),'VERBERGEN - Hulptabellen'!$C$78,
IF(AND(LEFT(BIA[[#This Row],[Business Impact Analyse (BIA)]],5)="Class",BIA[[#This Row],[Score]]="Belangrijk"),'VERBERGEN - Hulptabellen'!$C$79,
IF(AND(LEFT(BIA[[#This Row],[Business Impact Analyse (BIA)]],5)="Class",BIA[[#This Row],[Score]]="Vitaal"),'VERBERGEN - Hulptabellen'!$C$80,""))))))))))))</f>
        <v>Een belangrijk geclassificeerd element ondersteunt belangrijke bedrijfsfuncties en operationele processen, maar heeft bij uitval of integriteitsverlies geen directe en ernstige impact op de gehele organisatie. Echter langdurige verstoringen kunnen leiden tot ernstige gevolgen voor de dienstverlening en interne processen.</v>
      </c>
      <c r="E27" s="57"/>
    </row>
    <row r="28" spans="1:5" s="6" customFormat="1" x14ac:dyDescent="0.3">
      <c r="A28" s="33"/>
      <c r="B28" s="45"/>
      <c r="C28" s="45"/>
      <c r="D28" s="33"/>
    </row>
    <row r="29" spans="1:5" ht="30.75" customHeight="1" x14ac:dyDescent="0.3">
      <c r="A29" s="64"/>
      <c r="B29" s="46" t="s">
        <v>56</v>
      </c>
      <c r="C29" s="47"/>
      <c r="D29" s="48"/>
    </row>
    <row r="30" spans="1:5" ht="30.75" customHeight="1" x14ac:dyDescent="0.3">
      <c r="A30" s="33"/>
      <c r="B30" s="142" t="s">
        <v>299</v>
      </c>
      <c r="C30" s="143"/>
      <c r="D30" s="144"/>
    </row>
    <row r="31" spans="1:5" ht="31.5" customHeight="1" x14ac:dyDescent="0.3">
      <c r="A31" s="33"/>
      <c r="B31" s="145" t="s">
        <v>668</v>
      </c>
      <c r="C31" s="146"/>
      <c r="D31" s="147"/>
    </row>
    <row r="32" spans="1:5" ht="29.25" customHeight="1" x14ac:dyDescent="0.3">
      <c r="A32" s="33"/>
      <c r="B32" s="148" t="s">
        <v>669</v>
      </c>
      <c r="C32" s="149"/>
      <c r="D32" s="150"/>
    </row>
    <row r="33" spans="1:4" ht="79.95" customHeight="1" x14ac:dyDescent="0.3">
      <c r="A33" s="33"/>
      <c r="B33" s="136" t="s">
        <v>670</v>
      </c>
      <c r="C33" s="137"/>
      <c r="D33" s="138"/>
    </row>
    <row r="34" spans="1:4" x14ac:dyDescent="0.3">
      <c r="A34" s="33"/>
      <c r="B34" s="33"/>
      <c r="C34" s="33"/>
      <c r="D34" s="33"/>
    </row>
  </sheetData>
  <sheetProtection algorithmName="SHA-512" hashValue="f6EZwhCIob9ZSwXI7u+Pxtg0qZEu6bQwy35+M9ZT7hYemaPJw9/anmY8nzDgU5y/3C/yvU0jFKH13wqOUm6NtA==" saltValue="NOBcsb8DE9IJpGN2NIyfUA==" spinCount="100000" sheet="1" objects="1" scenarios="1" autoFilter="0"/>
  <mergeCells count="7">
    <mergeCell ref="B33:D33"/>
    <mergeCell ref="B1:D1"/>
    <mergeCell ref="B30:D30"/>
    <mergeCell ref="B31:D31"/>
    <mergeCell ref="B32:D32"/>
    <mergeCell ref="B14:C14"/>
    <mergeCell ref="B7:C7"/>
  </mergeCells>
  <conditionalFormatting sqref="B6:B7">
    <cfRule type="expression" dxfId="23" priority="17">
      <formula>AND(LEFT(#REF!,2)="Ja",#REF!="Nee")</formula>
    </cfRule>
  </conditionalFormatting>
  <conditionalFormatting sqref="B16:B28">
    <cfRule type="expression" dxfId="22" priority="10">
      <formula>$C16="Nee"</formula>
    </cfRule>
  </conditionalFormatting>
  <conditionalFormatting sqref="B4:D6 B7 D7 B10:C12">
    <cfRule type="expression" dxfId="21" priority="7">
      <formula>AND(LEFT($C4,2)="Ja",$D4="Nee")</formula>
    </cfRule>
  </conditionalFormatting>
  <conditionalFormatting sqref="B27:D27">
    <cfRule type="expression" dxfId="20" priority="2">
      <formula>$C$27="Vitaal"</formula>
    </cfRule>
    <cfRule type="expression" dxfId="19" priority="3">
      <formula>$C$27="Belangrijk"</formula>
    </cfRule>
    <cfRule type="expression" dxfId="18" priority="4">
      <formula>$C$27="Nuttig"</formula>
    </cfRule>
  </conditionalFormatting>
  <conditionalFormatting sqref="D10:D12">
    <cfRule type="expression" dxfId="17" priority="6">
      <formula>AND(LEFT($C10,2)="Ja",$D10="Nee")</formula>
    </cfRule>
  </conditionalFormatting>
  <pageMargins left="0.70866141732283472" right="0.70866141732283472" top="0.74803149606299213" bottom="0.74803149606299213" header="0.31496062992125984" footer="0.31496062992125984"/>
  <pageSetup paperSize="9" orientation="landscape" r:id="rId1"/>
  <headerFooter>
    <oddFooter>&amp;L&amp;"-,Vet en cursief"&amp;8&amp;A&amp;R&amp;"-,Vet en cursief"&amp;8Pagina &amp;P van &amp;N</oddFooter>
  </headerFooter>
  <legacyDrawing r:id="rId2"/>
  <tableParts count="4">
    <tablePart r:id="rId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InputMessage="1" showErrorMessage="1" xr:uid="{7A91F16C-BB9B-43CE-806C-1AADBDBECC6A}">
          <x14:formula1>
            <xm:f>'VERBERGEN - Hulptabellen'!$I$2:$I$5</xm:f>
          </x14:formula1>
          <xm:sqref>C8:D8</xm:sqref>
        </x14:dataValidation>
        <x14:dataValidation type="list" allowBlank="1" showInputMessage="1" showErrorMessage="1" xr:uid="{32BE5E4F-5214-4DFD-B0A2-DB7D3C4DB6A5}">
          <x14:formula1>
            <xm:f>'VERBERGEN - Hulptabellen'!$I$3:$I$5</xm:f>
          </x14:formula1>
          <xm:sqref>C10:D12 D4:D7 C4:C6</xm:sqref>
        </x14:dataValidation>
        <x14:dataValidation type="list" allowBlank="1" showInputMessage="1" showErrorMessage="1" xr:uid="{9BF7B6E4-44B3-4A95-B68C-8E0C4FBBC51C}">
          <x14:formula1>
            <xm:f>'VERBERGEN - Hulptabellen'!$K$2:$K$5</xm:f>
          </x14:formula1>
          <xm:sqref>C24</xm:sqref>
        </x14:dataValidation>
        <x14:dataValidation type="list" allowBlank="1" showInputMessage="1" showErrorMessage="1" xr:uid="{6DBDB8FE-6C74-4A33-A5E0-B0CEF4E92305}">
          <x14:formula1>
            <xm:f>'VERBERGEN - Hulptabellen'!$M$2:$M$5</xm:f>
          </x14:formula1>
          <xm:sqref>C25</xm:sqref>
        </x14:dataValidation>
        <x14:dataValidation type="list" allowBlank="1" showInputMessage="1" showErrorMessage="1" xr:uid="{531FFCD9-27D0-4CAD-BB9F-32B45ACDB140}">
          <x14:formula1>
            <xm:f>'VERBERGEN - Hulptabellen'!$O$2:$O$5</xm:f>
          </x14:formula1>
          <xm:sqref>C26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A9348-9582-4036-ADF5-BB7BDB4740C8}">
  <sheetPr>
    <tabColor theme="9"/>
  </sheetPr>
  <dimension ref="A1:W314"/>
  <sheetViews>
    <sheetView zoomScale="130" zoomScaleNormal="130" workbookViewId="0">
      <selection activeCell="E130" sqref="E130"/>
    </sheetView>
  </sheetViews>
  <sheetFormatPr defaultColWidth="0" defaultRowHeight="14.4" x14ac:dyDescent="0.3"/>
  <cols>
    <col min="1" max="1" width="9.6640625" style="38" customWidth="1"/>
    <col min="2" max="2" width="4.5546875" style="38" hidden="1" customWidth="1"/>
    <col min="3" max="3" width="9.6640625" style="38" customWidth="1"/>
    <col min="4" max="4" width="26" style="38" customWidth="1"/>
    <col min="5" max="5" width="73.6640625" style="38" customWidth="1"/>
    <col min="6" max="6" width="10.5546875" style="38" customWidth="1"/>
    <col min="7" max="8" width="8.33203125" style="38" hidden="1" customWidth="1"/>
    <col min="9" max="9" width="8.33203125" style="38" customWidth="1"/>
    <col min="10" max="10" width="10.5546875" style="38" hidden="1" customWidth="1"/>
    <col min="11" max="11" width="10.6640625" style="38" hidden="1" customWidth="1"/>
    <col min="12" max="14" width="9.33203125" style="38" hidden="1" customWidth="1"/>
    <col min="15" max="15" width="11.5546875" style="38" hidden="1" customWidth="1"/>
    <col min="16" max="16" width="11.44140625" style="38" hidden="1" customWidth="1"/>
    <col min="17" max="23" width="0" style="38" hidden="1" customWidth="1"/>
    <col min="24" max="16384" width="9.33203125" style="38" hidden="1"/>
  </cols>
  <sheetData>
    <row r="1" spans="1:19" ht="33" customHeight="1" thickBot="1" x14ac:dyDescent="0.35">
      <c r="A1" s="154" t="s">
        <v>57</v>
      </c>
      <c r="B1" s="140"/>
      <c r="C1" s="140"/>
      <c r="D1" s="140"/>
      <c r="E1" s="140"/>
      <c r="F1" s="140"/>
      <c r="G1" s="140"/>
      <c r="H1" s="140"/>
      <c r="I1" s="140"/>
      <c r="J1" s="141"/>
    </row>
    <row r="2" spans="1:19" ht="18.75" customHeight="1" thickBot="1" x14ac:dyDescent="0.35">
      <c r="A2" s="41" t="s">
        <v>58</v>
      </c>
      <c r="B2" s="42"/>
      <c r="C2" s="42"/>
      <c r="D2" s="42"/>
      <c r="E2" s="42"/>
      <c r="F2" s="42"/>
      <c r="G2" s="43"/>
      <c r="H2" s="43"/>
      <c r="I2" s="43"/>
      <c r="J2" s="44"/>
    </row>
    <row r="3" spans="1:19" x14ac:dyDescent="0.3">
      <c r="A3" s="49"/>
      <c r="B3" s="49"/>
      <c r="C3" s="49"/>
      <c r="D3" s="49"/>
      <c r="E3" s="49"/>
      <c r="F3" s="49"/>
      <c r="G3" s="49"/>
      <c r="H3" s="49"/>
      <c r="I3" s="49"/>
      <c r="J3" s="49"/>
    </row>
    <row r="4" spans="1:19" ht="57.6" x14ac:dyDescent="0.3">
      <c r="A4" s="38" t="s">
        <v>59</v>
      </c>
      <c r="B4" s="38" t="s">
        <v>269</v>
      </c>
      <c r="C4" s="38" t="s">
        <v>270</v>
      </c>
      <c r="D4" s="38" t="s">
        <v>216</v>
      </c>
      <c r="E4" s="38" t="s">
        <v>60</v>
      </c>
      <c r="F4" s="38" t="s">
        <v>271</v>
      </c>
      <c r="G4" s="38" t="s">
        <v>221</v>
      </c>
      <c r="H4" s="38" t="s">
        <v>223</v>
      </c>
      <c r="I4" s="52" t="s">
        <v>361</v>
      </c>
      <c r="J4" s="38" t="s">
        <v>61</v>
      </c>
      <c r="K4" s="38" t="s">
        <v>274</v>
      </c>
      <c r="L4" s="38" t="s">
        <v>275</v>
      </c>
      <c r="M4" s="38" t="s">
        <v>276</v>
      </c>
      <c r="N4" s="38" t="s">
        <v>278</v>
      </c>
      <c r="O4" s="38" t="s">
        <v>273</v>
      </c>
      <c r="P4" s="38" t="s">
        <v>277</v>
      </c>
    </row>
    <row r="5" spans="1:19" ht="41.4" hidden="1" x14ac:dyDescent="0.3">
      <c r="A5" s="4" t="str">
        <f>IF(LEN(Eisen_Oplossing[[#This Row],[teller]])=1,CONCATENATE("ICT00",Eisen_Oplossing[[#This Row],[teller]]),IF(LEN(Eisen_Oplossing[[#This Row],[teller]])=2,CONCATENATE("ICT0",Eisen_Oplossing[[#This Row],[teller]]),CONCATENATE("ICT",Eisen_Oplossing[[#This Row],[teller]])))</f>
        <v>ICT001</v>
      </c>
      <c r="B5" s="4">
        <f t="shared" ref="B5:B7" si="0">IF(B4="teller",1,B4+1)</f>
        <v>1</v>
      </c>
      <c r="C5" s="4" t="s">
        <v>227</v>
      </c>
      <c r="D5" s="4" t="s">
        <v>62</v>
      </c>
      <c r="E5" s="4" t="s">
        <v>368</v>
      </c>
      <c r="F5" s="4"/>
      <c r="G5" s="34" t="s">
        <v>63</v>
      </c>
      <c r="H5" s="34" t="s">
        <v>63</v>
      </c>
      <c r="I5" s="34" t="s">
        <v>63</v>
      </c>
      <c r="J5" s="4"/>
      <c r="K5" s="4" t="str">
        <f>IF(AND('AAN TE VULLEN door INSCHRIJVER'!$C$16="Ja",Eisen_Oplossing[[#This Row],[Cloud / SaaS]]="√"),"wel","niet")</f>
        <v>niet</v>
      </c>
      <c r="L5" s="4" t="str">
        <f>IF(AND('AAN TE VULLEN door INSCHRIJVER'!$C$17="Ja",Eisen_Oplossing[[#This Row],[On Premise]]="√"),"wel","niet")</f>
        <v>niet</v>
      </c>
      <c r="M5" s="4" t="str">
        <f>IF(AND('AAN TE VULLEN door INSCHRIJVER'!$C$18="Ja",Eisen_Oplossing[[#This Row],[Dienst-ver-lening]]="√"),"wel","niet")</f>
        <v>wel</v>
      </c>
      <c r="N5" s="4" t="str">
        <f>IF(ISERROR(SEARCH("wel",CONCATENATE(Eisen_Oplossing[[#This Row],[toon_Cloud / SaaS]],Eisen_Oplossing[[#This Row],[toon_On Premise]],Eisen_Oplossing[[#This Row],[toon_Dienstverlening]]))),"TOON NIET","TOON WEL")</f>
        <v>TOON WEL</v>
      </c>
      <c r="O5" s="4" t="str">
        <f>IF(Eisen_Oplossing[[#This Row],[Eis nodig?]]="Ja","TOON WEL","TOON NIET")</f>
        <v>TOON NIET</v>
      </c>
      <c r="P5" s="4" t="str">
        <f>IF(AND(Eisen_Oplossing[[#This Row],[TOON obv GEVRAAGDE?]]="TOON WEL",Eisen_Oplossing[[#This Row],[Eis nodig?]]="JA"),"ZICHTBAAR","VERBERG")</f>
        <v>VERBERG</v>
      </c>
      <c r="S5" s="40"/>
    </row>
    <row r="6" spans="1:19" ht="64.5" customHeight="1" x14ac:dyDescent="0.3">
      <c r="A6" s="4" t="str">
        <f>IF(LEN(Eisen_Oplossing[[#This Row],[teller]])=1,CONCATENATE("ICT00",Eisen_Oplossing[[#This Row],[teller]]),IF(LEN(Eisen_Oplossing[[#This Row],[teller]])=2,CONCATENATE("ICT0",Eisen_Oplossing[[#This Row],[teller]]),CONCATENATE("ICT",Eisen_Oplossing[[#This Row],[teller]])))</f>
        <v>ICT002</v>
      </c>
      <c r="B6" s="4">
        <f t="shared" si="0"/>
        <v>2</v>
      </c>
      <c r="C6" s="4" t="s">
        <v>54</v>
      </c>
      <c r="D6" s="4" t="s">
        <v>62</v>
      </c>
      <c r="E6" s="4" t="s">
        <v>694</v>
      </c>
      <c r="F6" s="4" t="s">
        <v>390</v>
      </c>
      <c r="G6" s="34" t="s">
        <v>63</v>
      </c>
      <c r="H6" s="34"/>
      <c r="I6" s="34" t="s">
        <v>63</v>
      </c>
      <c r="J6" s="4"/>
      <c r="K6" s="4" t="str">
        <f>IF(AND('AAN TE VULLEN door INSCHRIJVER'!$C$16="Ja",Eisen_Oplossing[[#This Row],[Cloud / SaaS]]="√"),"wel","niet")</f>
        <v>niet</v>
      </c>
      <c r="L6" s="4" t="str">
        <f>IF(AND('AAN TE VULLEN door INSCHRIJVER'!$C$17="Ja",Eisen_Oplossing[[#This Row],[On Premise]]="√"),"wel","niet")</f>
        <v>niet</v>
      </c>
      <c r="M6" s="4" t="str">
        <f>IF(AND('AAN TE VULLEN door INSCHRIJVER'!$C$18="Ja",Eisen_Oplossing[[#This Row],[Dienst-ver-lening]]="√"),"wel","niet")</f>
        <v>wel</v>
      </c>
      <c r="N6" s="4" t="str">
        <f>IF(ISERROR(SEARCH("wel",CONCATENATE(Eisen_Oplossing[[#This Row],[toon_Cloud / SaaS]],Eisen_Oplossing[[#This Row],[toon_On Premise]],Eisen_Oplossing[[#This Row],[toon_Dienstverlening]]))),"TOON NIET","TOON WEL")</f>
        <v>TOON WEL</v>
      </c>
      <c r="O6" s="4" t="str">
        <f>IF(Eisen_Oplossing[[#This Row],[Eis nodig?]]="Ja","TOON WEL","TOON NIET")</f>
        <v>TOON WEL</v>
      </c>
      <c r="P6" s="4" t="str">
        <f>IF(AND(Eisen_Oplossing[[#This Row],[TOON obv GEVRAAGDE?]]="TOON WEL",Eisen_Oplossing[[#This Row],[Eis nodig?]]="JA"),"ZICHTBAAR","VERBERG")</f>
        <v>ZICHTBAAR</v>
      </c>
    </row>
    <row r="7" spans="1:19" ht="165.6" x14ac:dyDescent="0.3">
      <c r="A7" s="4" t="str">
        <f>IF(LEN(Eisen_Oplossing[[#This Row],[teller]])=1,CONCATENATE("ICT00",Eisen_Oplossing[[#This Row],[teller]]),IF(LEN(Eisen_Oplossing[[#This Row],[teller]])=2,CONCATENATE("ICT0",Eisen_Oplossing[[#This Row],[teller]]),CONCATENATE("ICT",Eisen_Oplossing[[#This Row],[teller]])))</f>
        <v>ICT003</v>
      </c>
      <c r="B7" s="4">
        <f t="shared" si="0"/>
        <v>3</v>
      </c>
      <c r="C7" s="4" t="s">
        <v>54</v>
      </c>
      <c r="D7" s="4" t="s">
        <v>62</v>
      </c>
      <c r="E7" s="4" t="s">
        <v>369</v>
      </c>
      <c r="F7" s="4" t="s">
        <v>391</v>
      </c>
      <c r="G7" s="34" t="s">
        <v>63</v>
      </c>
      <c r="H7" s="34" t="s">
        <v>63</v>
      </c>
      <c r="I7" s="34" t="s">
        <v>63</v>
      </c>
      <c r="J7" s="4"/>
      <c r="K7" s="4" t="str">
        <f>IF(AND('AAN TE VULLEN door INSCHRIJVER'!$C$16="Ja",Eisen_Oplossing[[#This Row],[Cloud / SaaS]]="√"),"wel","niet")</f>
        <v>niet</v>
      </c>
      <c r="L7" s="4" t="str">
        <f>IF(AND('AAN TE VULLEN door INSCHRIJVER'!$C$17="Ja",Eisen_Oplossing[[#This Row],[On Premise]]="√"),"wel","niet")</f>
        <v>niet</v>
      </c>
      <c r="M7" s="4" t="str">
        <f>IF(AND('AAN TE VULLEN door INSCHRIJVER'!$C$18="Ja",Eisen_Oplossing[[#This Row],[Dienst-ver-lening]]="√"),"wel","niet")</f>
        <v>wel</v>
      </c>
      <c r="N7" s="4" t="str">
        <f>IF(ISERROR(SEARCH("wel",CONCATENATE(Eisen_Oplossing[[#This Row],[toon_Cloud / SaaS]],Eisen_Oplossing[[#This Row],[toon_On Premise]],Eisen_Oplossing[[#This Row],[toon_Dienstverlening]]))),"TOON NIET","TOON WEL")</f>
        <v>TOON WEL</v>
      </c>
      <c r="O7" s="4" t="str">
        <f>IF(Eisen_Oplossing[[#This Row],[Eis nodig?]]="Ja","TOON WEL","TOON NIET")</f>
        <v>TOON WEL</v>
      </c>
      <c r="P7" s="4" t="str">
        <f>IF(AND(Eisen_Oplossing[[#This Row],[TOON obv GEVRAAGDE?]]="TOON WEL",Eisen_Oplossing[[#This Row],[Eis nodig?]]="JA"),"ZICHTBAAR","VERBERG")</f>
        <v>ZICHTBAAR</v>
      </c>
    </row>
    <row r="8" spans="1:19" ht="207" hidden="1" x14ac:dyDescent="0.3">
      <c r="A8" s="4" t="str">
        <f>IF(LEN(Eisen_Oplossing[[#This Row],[teller]])=1,CONCATENATE("ICT00",Eisen_Oplossing[[#This Row],[teller]]),IF(LEN(Eisen_Oplossing[[#This Row],[teller]])=2,CONCATENATE("ICT0",Eisen_Oplossing[[#This Row],[teller]]),CONCATENATE("ICT",Eisen_Oplossing[[#This Row],[teller]])))</f>
        <v>ICT004</v>
      </c>
      <c r="B8" s="4">
        <f t="shared" ref="B8:B71" si="1">IF(B7="teller",1,B7+1)</f>
        <v>4</v>
      </c>
      <c r="C8" s="4" t="s">
        <v>227</v>
      </c>
      <c r="D8" s="4" t="s">
        <v>62</v>
      </c>
      <c r="E8" s="4" t="s">
        <v>392</v>
      </c>
      <c r="F8" s="4"/>
      <c r="G8" s="34" t="s">
        <v>63</v>
      </c>
      <c r="H8" s="34"/>
      <c r="I8" s="34" t="s">
        <v>63</v>
      </c>
      <c r="J8" s="4"/>
      <c r="K8" s="4" t="str">
        <f>IF(AND('AAN TE VULLEN door INSCHRIJVER'!$C$16="Ja",Eisen_Oplossing[[#This Row],[Cloud / SaaS]]="√"),"wel","niet")</f>
        <v>niet</v>
      </c>
      <c r="L8" s="4" t="str">
        <f>IF(AND('AAN TE VULLEN door INSCHRIJVER'!$C$17="Ja",Eisen_Oplossing[[#This Row],[On Premise]]="√"),"wel","niet")</f>
        <v>niet</v>
      </c>
      <c r="M8" s="4" t="str">
        <f>IF(AND('AAN TE VULLEN door INSCHRIJVER'!$C$18="Ja",Eisen_Oplossing[[#This Row],[Dienst-ver-lening]]="√"),"wel","niet")</f>
        <v>wel</v>
      </c>
      <c r="N8" s="4" t="str">
        <f>IF(ISERROR(SEARCH("wel",CONCATENATE(Eisen_Oplossing[[#This Row],[toon_Cloud / SaaS]],Eisen_Oplossing[[#This Row],[toon_On Premise]],Eisen_Oplossing[[#This Row],[toon_Dienstverlening]]))),"TOON NIET","TOON WEL")</f>
        <v>TOON WEL</v>
      </c>
      <c r="O8" s="4" t="str">
        <f>IF(Eisen_Oplossing[[#This Row],[Eis nodig?]]="Ja","TOON WEL","TOON NIET")</f>
        <v>TOON NIET</v>
      </c>
      <c r="P8" s="4" t="str">
        <f>IF(AND(Eisen_Oplossing[[#This Row],[TOON obv GEVRAAGDE?]]="TOON WEL",Eisen_Oplossing[[#This Row],[Eis nodig?]]="JA"),"ZICHTBAAR","VERBERG")</f>
        <v>VERBERG</v>
      </c>
    </row>
    <row r="9" spans="1:19" ht="165.6" x14ac:dyDescent="0.3">
      <c r="A9" s="4" t="str">
        <f>IF(LEN(Eisen_Oplossing[[#This Row],[teller]])=1,CONCATENATE("ICT00",Eisen_Oplossing[[#This Row],[teller]]),IF(LEN(Eisen_Oplossing[[#This Row],[teller]])=2,CONCATENATE("ICT0",Eisen_Oplossing[[#This Row],[teller]]),CONCATENATE("ICT",Eisen_Oplossing[[#This Row],[teller]])))</f>
        <v>ICT005</v>
      </c>
      <c r="B9" s="4">
        <f t="shared" si="1"/>
        <v>5</v>
      </c>
      <c r="C9" s="4" t="s">
        <v>54</v>
      </c>
      <c r="D9" s="4" t="s">
        <v>62</v>
      </c>
      <c r="E9" s="4" t="s">
        <v>370</v>
      </c>
      <c r="F9" s="4" t="s">
        <v>65</v>
      </c>
      <c r="G9" s="34" t="s">
        <v>63</v>
      </c>
      <c r="H9" s="34" t="s">
        <v>63</v>
      </c>
      <c r="I9" s="34" t="s">
        <v>63</v>
      </c>
      <c r="J9" s="4"/>
      <c r="K9" s="4" t="str">
        <f>IF(AND('AAN TE VULLEN door INSCHRIJVER'!$C$16="Ja",Eisen_Oplossing[[#This Row],[Cloud / SaaS]]="√"),"wel","niet")</f>
        <v>niet</v>
      </c>
      <c r="L9" s="4" t="str">
        <f>IF(AND('AAN TE VULLEN door INSCHRIJVER'!$C$17="Ja",Eisen_Oplossing[[#This Row],[On Premise]]="√"),"wel","niet")</f>
        <v>niet</v>
      </c>
      <c r="M9" s="4" t="str">
        <f>IF(AND('AAN TE VULLEN door INSCHRIJVER'!$C$18="Ja",Eisen_Oplossing[[#This Row],[Dienst-ver-lening]]="√"),"wel","niet")</f>
        <v>wel</v>
      </c>
      <c r="N9" s="4" t="str">
        <f>IF(ISERROR(SEARCH("wel",CONCATENATE(Eisen_Oplossing[[#This Row],[toon_Cloud / SaaS]],Eisen_Oplossing[[#This Row],[toon_On Premise]],Eisen_Oplossing[[#This Row],[toon_Dienstverlening]]))),"TOON NIET","TOON WEL")</f>
        <v>TOON WEL</v>
      </c>
      <c r="O9" s="4" t="str">
        <f>IF(Eisen_Oplossing[[#This Row],[Eis nodig?]]="Ja","TOON WEL","TOON NIET")</f>
        <v>TOON WEL</v>
      </c>
      <c r="P9" s="4" t="str">
        <f>IF(AND(Eisen_Oplossing[[#This Row],[TOON obv GEVRAAGDE?]]="TOON WEL",Eisen_Oplossing[[#This Row],[Eis nodig?]]="JA"),"ZICHTBAAR","VERBERG")</f>
        <v>ZICHTBAAR</v>
      </c>
    </row>
    <row r="10" spans="1:19" ht="124.2" x14ac:dyDescent="0.3">
      <c r="A10" s="4" t="str">
        <f>IF(LEN(Eisen_Oplossing[[#This Row],[teller]])=1,CONCATENATE("ICT00",Eisen_Oplossing[[#This Row],[teller]]),IF(LEN(Eisen_Oplossing[[#This Row],[teller]])=2,CONCATENATE("ICT0",Eisen_Oplossing[[#This Row],[teller]]),CONCATENATE("ICT",Eisen_Oplossing[[#This Row],[teller]])))</f>
        <v>ICT006</v>
      </c>
      <c r="B10" s="4">
        <f t="shared" si="1"/>
        <v>6</v>
      </c>
      <c r="C10" s="4" t="s">
        <v>54</v>
      </c>
      <c r="D10" s="4" t="s">
        <v>62</v>
      </c>
      <c r="E10" s="4" t="s">
        <v>362</v>
      </c>
      <c r="F10" s="4"/>
      <c r="G10" s="34" t="s">
        <v>63</v>
      </c>
      <c r="H10" s="34" t="s">
        <v>63</v>
      </c>
      <c r="I10" s="34" t="s">
        <v>63</v>
      </c>
      <c r="J10" s="4"/>
      <c r="K10" s="4" t="str">
        <f>IF(AND('AAN TE VULLEN door INSCHRIJVER'!$C$16="Ja",Eisen_Oplossing[[#This Row],[Cloud / SaaS]]="√"),"wel","niet")</f>
        <v>niet</v>
      </c>
      <c r="L10" s="4" t="str">
        <f>IF(AND('AAN TE VULLEN door INSCHRIJVER'!$C$17="Ja",Eisen_Oplossing[[#This Row],[On Premise]]="√"),"wel","niet")</f>
        <v>niet</v>
      </c>
      <c r="M10" s="4" t="str">
        <f>IF(AND('AAN TE VULLEN door INSCHRIJVER'!$C$18="Ja",Eisen_Oplossing[[#This Row],[Dienst-ver-lening]]="√"),"wel","niet")</f>
        <v>wel</v>
      </c>
      <c r="N10" s="4" t="str">
        <f>IF(ISERROR(SEARCH("wel",CONCATENATE(Eisen_Oplossing[[#This Row],[toon_Cloud / SaaS]],Eisen_Oplossing[[#This Row],[toon_On Premise]],Eisen_Oplossing[[#This Row],[toon_Dienstverlening]]))),"TOON NIET","TOON WEL")</f>
        <v>TOON WEL</v>
      </c>
      <c r="O10" s="4" t="str">
        <f>IF(Eisen_Oplossing[[#This Row],[Eis nodig?]]="Ja","TOON WEL","TOON NIET")</f>
        <v>TOON WEL</v>
      </c>
      <c r="P10" s="4" t="str">
        <f>IF(AND(Eisen_Oplossing[[#This Row],[TOON obv GEVRAAGDE?]]="TOON WEL",Eisen_Oplossing[[#This Row],[Eis nodig?]]="JA"),"ZICHTBAAR","VERBERG")</f>
        <v>ZICHTBAAR</v>
      </c>
    </row>
    <row r="11" spans="1:19" ht="220.8" hidden="1" x14ac:dyDescent="0.3">
      <c r="A11" s="4" t="str">
        <f>IF(LEN(Eisen_Oplossing[[#This Row],[teller]])=1,CONCATENATE("ICT00",Eisen_Oplossing[[#This Row],[teller]]),IF(LEN(Eisen_Oplossing[[#This Row],[teller]])=2,CONCATENATE("ICT0",Eisen_Oplossing[[#This Row],[teller]]),CONCATENATE("ICT",Eisen_Oplossing[[#This Row],[teller]])))</f>
        <v>ICT007</v>
      </c>
      <c r="B11" s="4">
        <f t="shared" si="1"/>
        <v>7</v>
      </c>
      <c r="C11" s="4" t="s">
        <v>54</v>
      </c>
      <c r="D11" s="4" t="s">
        <v>66</v>
      </c>
      <c r="E11" s="4" t="s">
        <v>335</v>
      </c>
      <c r="F11" s="4"/>
      <c r="G11" s="34" t="s">
        <v>63</v>
      </c>
      <c r="H11" s="34" t="s">
        <v>63</v>
      </c>
      <c r="I11" s="34"/>
      <c r="J11" s="4"/>
      <c r="K11" s="4" t="str">
        <f>IF(AND('AAN TE VULLEN door INSCHRIJVER'!$C$16="Ja",Eisen_Oplossing[[#This Row],[Cloud / SaaS]]="√"),"wel","niet")</f>
        <v>niet</v>
      </c>
      <c r="L11" s="4" t="str">
        <f>IF(AND('AAN TE VULLEN door INSCHRIJVER'!$C$17="Ja",Eisen_Oplossing[[#This Row],[On Premise]]="√"),"wel","niet")</f>
        <v>niet</v>
      </c>
      <c r="M11" s="4" t="str">
        <f>IF(AND('AAN TE VULLEN door INSCHRIJVER'!$C$18="Ja",Eisen_Oplossing[[#This Row],[Dienst-ver-lening]]="√"),"wel","niet")</f>
        <v>niet</v>
      </c>
      <c r="N11" s="4" t="str">
        <f>IF(ISERROR(SEARCH("wel",CONCATENATE(Eisen_Oplossing[[#This Row],[toon_Cloud / SaaS]],Eisen_Oplossing[[#This Row],[toon_On Premise]],Eisen_Oplossing[[#This Row],[toon_Dienstverlening]]))),"TOON NIET","TOON WEL")</f>
        <v>TOON NIET</v>
      </c>
      <c r="O11" s="4" t="str">
        <f>IF(Eisen_Oplossing[[#This Row],[Eis nodig?]]="Ja","TOON WEL","TOON NIET")</f>
        <v>TOON WEL</v>
      </c>
      <c r="P11" s="4" t="str">
        <f>IF(AND(Eisen_Oplossing[[#This Row],[TOON obv GEVRAAGDE?]]="TOON WEL",Eisen_Oplossing[[#This Row],[Eis nodig?]]="JA"),"ZICHTBAAR","VERBERG")</f>
        <v>VERBERG</v>
      </c>
    </row>
    <row r="12" spans="1:19" ht="41.4" hidden="1" x14ac:dyDescent="0.3">
      <c r="A12" s="4" t="str">
        <f>IF(LEN(Eisen_Oplossing[[#This Row],[teller]])=1,CONCATENATE("ICT00",Eisen_Oplossing[[#This Row],[teller]]),IF(LEN(Eisen_Oplossing[[#This Row],[teller]])=2,CONCATENATE("ICT0",Eisen_Oplossing[[#This Row],[teller]]),CONCATENATE("ICT",Eisen_Oplossing[[#This Row],[teller]])))</f>
        <v>ICT008</v>
      </c>
      <c r="B12" s="4">
        <f t="shared" si="1"/>
        <v>8</v>
      </c>
      <c r="C12" s="4" t="s">
        <v>54</v>
      </c>
      <c r="D12" s="4" t="s">
        <v>66</v>
      </c>
      <c r="E12" s="4" t="s">
        <v>371</v>
      </c>
      <c r="F12" s="4"/>
      <c r="G12" s="34"/>
      <c r="H12" s="34" t="s">
        <v>63</v>
      </c>
      <c r="I12" s="34"/>
      <c r="J12" s="4"/>
      <c r="K12" s="4" t="str">
        <f>IF(AND('AAN TE VULLEN door INSCHRIJVER'!$C$16="Ja",Eisen_Oplossing[[#This Row],[Cloud / SaaS]]="√"),"wel","niet")</f>
        <v>niet</v>
      </c>
      <c r="L12" s="4" t="str">
        <f>IF(AND('AAN TE VULLEN door INSCHRIJVER'!$C$17="Ja",Eisen_Oplossing[[#This Row],[On Premise]]="√"),"wel","niet")</f>
        <v>niet</v>
      </c>
      <c r="M12" s="4" t="str">
        <f>IF(AND('AAN TE VULLEN door INSCHRIJVER'!$C$18="Ja",Eisen_Oplossing[[#This Row],[Dienst-ver-lening]]="√"),"wel","niet")</f>
        <v>niet</v>
      </c>
      <c r="N12" s="4" t="str">
        <f>IF(ISERROR(SEARCH("wel",CONCATENATE(Eisen_Oplossing[[#This Row],[toon_Cloud / SaaS]],Eisen_Oplossing[[#This Row],[toon_On Premise]],Eisen_Oplossing[[#This Row],[toon_Dienstverlening]]))),"TOON NIET","TOON WEL")</f>
        <v>TOON NIET</v>
      </c>
      <c r="O12" s="4" t="str">
        <f>IF(Eisen_Oplossing[[#This Row],[Eis nodig?]]="Ja","TOON WEL","TOON NIET")</f>
        <v>TOON WEL</v>
      </c>
      <c r="P12" s="4" t="str">
        <f>IF(AND(Eisen_Oplossing[[#This Row],[TOON obv GEVRAAGDE?]]="TOON WEL",Eisen_Oplossing[[#This Row],[Eis nodig?]]="JA"),"ZICHTBAAR","VERBERG")</f>
        <v>VERBERG</v>
      </c>
    </row>
    <row r="13" spans="1:19" ht="151.80000000000001" hidden="1" x14ac:dyDescent="0.3">
      <c r="A13" s="4" t="str">
        <f>IF(LEN(Eisen_Oplossing[[#This Row],[teller]])=1,CONCATENATE("ICT00",Eisen_Oplossing[[#This Row],[teller]]),IF(LEN(Eisen_Oplossing[[#This Row],[teller]])=2,CONCATENATE("ICT0",Eisen_Oplossing[[#This Row],[teller]]),CONCATENATE("ICT",Eisen_Oplossing[[#This Row],[teller]])))</f>
        <v>ICT009</v>
      </c>
      <c r="B13" s="4">
        <f t="shared" si="1"/>
        <v>9</v>
      </c>
      <c r="C13" s="4" t="s">
        <v>54</v>
      </c>
      <c r="D13" s="4" t="s">
        <v>66</v>
      </c>
      <c r="E13" s="4" t="s">
        <v>693</v>
      </c>
      <c r="F13" s="4"/>
      <c r="G13" s="34" t="s">
        <v>63</v>
      </c>
      <c r="H13" s="34"/>
      <c r="I13" s="34"/>
      <c r="J13" s="4"/>
      <c r="K13" s="4" t="str">
        <f>IF(AND('AAN TE VULLEN door INSCHRIJVER'!$C$16="Ja",Eisen_Oplossing[[#This Row],[Cloud / SaaS]]="√"),"wel","niet")</f>
        <v>niet</v>
      </c>
      <c r="L13" s="4" t="str">
        <f>IF(AND('AAN TE VULLEN door INSCHRIJVER'!$C$17="Ja",Eisen_Oplossing[[#This Row],[On Premise]]="√"),"wel","niet")</f>
        <v>niet</v>
      </c>
      <c r="M13" s="4" t="str">
        <f>IF(AND('AAN TE VULLEN door INSCHRIJVER'!$C$18="Ja",Eisen_Oplossing[[#This Row],[Dienst-ver-lening]]="√"),"wel","niet")</f>
        <v>niet</v>
      </c>
      <c r="N13" s="4" t="str">
        <f>IF(ISERROR(SEARCH("wel",CONCATENATE(Eisen_Oplossing[[#This Row],[toon_Cloud / SaaS]],Eisen_Oplossing[[#This Row],[toon_On Premise]],Eisen_Oplossing[[#This Row],[toon_Dienstverlening]]))),"TOON NIET","TOON WEL")</f>
        <v>TOON NIET</v>
      </c>
      <c r="O13" s="4" t="str">
        <f>IF(Eisen_Oplossing[[#This Row],[Eis nodig?]]="Ja","TOON WEL","TOON NIET")</f>
        <v>TOON WEL</v>
      </c>
      <c r="P13" s="4" t="str">
        <f>IF(AND(Eisen_Oplossing[[#This Row],[TOON obv GEVRAAGDE?]]="TOON WEL",Eisen_Oplossing[[#This Row],[Eis nodig?]]="JA"),"ZICHTBAAR","VERBERG")</f>
        <v>VERBERG</v>
      </c>
    </row>
    <row r="14" spans="1:19" ht="179.4" hidden="1" x14ac:dyDescent="0.3">
      <c r="A14" s="4" t="str">
        <f>IF(LEN(Eisen_Oplossing[[#This Row],[teller]])=1,CONCATENATE("ICT00",Eisen_Oplossing[[#This Row],[teller]]),IF(LEN(Eisen_Oplossing[[#This Row],[teller]])=2,CONCATENATE("ICT0",Eisen_Oplossing[[#This Row],[teller]]),CONCATENATE("ICT",Eisen_Oplossing[[#This Row],[teller]])))</f>
        <v>ICT010</v>
      </c>
      <c r="B14" s="4">
        <f t="shared" si="1"/>
        <v>10</v>
      </c>
      <c r="C14" s="4" t="s">
        <v>54</v>
      </c>
      <c r="D14" s="4" t="s">
        <v>66</v>
      </c>
      <c r="E14" s="4" t="s">
        <v>279</v>
      </c>
      <c r="F14" s="4"/>
      <c r="G14" s="34" t="s">
        <v>63</v>
      </c>
      <c r="H14" s="34" t="s">
        <v>63</v>
      </c>
      <c r="I14" s="34"/>
      <c r="J14" s="4"/>
      <c r="K14" s="4" t="str">
        <f>IF(AND('AAN TE VULLEN door INSCHRIJVER'!$C$16="Ja",Eisen_Oplossing[[#This Row],[Cloud / SaaS]]="√"),"wel","niet")</f>
        <v>niet</v>
      </c>
      <c r="L14" s="4" t="str">
        <f>IF(AND('AAN TE VULLEN door INSCHRIJVER'!$C$17="Ja",Eisen_Oplossing[[#This Row],[On Premise]]="√"),"wel","niet")</f>
        <v>niet</v>
      </c>
      <c r="M14" s="4" t="str">
        <f>IF(AND('AAN TE VULLEN door INSCHRIJVER'!$C$18="Ja",Eisen_Oplossing[[#This Row],[Dienst-ver-lening]]="√"),"wel","niet")</f>
        <v>niet</v>
      </c>
      <c r="N14" s="4" t="str">
        <f>IF(ISERROR(SEARCH("wel",CONCATENATE(Eisen_Oplossing[[#This Row],[toon_Cloud / SaaS]],Eisen_Oplossing[[#This Row],[toon_On Premise]],Eisen_Oplossing[[#This Row],[toon_Dienstverlening]]))),"TOON NIET","TOON WEL")</f>
        <v>TOON NIET</v>
      </c>
      <c r="O14" s="4" t="str">
        <f>IF(Eisen_Oplossing[[#This Row],[Eis nodig?]]="Ja","TOON WEL","TOON NIET")</f>
        <v>TOON WEL</v>
      </c>
      <c r="P14" s="4" t="str">
        <f>IF(AND(Eisen_Oplossing[[#This Row],[TOON obv GEVRAAGDE?]]="TOON WEL",Eisen_Oplossing[[#This Row],[Eis nodig?]]="JA"),"ZICHTBAAR","VERBERG")</f>
        <v>VERBERG</v>
      </c>
    </row>
    <row r="15" spans="1:19" ht="96.6" hidden="1" x14ac:dyDescent="0.3">
      <c r="A15" s="4" t="str">
        <f>IF(LEN(Eisen_Oplossing[[#This Row],[teller]])=1,CONCATENATE("ICT00",Eisen_Oplossing[[#This Row],[teller]]),IF(LEN(Eisen_Oplossing[[#This Row],[teller]])=2,CONCATENATE("ICT0",Eisen_Oplossing[[#This Row],[teller]]),CONCATENATE("ICT",Eisen_Oplossing[[#This Row],[teller]])))</f>
        <v>ICT011</v>
      </c>
      <c r="B15" s="4">
        <f t="shared" si="1"/>
        <v>11</v>
      </c>
      <c r="C15" s="4" t="s">
        <v>54</v>
      </c>
      <c r="D15" s="4" t="s">
        <v>66</v>
      </c>
      <c r="E15" s="4" t="s">
        <v>363</v>
      </c>
      <c r="F15" s="4"/>
      <c r="G15" s="34" t="s">
        <v>63</v>
      </c>
      <c r="H15" s="34" t="s">
        <v>63</v>
      </c>
      <c r="I15" s="34"/>
      <c r="J15" s="4"/>
      <c r="K15" s="4" t="str">
        <f>IF(AND('AAN TE VULLEN door INSCHRIJVER'!$C$16="Ja",Eisen_Oplossing[[#This Row],[Cloud / SaaS]]="√"),"wel","niet")</f>
        <v>niet</v>
      </c>
      <c r="L15" s="4" t="str">
        <f>IF(AND('AAN TE VULLEN door INSCHRIJVER'!$C$17="Ja",Eisen_Oplossing[[#This Row],[On Premise]]="√"),"wel","niet")</f>
        <v>niet</v>
      </c>
      <c r="M15" s="4" t="str">
        <f>IF(AND('AAN TE VULLEN door INSCHRIJVER'!$C$18="Ja",Eisen_Oplossing[[#This Row],[Dienst-ver-lening]]="√"),"wel","niet")</f>
        <v>niet</v>
      </c>
      <c r="N15" s="4" t="str">
        <f>IF(ISERROR(SEARCH("wel",CONCATENATE(Eisen_Oplossing[[#This Row],[toon_Cloud / SaaS]],Eisen_Oplossing[[#This Row],[toon_On Premise]],Eisen_Oplossing[[#This Row],[toon_Dienstverlening]]))),"TOON NIET","TOON WEL")</f>
        <v>TOON NIET</v>
      </c>
      <c r="O15" s="4" t="str">
        <f>IF(Eisen_Oplossing[[#This Row],[Eis nodig?]]="Ja","TOON WEL","TOON NIET")</f>
        <v>TOON WEL</v>
      </c>
      <c r="P15" s="4" t="str">
        <f>IF(AND(Eisen_Oplossing[[#This Row],[TOON obv GEVRAAGDE?]]="TOON WEL",Eisen_Oplossing[[#This Row],[Eis nodig?]]="JA"),"ZICHTBAAR","VERBERG")</f>
        <v>VERBERG</v>
      </c>
    </row>
    <row r="16" spans="1:19" ht="151.80000000000001" hidden="1" x14ac:dyDescent="0.3">
      <c r="A16" s="4" t="str">
        <f>IF(LEN(Eisen_Oplossing[[#This Row],[teller]])=1,CONCATENATE("ICT00",Eisen_Oplossing[[#This Row],[teller]]),IF(LEN(Eisen_Oplossing[[#This Row],[teller]])=2,CONCATENATE("ICT0",Eisen_Oplossing[[#This Row],[teller]]),CONCATENATE("ICT",Eisen_Oplossing[[#This Row],[teller]])))</f>
        <v>ICT012</v>
      </c>
      <c r="B16" s="4">
        <f t="shared" si="1"/>
        <v>12</v>
      </c>
      <c r="C16" s="4" t="s">
        <v>54</v>
      </c>
      <c r="D16" s="4" t="s">
        <v>66</v>
      </c>
      <c r="E16" s="4" t="s">
        <v>393</v>
      </c>
      <c r="F16" s="4"/>
      <c r="G16" s="34" t="s">
        <v>63</v>
      </c>
      <c r="H16" s="34" t="s">
        <v>63</v>
      </c>
      <c r="I16" s="34"/>
      <c r="J16" s="4"/>
      <c r="K16" s="4" t="str">
        <f>IF(AND('AAN TE VULLEN door INSCHRIJVER'!$C$16="Ja",Eisen_Oplossing[[#This Row],[Cloud / SaaS]]="√"),"wel","niet")</f>
        <v>niet</v>
      </c>
      <c r="L16" s="4" t="str">
        <f>IF(AND('AAN TE VULLEN door INSCHRIJVER'!$C$17="Ja",Eisen_Oplossing[[#This Row],[On Premise]]="√"),"wel","niet")</f>
        <v>niet</v>
      </c>
      <c r="M16" s="4" t="str">
        <f>IF(AND('AAN TE VULLEN door INSCHRIJVER'!$C$18="Ja",Eisen_Oplossing[[#This Row],[Dienst-ver-lening]]="√"),"wel","niet")</f>
        <v>niet</v>
      </c>
      <c r="N16" s="4" t="str">
        <f>IF(ISERROR(SEARCH("wel",CONCATENATE(Eisen_Oplossing[[#This Row],[toon_Cloud / SaaS]],Eisen_Oplossing[[#This Row],[toon_On Premise]],Eisen_Oplossing[[#This Row],[toon_Dienstverlening]]))),"TOON NIET","TOON WEL")</f>
        <v>TOON NIET</v>
      </c>
      <c r="O16" s="4" t="str">
        <f>IF(Eisen_Oplossing[[#This Row],[Eis nodig?]]="Ja","TOON WEL","TOON NIET")</f>
        <v>TOON WEL</v>
      </c>
      <c r="P16" s="4" t="str">
        <f>IF(AND(Eisen_Oplossing[[#This Row],[TOON obv GEVRAAGDE?]]="TOON WEL",Eisen_Oplossing[[#This Row],[Eis nodig?]]="JA"),"ZICHTBAAR","VERBERG")</f>
        <v>VERBERG</v>
      </c>
    </row>
    <row r="17" spans="1:16" ht="234.6" hidden="1" x14ac:dyDescent="0.3">
      <c r="A17" s="4" t="str">
        <f>IF(LEN(Eisen_Oplossing[[#This Row],[teller]])=1,CONCATENATE("ICT00",Eisen_Oplossing[[#This Row],[teller]]),IF(LEN(Eisen_Oplossing[[#This Row],[teller]])=2,CONCATENATE("ICT0",Eisen_Oplossing[[#This Row],[teller]]),CONCATENATE("ICT",Eisen_Oplossing[[#This Row],[teller]])))</f>
        <v>ICT013</v>
      </c>
      <c r="B17" s="4">
        <f t="shared" si="1"/>
        <v>13</v>
      </c>
      <c r="C17" s="4" t="s">
        <v>54</v>
      </c>
      <c r="D17" s="4" t="s">
        <v>66</v>
      </c>
      <c r="E17" s="4" t="s">
        <v>372</v>
      </c>
      <c r="F17" s="4"/>
      <c r="G17" s="34"/>
      <c r="H17" s="34" t="s">
        <v>63</v>
      </c>
      <c r="I17" s="34"/>
      <c r="J17" s="4"/>
      <c r="K17" s="4" t="str">
        <f>IF(AND('AAN TE VULLEN door INSCHRIJVER'!$C$16="Ja",Eisen_Oplossing[[#This Row],[Cloud / SaaS]]="√"),"wel","niet")</f>
        <v>niet</v>
      </c>
      <c r="L17" s="4" t="str">
        <f>IF(AND('AAN TE VULLEN door INSCHRIJVER'!$C$17="Ja",Eisen_Oplossing[[#This Row],[On Premise]]="√"),"wel","niet")</f>
        <v>niet</v>
      </c>
      <c r="M17" s="4" t="str">
        <f>IF(AND('AAN TE VULLEN door INSCHRIJVER'!$C$18="Ja",Eisen_Oplossing[[#This Row],[Dienst-ver-lening]]="√"),"wel","niet")</f>
        <v>niet</v>
      </c>
      <c r="N17" s="4" t="str">
        <f>IF(ISERROR(SEARCH("wel",CONCATENATE(Eisen_Oplossing[[#This Row],[toon_Cloud / SaaS]],Eisen_Oplossing[[#This Row],[toon_On Premise]],Eisen_Oplossing[[#This Row],[toon_Dienstverlening]]))),"TOON NIET","TOON WEL")</f>
        <v>TOON NIET</v>
      </c>
      <c r="O17" s="4" t="str">
        <f>IF(Eisen_Oplossing[[#This Row],[Eis nodig?]]="Ja","TOON WEL","TOON NIET")</f>
        <v>TOON WEL</v>
      </c>
      <c r="P17" s="4" t="str">
        <f>IF(AND(Eisen_Oplossing[[#This Row],[TOON obv GEVRAAGDE?]]="TOON WEL",Eisen_Oplossing[[#This Row],[Eis nodig?]]="JA"),"ZICHTBAAR","VERBERG")</f>
        <v>VERBERG</v>
      </c>
    </row>
    <row r="18" spans="1:16" ht="207" hidden="1" x14ac:dyDescent="0.3">
      <c r="A18" s="4" t="str">
        <f>IF(LEN(Eisen_Oplossing[[#This Row],[teller]])=1,CONCATENATE("ICT00",Eisen_Oplossing[[#This Row],[teller]]),IF(LEN(Eisen_Oplossing[[#This Row],[teller]])=2,CONCATENATE("ICT0",Eisen_Oplossing[[#This Row],[teller]]),CONCATENATE("ICT",Eisen_Oplossing[[#This Row],[teller]])))</f>
        <v>ICT014</v>
      </c>
      <c r="B18" s="4">
        <f t="shared" si="1"/>
        <v>14</v>
      </c>
      <c r="C18" s="4" t="s">
        <v>54</v>
      </c>
      <c r="D18" s="4" t="s">
        <v>66</v>
      </c>
      <c r="E18" s="4" t="s">
        <v>373</v>
      </c>
      <c r="F18" s="4"/>
      <c r="G18" s="34" t="s">
        <v>63</v>
      </c>
      <c r="H18" s="34"/>
      <c r="I18" s="34"/>
      <c r="J18" s="4"/>
      <c r="K18" s="4" t="str">
        <f>IF(AND('AAN TE VULLEN door INSCHRIJVER'!$C$16="Ja",Eisen_Oplossing[[#This Row],[Cloud / SaaS]]="√"),"wel","niet")</f>
        <v>niet</v>
      </c>
      <c r="L18" s="4" t="str">
        <f>IF(AND('AAN TE VULLEN door INSCHRIJVER'!$C$17="Ja",Eisen_Oplossing[[#This Row],[On Premise]]="√"),"wel","niet")</f>
        <v>niet</v>
      </c>
      <c r="M18" s="4" t="str">
        <f>IF(AND('AAN TE VULLEN door INSCHRIJVER'!$C$18="Ja",Eisen_Oplossing[[#This Row],[Dienst-ver-lening]]="√"),"wel","niet")</f>
        <v>niet</v>
      </c>
      <c r="N18" s="4" t="str">
        <f>IF(ISERROR(SEARCH("wel",CONCATENATE(Eisen_Oplossing[[#This Row],[toon_Cloud / SaaS]],Eisen_Oplossing[[#This Row],[toon_On Premise]],Eisen_Oplossing[[#This Row],[toon_Dienstverlening]]))),"TOON NIET","TOON WEL")</f>
        <v>TOON NIET</v>
      </c>
      <c r="O18" s="4" t="str">
        <f>IF(Eisen_Oplossing[[#This Row],[Eis nodig?]]="Ja","TOON WEL","TOON NIET")</f>
        <v>TOON WEL</v>
      </c>
      <c r="P18" s="4" t="str">
        <f>IF(AND(Eisen_Oplossing[[#This Row],[TOON obv GEVRAAGDE?]]="TOON WEL",Eisen_Oplossing[[#This Row],[Eis nodig?]]="JA"),"ZICHTBAAR","VERBERG")</f>
        <v>VERBERG</v>
      </c>
    </row>
    <row r="19" spans="1:16" ht="248.4" hidden="1" x14ac:dyDescent="0.3">
      <c r="A19" s="4" t="str">
        <f>IF(LEN(Eisen_Oplossing[[#This Row],[teller]])=1,CONCATENATE("ICT00",Eisen_Oplossing[[#This Row],[teller]]),IF(LEN(Eisen_Oplossing[[#This Row],[teller]])=2,CONCATENATE("ICT0",Eisen_Oplossing[[#This Row],[teller]]),CONCATENATE("ICT",Eisen_Oplossing[[#This Row],[teller]])))</f>
        <v>ICT015</v>
      </c>
      <c r="B19" s="4">
        <f t="shared" si="1"/>
        <v>15</v>
      </c>
      <c r="C19" s="4" t="s">
        <v>54</v>
      </c>
      <c r="D19" s="4" t="s">
        <v>66</v>
      </c>
      <c r="E19" s="4" t="s">
        <v>374</v>
      </c>
      <c r="F19" s="4"/>
      <c r="G19" s="34" t="s">
        <v>63</v>
      </c>
      <c r="H19" s="34"/>
      <c r="I19" s="34"/>
      <c r="J19" s="4"/>
      <c r="K19" s="4" t="str">
        <f>IF(AND('AAN TE VULLEN door INSCHRIJVER'!$C$16="Ja",Eisen_Oplossing[[#This Row],[Cloud / SaaS]]="√"),"wel","niet")</f>
        <v>niet</v>
      </c>
      <c r="L19" s="4" t="str">
        <f>IF(AND('AAN TE VULLEN door INSCHRIJVER'!$C$17="Ja",Eisen_Oplossing[[#This Row],[On Premise]]="√"),"wel","niet")</f>
        <v>niet</v>
      </c>
      <c r="M19" s="4" t="str">
        <f>IF(AND('AAN TE VULLEN door INSCHRIJVER'!$C$18="Ja",Eisen_Oplossing[[#This Row],[Dienst-ver-lening]]="√"),"wel","niet")</f>
        <v>niet</v>
      </c>
      <c r="N19" s="4" t="str">
        <f>IF(ISERROR(SEARCH("wel",CONCATENATE(Eisen_Oplossing[[#This Row],[toon_Cloud / SaaS]],Eisen_Oplossing[[#This Row],[toon_On Premise]],Eisen_Oplossing[[#This Row],[toon_Dienstverlening]]))),"TOON NIET","TOON WEL")</f>
        <v>TOON NIET</v>
      </c>
      <c r="O19" s="4" t="str">
        <f>IF(Eisen_Oplossing[[#This Row],[Eis nodig?]]="Ja","TOON WEL","TOON NIET")</f>
        <v>TOON WEL</v>
      </c>
      <c r="P19" s="4" t="str">
        <f>IF(AND(Eisen_Oplossing[[#This Row],[TOON obv GEVRAAGDE?]]="TOON WEL",Eisen_Oplossing[[#This Row],[Eis nodig?]]="JA"),"ZICHTBAAR","VERBERG")</f>
        <v>VERBERG</v>
      </c>
    </row>
    <row r="20" spans="1:16" ht="110.4" hidden="1" x14ac:dyDescent="0.3">
      <c r="A20" s="4" t="str">
        <f>IF(LEN(Eisen_Oplossing[[#This Row],[teller]])=1,CONCATENATE("ICT00",Eisen_Oplossing[[#This Row],[teller]]),IF(LEN(Eisen_Oplossing[[#This Row],[teller]])=2,CONCATENATE("ICT0",Eisen_Oplossing[[#This Row],[teller]]),CONCATENATE("ICT",Eisen_Oplossing[[#This Row],[teller]])))</f>
        <v>ICT016</v>
      </c>
      <c r="B20" s="4">
        <f t="shared" si="1"/>
        <v>16</v>
      </c>
      <c r="C20" s="4" t="s">
        <v>54</v>
      </c>
      <c r="D20" s="4" t="s">
        <v>66</v>
      </c>
      <c r="E20" s="4" t="s">
        <v>301</v>
      </c>
      <c r="F20" s="4"/>
      <c r="G20" s="34" t="s">
        <v>63</v>
      </c>
      <c r="H20" s="34" t="s">
        <v>63</v>
      </c>
      <c r="I20" s="34"/>
      <c r="J20" s="4"/>
      <c r="K20" s="4" t="str">
        <f>IF(AND('AAN TE VULLEN door INSCHRIJVER'!$C$16="Ja",Eisen_Oplossing[[#This Row],[Cloud / SaaS]]="√"),"wel","niet")</f>
        <v>niet</v>
      </c>
      <c r="L20" s="4" t="str">
        <f>IF(AND('AAN TE VULLEN door INSCHRIJVER'!$C$17="Ja",Eisen_Oplossing[[#This Row],[On Premise]]="√"),"wel","niet")</f>
        <v>niet</v>
      </c>
      <c r="M20" s="4" t="str">
        <f>IF(AND('AAN TE VULLEN door INSCHRIJVER'!$C$18="Ja",Eisen_Oplossing[[#This Row],[Dienst-ver-lening]]="√"),"wel","niet")</f>
        <v>niet</v>
      </c>
      <c r="N20" s="4" t="str">
        <f>IF(ISERROR(SEARCH("wel",CONCATENATE(Eisen_Oplossing[[#This Row],[toon_Cloud / SaaS]],Eisen_Oplossing[[#This Row],[toon_On Premise]],Eisen_Oplossing[[#This Row],[toon_Dienstverlening]]))),"TOON NIET","TOON WEL")</f>
        <v>TOON NIET</v>
      </c>
      <c r="O20" s="4" t="str">
        <f>IF(Eisen_Oplossing[[#This Row],[Eis nodig?]]="Ja","TOON WEL","TOON NIET")</f>
        <v>TOON WEL</v>
      </c>
      <c r="P20" s="4" t="str">
        <f>IF(AND(Eisen_Oplossing[[#This Row],[TOON obv GEVRAAGDE?]]="TOON WEL",Eisen_Oplossing[[#This Row],[Eis nodig?]]="JA"),"ZICHTBAAR","VERBERG")</f>
        <v>VERBERG</v>
      </c>
    </row>
    <row r="21" spans="1:16" ht="69" hidden="1" x14ac:dyDescent="0.3">
      <c r="A21" s="4" t="str">
        <f>IF(LEN(Eisen_Oplossing[[#This Row],[teller]])=1,CONCATENATE("ICT00",Eisen_Oplossing[[#This Row],[teller]]),IF(LEN(Eisen_Oplossing[[#This Row],[teller]])=2,CONCATENATE("ICT0",Eisen_Oplossing[[#This Row],[teller]]),CONCATENATE("ICT",Eisen_Oplossing[[#This Row],[teller]])))</f>
        <v>ICT017</v>
      </c>
      <c r="B21" s="4">
        <f t="shared" si="1"/>
        <v>17</v>
      </c>
      <c r="C21" s="4" t="s">
        <v>54</v>
      </c>
      <c r="D21" s="4" t="s">
        <v>67</v>
      </c>
      <c r="E21" s="4" t="s">
        <v>305</v>
      </c>
      <c r="F21" s="4" t="s">
        <v>68</v>
      </c>
      <c r="G21" s="34" t="s">
        <v>63</v>
      </c>
      <c r="H21" s="34" t="s">
        <v>63</v>
      </c>
      <c r="I21" s="34"/>
      <c r="J21" s="4"/>
      <c r="K21" s="4" t="str">
        <f>IF(AND('AAN TE VULLEN door INSCHRIJVER'!$C$16="Ja",Eisen_Oplossing[[#This Row],[Cloud / SaaS]]="√"),"wel","niet")</f>
        <v>niet</v>
      </c>
      <c r="L21" s="4" t="str">
        <f>IF(AND('AAN TE VULLEN door INSCHRIJVER'!$C$17="Ja",Eisen_Oplossing[[#This Row],[On Premise]]="√"),"wel","niet")</f>
        <v>niet</v>
      </c>
      <c r="M21" s="4" t="str">
        <f>IF(AND('AAN TE VULLEN door INSCHRIJVER'!$C$18="Ja",Eisen_Oplossing[[#This Row],[Dienst-ver-lening]]="√"),"wel","niet")</f>
        <v>niet</v>
      </c>
      <c r="N21" s="4" t="str">
        <f>IF(ISERROR(SEARCH("wel",CONCATENATE(Eisen_Oplossing[[#This Row],[toon_Cloud / SaaS]],Eisen_Oplossing[[#This Row],[toon_On Premise]],Eisen_Oplossing[[#This Row],[toon_Dienstverlening]]))),"TOON NIET","TOON WEL")</f>
        <v>TOON NIET</v>
      </c>
      <c r="O21" s="4" t="str">
        <f>IF(Eisen_Oplossing[[#This Row],[Eis nodig?]]="Ja","TOON WEL","TOON NIET")</f>
        <v>TOON WEL</v>
      </c>
      <c r="P21" s="4" t="str">
        <f>IF(AND(Eisen_Oplossing[[#This Row],[TOON obv GEVRAAGDE?]]="TOON WEL",Eisen_Oplossing[[#This Row],[Eis nodig?]]="JA"),"ZICHTBAAR","VERBERG")</f>
        <v>VERBERG</v>
      </c>
    </row>
    <row r="22" spans="1:16" ht="41.4" hidden="1" x14ac:dyDescent="0.3">
      <c r="A22" s="4" t="str">
        <f>IF(LEN(Eisen_Oplossing[[#This Row],[teller]])=1,CONCATENATE("ICT00",Eisen_Oplossing[[#This Row],[teller]]),IF(LEN(Eisen_Oplossing[[#This Row],[teller]])=2,CONCATENATE("ICT0",Eisen_Oplossing[[#This Row],[teller]]),CONCATENATE("ICT",Eisen_Oplossing[[#This Row],[teller]])))</f>
        <v>ICT018</v>
      </c>
      <c r="B22" s="4">
        <f t="shared" si="1"/>
        <v>18</v>
      </c>
      <c r="C22" s="4" t="s">
        <v>54</v>
      </c>
      <c r="D22" s="4" t="s">
        <v>67</v>
      </c>
      <c r="E22" s="4" t="s">
        <v>69</v>
      </c>
      <c r="F22" s="4"/>
      <c r="G22" s="34" t="s">
        <v>63</v>
      </c>
      <c r="H22" s="34" t="s">
        <v>63</v>
      </c>
      <c r="I22" s="34"/>
      <c r="J22" s="4"/>
      <c r="K22" s="4" t="str">
        <f>IF(AND('AAN TE VULLEN door INSCHRIJVER'!$C$16="Ja",Eisen_Oplossing[[#This Row],[Cloud / SaaS]]="√"),"wel","niet")</f>
        <v>niet</v>
      </c>
      <c r="L22" s="4" t="str">
        <f>IF(AND('AAN TE VULLEN door INSCHRIJVER'!$C$17="Ja",Eisen_Oplossing[[#This Row],[On Premise]]="√"),"wel","niet")</f>
        <v>niet</v>
      </c>
      <c r="M22" s="4" t="str">
        <f>IF(AND('AAN TE VULLEN door INSCHRIJVER'!$C$18="Ja",Eisen_Oplossing[[#This Row],[Dienst-ver-lening]]="√"),"wel","niet")</f>
        <v>niet</v>
      </c>
      <c r="N22" s="4" t="str">
        <f>IF(ISERROR(SEARCH("wel",CONCATENATE(Eisen_Oplossing[[#This Row],[toon_Cloud / SaaS]],Eisen_Oplossing[[#This Row],[toon_On Premise]],Eisen_Oplossing[[#This Row],[toon_Dienstverlening]]))),"TOON NIET","TOON WEL")</f>
        <v>TOON NIET</v>
      </c>
      <c r="O22" s="4" t="str">
        <f>IF(Eisen_Oplossing[[#This Row],[Eis nodig?]]="Ja","TOON WEL","TOON NIET")</f>
        <v>TOON WEL</v>
      </c>
      <c r="P22" s="4" t="str">
        <f>IF(AND(Eisen_Oplossing[[#This Row],[TOON obv GEVRAAGDE?]]="TOON WEL",Eisen_Oplossing[[#This Row],[Eis nodig?]]="JA"),"ZICHTBAAR","VERBERG")</f>
        <v>VERBERG</v>
      </c>
    </row>
    <row r="23" spans="1:16" ht="41.4" hidden="1" x14ac:dyDescent="0.3">
      <c r="A23" s="4" t="str">
        <f>IF(LEN(Eisen_Oplossing[[#This Row],[teller]])=1,CONCATENATE("ICT00",Eisen_Oplossing[[#This Row],[teller]]),IF(LEN(Eisen_Oplossing[[#This Row],[teller]])=2,CONCATENATE("ICT0",Eisen_Oplossing[[#This Row],[teller]]),CONCATENATE("ICT",Eisen_Oplossing[[#This Row],[teller]])))</f>
        <v>ICT019</v>
      </c>
      <c r="B23" s="4">
        <f t="shared" si="1"/>
        <v>19</v>
      </c>
      <c r="C23" s="4" t="s">
        <v>54</v>
      </c>
      <c r="D23" s="4" t="s">
        <v>67</v>
      </c>
      <c r="E23" s="4" t="s">
        <v>70</v>
      </c>
      <c r="F23" s="4"/>
      <c r="G23" s="34" t="s">
        <v>63</v>
      </c>
      <c r="H23" s="34" t="s">
        <v>63</v>
      </c>
      <c r="I23" s="34"/>
      <c r="J23" s="4"/>
      <c r="K23" s="4" t="str">
        <f>IF(AND('AAN TE VULLEN door INSCHRIJVER'!$C$16="Ja",Eisen_Oplossing[[#This Row],[Cloud / SaaS]]="√"),"wel","niet")</f>
        <v>niet</v>
      </c>
      <c r="L23" s="4" t="str">
        <f>IF(AND('AAN TE VULLEN door INSCHRIJVER'!$C$17="Ja",Eisen_Oplossing[[#This Row],[On Premise]]="√"),"wel","niet")</f>
        <v>niet</v>
      </c>
      <c r="M23" s="4" t="str">
        <f>IF(AND('AAN TE VULLEN door INSCHRIJVER'!$C$18="Ja",Eisen_Oplossing[[#This Row],[Dienst-ver-lening]]="√"),"wel","niet")</f>
        <v>niet</v>
      </c>
      <c r="N23" s="4" t="str">
        <f>IF(ISERROR(SEARCH("wel",CONCATENATE(Eisen_Oplossing[[#This Row],[toon_Cloud / SaaS]],Eisen_Oplossing[[#This Row],[toon_On Premise]],Eisen_Oplossing[[#This Row],[toon_Dienstverlening]]))),"TOON NIET","TOON WEL")</f>
        <v>TOON NIET</v>
      </c>
      <c r="O23" s="4" t="str">
        <f>IF(Eisen_Oplossing[[#This Row],[Eis nodig?]]="Ja","TOON WEL","TOON NIET")</f>
        <v>TOON WEL</v>
      </c>
      <c r="P23" s="4" t="str">
        <f>IF(AND(Eisen_Oplossing[[#This Row],[TOON obv GEVRAAGDE?]]="TOON WEL",Eisen_Oplossing[[#This Row],[Eis nodig?]]="JA"),"ZICHTBAAR","VERBERG")</f>
        <v>VERBERG</v>
      </c>
    </row>
    <row r="24" spans="1:16" ht="55.2" hidden="1" x14ac:dyDescent="0.3">
      <c r="A24" s="4" t="str">
        <f>IF(LEN(Eisen_Oplossing[[#This Row],[teller]])=1,CONCATENATE("ICT00",Eisen_Oplossing[[#This Row],[teller]]),IF(LEN(Eisen_Oplossing[[#This Row],[teller]])=2,CONCATENATE("ICT0",Eisen_Oplossing[[#This Row],[teller]]),CONCATENATE("ICT",Eisen_Oplossing[[#This Row],[teller]])))</f>
        <v>ICT020</v>
      </c>
      <c r="B24" s="4">
        <f t="shared" si="1"/>
        <v>20</v>
      </c>
      <c r="C24" s="4" t="s">
        <v>54</v>
      </c>
      <c r="D24" s="4" t="s">
        <v>71</v>
      </c>
      <c r="E24" s="4" t="s">
        <v>72</v>
      </c>
      <c r="F24" s="4"/>
      <c r="G24" s="34" t="s">
        <v>63</v>
      </c>
      <c r="H24" s="34" t="s">
        <v>63</v>
      </c>
      <c r="I24" s="34"/>
      <c r="J24" s="4"/>
      <c r="K24" s="4" t="str">
        <f>IF(AND('AAN TE VULLEN door INSCHRIJVER'!$C$16="Ja",Eisen_Oplossing[[#This Row],[Cloud / SaaS]]="√"),"wel","niet")</f>
        <v>niet</v>
      </c>
      <c r="L24" s="4" t="str">
        <f>IF(AND('AAN TE VULLEN door INSCHRIJVER'!$C$17="Ja",Eisen_Oplossing[[#This Row],[On Premise]]="√"),"wel","niet")</f>
        <v>niet</v>
      </c>
      <c r="M24" s="4" t="str">
        <f>IF(AND('AAN TE VULLEN door INSCHRIJVER'!$C$18="Ja",Eisen_Oplossing[[#This Row],[Dienst-ver-lening]]="√"),"wel","niet")</f>
        <v>niet</v>
      </c>
      <c r="N24" s="4" t="str">
        <f>IF(ISERROR(SEARCH("wel",CONCATENATE(Eisen_Oplossing[[#This Row],[toon_Cloud / SaaS]],Eisen_Oplossing[[#This Row],[toon_On Premise]],Eisen_Oplossing[[#This Row],[toon_Dienstverlening]]))),"TOON NIET","TOON WEL")</f>
        <v>TOON NIET</v>
      </c>
      <c r="O24" s="4" t="str">
        <f>IF(Eisen_Oplossing[[#This Row],[Eis nodig?]]="Ja","TOON WEL","TOON NIET")</f>
        <v>TOON WEL</v>
      </c>
      <c r="P24" s="4" t="str">
        <f>IF(AND(Eisen_Oplossing[[#This Row],[TOON obv GEVRAAGDE?]]="TOON WEL",Eisen_Oplossing[[#This Row],[Eis nodig?]]="JA"),"ZICHTBAAR","VERBERG")</f>
        <v>VERBERG</v>
      </c>
    </row>
    <row r="25" spans="1:16" ht="276" x14ac:dyDescent="0.3">
      <c r="A25" s="4" t="str">
        <f>IF(LEN(Eisen_Oplossing[[#This Row],[teller]])=1,CONCATENATE("ICT00",Eisen_Oplossing[[#This Row],[teller]]),IF(LEN(Eisen_Oplossing[[#This Row],[teller]])=2,CONCATENATE("ICT0",Eisen_Oplossing[[#This Row],[teller]]),CONCATENATE("ICT",Eisen_Oplossing[[#This Row],[teller]])))</f>
        <v>ICT021</v>
      </c>
      <c r="B25" s="4">
        <f t="shared" si="1"/>
        <v>21</v>
      </c>
      <c r="C25" s="4" t="s">
        <v>54</v>
      </c>
      <c r="D25" s="4" t="s">
        <v>71</v>
      </c>
      <c r="E25" s="4" t="s">
        <v>336</v>
      </c>
      <c r="F25" s="4"/>
      <c r="G25" s="34" t="s">
        <v>63</v>
      </c>
      <c r="H25" s="34" t="s">
        <v>63</v>
      </c>
      <c r="I25" s="34" t="s">
        <v>63</v>
      </c>
      <c r="J25" s="4"/>
      <c r="K25" s="4" t="str">
        <f>IF(AND('AAN TE VULLEN door INSCHRIJVER'!$C$16="Ja",Eisen_Oplossing[[#This Row],[Cloud / SaaS]]="√"),"wel","niet")</f>
        <v>niet</v>
      </c>
      <c r="L25" s="4" t="str">
        <f>IF(AND('AAN TE VULLEN door INSCHRIJVER'!$C$17="Ja",Eisen_Oplossing[[#This Row],[On Premise]]="√"),"wel","niet")</f>
        <v>niet</v>
      </c>
      <c r="M25" s="4" t="str">
        <f>IF(AND('AAN TE VULLEN door INSCHRIJVER'!$C$18="Ja",Eisen_Oplossing[[#This Row],[Dienst-ver-lening]]="√"),"wel","niet")</f>
        <v>wel</v>
      </c>
      <c r="N25" s="4" t="str">
        <f>IF(ISERROR(SEARCH("wel",CONCATENATE(Eisen_Oplossing[[#This Row],[toon_Cloud / SaaS]],Eisen_Oplossing[[#This Row],[toon_On Premise]],Eisen_Oplossing[[#This Row],[toon_Dienstverlening]]))),"TOON NIET","TOON WEL")</f>
        <v>TOON WEL</v>
      </c>
      <c r="O25" s="4" t="str">
        <f>IF(Eisen_Oplossing[[#This Row],[Eis nodig?]]="Ja","TOON WEL","TOON NIET")</f>
        <v>TOON WEL</v>
      </c>
      <c r="P25" s="4" t="str">
        <f>IF(AND(Eisen_Oplossing[[#This Row],[TOON obv GEVRAAGDE?]]="TOON WEL",Eisen_Oplossing[[#This Row],[Eis nodig?]]="JA"),"ZICHTBAAR","VERBERG")</f>
        <v>ZICHTBAAR</v>
      </c>
    </row>
    <row r="26" spans="1:16" ht="41.4" hidden="1" x14ac:dyDescent="0.3">
      <c r="A26" s="4" t="str">
        <f>IF(LEN(Eisen_Oplossing[[#This Row],[teller]])=1,CONCATENATE("ICT00",Eisen_Oplossing[[#This Row],[teller]]),IF(LEN(Eisen_Oplossing[[#This Row],[teller]])=2,CONCATENATE("ICT0",Eisen_Oplossing[[#This Row],[teller]]),CONCATENATE("ICT",Eisen_Oplossing[[#This Row],[teller]])))</f>
        <v>ICT022</v>
      </c>
      <c r="B26" s="4">
        <f t="shared" si="1"/>
        <v>22</v>
      </c>
      <c r="C26" s="4" t="s">
        <v>54</v>
      </c>
      <c r="D26" s="4" t="s">
        <v>71</v>
      </c>
      <c r="E26" s="4" t="s">
        <v>73</v>
      </c>
      <c r="F26" s="4"/>
      <c r="G26" s="34" t="s">
        <v>63</v>
      </c>
      <c r="H26" s="34" t="s">
        <v>63</v>
      </c>
      <c r="I26" s="34"/>
      <c r="J26" s="4"/>
      <c r="K26" s="4" t="str">
        <f>IF(AND('AAN TE VULLEN door INSCHRIJVER'!$C$16="Ja",Eisen_Oplossing[[#This Row],[Cloud / SaaS]]="√"),"wel","niet")</f>
        <v>niet</v>
      </c>
      <c r="L26" s="4" t="str">
        <f>IF(AND('AAN TE VULLEN door INSCHRIJVER'!$C$17="Ja",Eisen_Oplossing[[#This Row],[On Premise]]="√"),"wel","niet")</f>
        <v>niet</v>
      </c>
      <c r="M26" s="4" t="str">
        <f>IF(AND('AAN TE VULLEN door INSCHRIJVER'!$C$18="Ja",Eisen_Oplossing[[#This Row],[Dienst-ver-lening]]="√"),"wel","niet")</f>
        <v>niet</v>
      </c>
      <c r="N26" s="4" t="str">
        <f>IF(ISERROR(SEARCH("wel",CONCATENATE(Eisen_Oplossing[[#This Row],[toon_Cloud / SaaS]],Eisen_Oplossing[[#This Row],[toon_On Premise]],Eisen_Oplossing[[#This Row],[toon_Dienstverlening]]))),"TOON NIET","TOON WEL")</f>
        <v>TOON NIET</v>
      </c>
      <c r="O26" s="4" t="str">
        <f>IF(Eisen_Oplossing[[#This Row],[Eis nodig?]]="Ja","TOON WEL","TOON NIET")</f>
        <v>TOON WEL</v>
      </c>
      <c r="P26" s="4" t="str">
        <f>IF(AND(Eisen_Oplossing[[#This Row],[TOON obv GEVRAAGDE?]]="TOON WEL",Eisen_Oplossing[[#This Row],[Eis nodig?]]="JA"),"ZICHTBAAR","VERBERG")</f>
        <v>VERBERG</v>
      </c>
    </row>
    <row r="27" spans="1:16" ht="55.2" x14ac:dyDescent="0.3">
      <c r="A27" s="4" t="str">
        <f>IF(LEN(Eisen_Oplossing[[#This Row],[teller]])=1,CONCATENATE("ICT00",Eisen_Oplossing[[#This Row],[teller]]),IF(LEN(Eisen_Oplossing[[#This Row],[teller]])=2,CONCATENATE("ICT0",Eisen_Oplossing[[#This Row],[teller]]),CONCATENATE("ICT",Eisen_Oplossing[[#This Row],[teller]])))</f>
        <v>ICT023</v>
      </c>
      <c r="B27" s="4">
        <f t="shared" si="1"/>
        <v>23</v>
      </c>
      <c r="C27" s="4" t="s">
        <v>54</v>
      </c>
      <c r="D27" s="4" t="s">
        <v>71</v>
      </c>
      <c r="E27" s="4" t="s">
        <v>692</v>
      </c>
      <c r="F27" s="4"/>
      <c r="G27" s="34" t="s">
        <v>63</v>
      </c>
      <c r="H27" s="34"/>
      <c r="I27" s="34" t="s">
        <v>63</v>
      </c>
      <c r="J27" s="4"/>
      <c r="K27" s="4" t="str">
        <f>IF(AND('AAN TE VULLEN door INSCHRIJVER'!$C$16="Ja",Eisen_Oplossing[[#This Row],[Cloud / SaaS]]="√"),"wel","niet")</f>
        <v>niet</v>
      </c>
      <c r="L27" s="4" t="str">
        <f>IF(AND('AAN TE VULLEN door INSCHRIJVER'!$C$17="Ja",Eisen_Oplossing[[#This Row],[On Premise]]="√"),"wel","niet")</f>
        <v>niet</v>
      </c>
      <c r="M27" s="4" t="str">
        <f>IF(AND('AAN TE VULLEN door INSCHRIJVER'!$C$18="Ja",Eisen_Oplossing[[#This Row],[Dienst-ver-lening]]="√"),"wel","niet")</f>
        <v>wel</v>
      </c>
      <c r="N27" s="4" t="str">
        <f>IF(ISERROR(SEARCH("wel",CONCATENATE(Eisen_Oplossing[[#This Row],[toon_Cloud / SaaS]],Eisen_Oplossing[[#This Row],[toon_On Premise]],Eisen_Oplossing[[#This Row],[toon_Dienstverlening]]))),"TOON NIET","TOON WEL")</f>
        <v>TOON WEL</v>
      </c>
      <c r="O27" s="4" t="str">
        <f>IF(Eisen_Oplossing[[#This Row],[Eis nodig?]]="Ja","TOON WEL","TOON NIET")</f>
        <v>TOON WEL</v>
      </c>
      <c r="P27" s="4" t="str">
        <f>IF(AND(Eisen_Oplossing[[#This Row],[TOON obv GEVRAAGDE?]]="TOON WEL",Eisen_Oplossing[[#This Row],[Eis nodig?]]="JA"),"ZICHTBAAR","VERBERG")</f>
        <v>ZICHTBAAR</v>
      </c>
    </row>
    <row r="28" spans="1:16" ht="55.2" hidden="1" x14ac:dyDescent="0.3">
      <c r="A28" s="4" t="str">
        <f>IF(LEN(Eisen_Oplossing[[#This Row],[teller]])=1,CONCATENATE("ICT00",Eisen_Oplossing[[#This Row],[teller]]),IF(LEN(Eisen_Oplossing[[#This Row],[teller]])=2,CONCATENATE("ICT0",Eisen_Oplossing[[#This Row],[teller]]),CONCATENATE("ICT",Eisen_Oplossing[[#This Row],[teller]])))</f>
        <v>ICT024</v>
      </c>
      <c r="B28" s="4">
        <f t="shared" si="1"/>
        <v>24</v>
      </c>
      <c r="C28" s="4" t="s">
        <v>54</v>
      </c>
      <c r="D28" s="4" t="s">
        <v>74</v>
      </c>
      <c r="E28" s="4" t="s">
        <v>302</v>
      </c>
      <c r="F28" s="4"/>
      <c r="G28" s="34" t="s">
        <v>63</v>
      </c>
      <c r="H28" s="34" t="s">
        <v>63</v>
      </c>
      <c r="I28" s="34"/>
      <c r="J28" s="4"/>
      <c r="K28" s="4" t="str">
        <f>IF(AND('AAN TE VULLEN door INSCHRIJVER'!$C$16="Ja",Eisen_Oplossing[[#This Row],[Cloud / SaaS]]="√"),"wel","niet")</f>
        <v>niet</v>
      </c>
      <c r="L28" s="4" t="str">
        <f>IF(AND('AAN TE VULLEN door INSCHRIJVER'!$C$17="Ja",Eisen_Oplossing[[#This Row],[On Premise]]="√"),"wel","niet")</f>
        <v>niet</v>
      </c>
      <c r="M28" s="4" t="str">
        <f>IF(AND('AAN TE VULLEN door INSCHRIJVER'!$C$18="Ja",Eisen_Oplossing[[#This Row],[Dienst-ver-lening]]="√"),"wel","niet")</f>
        <v>niet</v>
      </c>
      <c r="N28" s="4" t="str">
        <f>IF(ISERROR(SEARCH("wel",CONCATENATE(Eisen_Oplossing[[#This Row],[toon_Cloud / SaaS]],Eisen_Oplossing[[#This Row],[toon_On Premise]],Eisen_Oplossing[[#This Row],[toon_Dienstverlening]]))),"TOON NIET","TOON WEL")</f>
        <v>TOON NIET</v>
      </c>
      <c r="O28" s="4" t="str">
        <f>IF(Eisen_Oplossing[[#This Row],[Eis nodig?]]="Ja","TOON WEL","TOON NIET")</f>
        <v>TOON WEL</v>
      </c>
      <c r="P28" s="4" t="str">
        <f>IF(AND(Eisen_Oplossing[[#This Row],[TOON obv GEVRAAGDE?]]="TOON WEL",Eisen_Oplossing[[#This Row],[Eis nodig?]]="JA"),"ZICHTBAAR","VERBERG")</f>
        <v>VERBERG</v>
      </c>
    </row>
    <row r="29" spans="1:16" ht="55.2" hidden="1" x14ac:dyDescent="0.3">
      <c r="A29" s="4" t="str">
        <f>IF(LEN(Eisen_Oplossing[[#This Row],[teller]])=1,CONCATENATE("ICT00",Eisen_Oplossing[[#This Row],[teller]]),IF(LEN(Eisen_Oplossing[[#This Row],[teller]])=2,CONCATENATE("ICT0",Eisen_Oplossing[[#This Row],[teller]]),CONCATENATE("ICT",Eisen_Oplossing[[#This Row],[teller]])))</f>
        <v>ICT025</v>
      </c>
      <c r="B29" s="4">
        <f t="shared" si="1"/>
        <v>25</v>
      </c>
      <c r="C29" s="4" t="s">
        <v>54</v>
      </c>
      <c r="D29" s="4" t="s">
        <v>74</v>
      </c>
      <c r="E29" s="4" t="s">
        <v>303</v>
      </c>
      <c r="F29" s="4"/>
      <c r="G29" s="34" t="s">
        <v>63</v>
      </c>
      <c r="H29" s="34" t="s">
        <v>63</v>
      </c>
      <c r="I29" s="34"/>
      <c r="J29" s="4"/>
      <c r="K29" s="4" t="str">
        <f>IF(AND('AAN TE VULLEN door INSCHRIJVER'!$C$16="Ja",Eisen_Oplossing[[#This Row],[Cloud / SaaS]]="√"),"wel","niet")</f>
        <v>niet</v>
      </c>
      <c r="L29" s="4" t="str">
        <f>IF(AND('AAN TE VULLEN door INSCHRIJVER'!$C$17="Ja",Eisen_Oplossing[[#This Row],[On Premise]]="√"),"wel","niet")</f>
        <v>niet</v>
      </c>
      <c r="M29" s="4" t="str">
        <f>IF(AND('AAN TE VULLEN door INSCHRIJVER'!$C$18="Ja",Eisen_Oplossing[[#This Row],[Dienst-ver-lening]]="√"),"wel","niet")</f>
        <v>niet</v>
      </c>
      <c r="N29" s="4" t="str">
        <f>IF(ISERROR(SEARCH("wel",CONCATENATE(Eisen_Oplossing[[#This Row],[toon_Cloud / SaaS]],Eisen_Oplossing[[#This Row],[toon_On Premise]],Eisen_Oplossing[[#This Row],[toon_Dienstverlening]]))),"TOON NIET","TOON WEL")</f>
        <v>TOON NIET</v>
      </c>
      <c r="O29" s="4" t="str">
        <f>IF(Eisen_Oplossing[[#This Row],[Eis nodig?]]="Ja","TOON WEL","TOON NIET")</f>
        <v>TOON WEL</v>
      </c>
      <c r="P29" s="4" t="str">
        <f>IF(AND(Eisen_Oplossing[[#This Row],[TOON obv GEVRAAGDE?]]="TOON WEL",Eisen_Oplossing[[#This Row],[Eis nodig?]]="JA"),"ZICHTBAAR","VERBERG")</f>
        <v>VERBERG</v>
      </c>
    </row>
    <row r="30" spans="1:16" ht="41.4" hidden="1" x14ac:dyDescent="0.3">
      <c r="A30" s="4" t="str">
        <f>IF(LEN(Eisen_Oplossing[[#This Row],[teller]])=1,CONCATENATE("ICT00",Eisen_Oplossing[[#This Row],[teller]]),IF(LEN(Eisen_Oplossing[[#This Row],[teller]])=2,CONCATENATE("ICT0",Eisen_Oplossing[[#This Row],[teller]]),CONCATENATE("ICT",Eisen_Oplossing[[#This Row],[teller]])))</f>
        <v>ICT026</v>
      </c>
      <c r="B30" s="4">
        <f t="shared" si="1"/>
        <v>26</v>
      </c>
      <c r="C30" s="4" t="s">
        <v>54</v>
      </c>
      <c r="D30" s="4" t="s">
        <v>74</v>
      </c>
      <c r="E30" s="4" t="s">
        <v>304</v>
      </c>
      <c r="F30" s="4" t="s">
        <v>75</v>
      </c>
      <c r="G30" s="34" t="s">
        <v>63</v>
      </c>
      <c r="H30" s="34" t="s">
        <v>63</v>
      </c>
      <c r="I30" s="34"/>
      <c r="J30" s="4"/>
      <c r="K30" s="4" t="str">
        <f>IF(AND('AAN TE VULLEN door INSCHRIJVER'!$C$16="Ja",Eisen_Oplossing[[#This Row],[Cloud / SaaS]]="√"),"wel","niet")</f>
        <v>niet</v>
      </c>
      <c r="L30" s="4" t="str">
        <f>IF(AND('AAN TE VULLEN door INSCHRIJVER'!$C$17="Ja",Eisen_Oplossing[[#This Row],[On Premise]]="√"),"wel","niet")</f>
        <v>niet</v>
      </c>
      <c r="M30" s="4" t="str">
        <f>IF(AND('AAN TE VULLEN door INSCHRIJVER'!$C$18="Ja",Eisen_Oplossing[[#This Row],[Dienst-ver-lening]]="√"),"wel","niet")</f>
        <v>niet</v>
      </c>
      <c r="N30" s="4" t="str">
        <f>IF(ISERROR(SEARCH("wel",CONCATENATE(Eisen_Oplossing[[#This Row],[toon_Cloud / SaaS]],Eisen_Oplossing[[#This Row],[toon_On Premise]],Eisen_Oplossing[[#This Row],[toon_Dienstverlening]]))),"TOON NIET","TOON WEL")</f>
        <v>TOON NIET</v>
      </c>
      <c r="O30" s="4" t="str">
        <f>IF(Eisen_Oplossing[[#This Row],[Eis nodig?]]="Ja","TOON WEL","TOON NIET")</f>
        <v>TOON WEL</v>
      </c>
      <c r="P30" s="4" t="str">
        <f>IF(AND(Eisen_Oplossing[[#This Row],[TOON obv GEVRAAGDE?]]="TOON WEL",Eisen_Oplossing[[#This Row],[Eis nodig?]]="JA"),"ZICHTBAAR","VERBERG")</f>
        <v>VERBERG</v>
      </c>
    </row>
    <row r="31" spans="1:16" ht="55.2" hidden="1" x14ac:dyDescent="0.3">
      <c r="A31" s="4" t="str">
        <f>IF(LEN(Eisen_Oplossing[[#This Row],[teller]])=1,CONCATENATE("ICT00",Eisen_Oplossing[[#This Row],[teller]]),IF(LEN(Eisen_Oplossing[[#This Row],[teller]])=2,CONCATENATE("ICT0",Eisen_Oplossing[[#This Row],[teller]]),CONCATENATE("ICT",Eisen_Oplossing[[#This Row],[teller]])))</f>
        <v>ICT027</v>
      </c>
      <c r="B31" s="4">
        <f t="shared" si="1"/>
        <v>27</v>
      </c>
      <c r="C31" s="4" t="s">
        <v>54</v>
      </c>
      <c r="D31" s="4" t="s">
        <v>74</v>
      </c>
      <c r="E31" s="4" t="s">
        <v>76</v>
      </c>
      <c r="F31" s="4"/>
      <c r="G31" s="34" t="s">
        <v>63</v>
      </c>
      <c r="H31" s="34"/>
      <c r="I31" s="34"/>
      <c r="J31" s="4"/>
      <c r="K31" s="4" t="str">
        <f>IF(AND('AAN TE VULLEN door INSCHRIJVER'!$C$16="Ja",Eisen_Oplossing[[#This Row],[Cloud / SaaS]]="√"),"wel","niet")</f>
        <v>niet</v>
      </c>
      <c r="L31" s="4" t="str">
        <f>IF(AND('AAN TE VULLEN door INSCHRIJVER'!$C$17="Ja",Eisen_Oplossing[[#This Row],[On Premise]]="√"),"wel","niet")</f>
        <v>niet</v>
      </c>
      <c r="M31" s="4" t="str">
        <f>IF(AND('AAN TE VULLEN door INSCHRIJVER'!$C$18="Ja",Eisen_Oplossing[[#This Row],[Dienst-ver-lening]]="√"),"wel","niet")</f>
        <v>niet</v>
      </c>
      <c r="N31" s="4" t="str">
        <f>IF(ISERROR(SEARCH("wel",CONCATENATE(Eisen_Oplossing[[#This Row],[toon_Cloud / SaaS]],Eisen_Oplossing[[#This Row],[toon_On Premise]],Eisen_Oplossing[[#This Row],[toon_Dienstverlening]]))),"TOON NIET","TOON WEL")</f>
        <v>TOON NIET</v>
      </c>
      <c r="O31" s="4" t="str">
        <f>IF(Eisen_Oplossing[[#This Row],[Eis nodig?]]="Ja","TOON WEL","TOON NIET")</f>
        <v>TOON WEL</v>
      </c>
      <c r="P31" s="4" t="str">
        <f>IF(AND(Eisen_Oplossing[[#This Row],[TOON obv GEVRAAGDE?]]="TOON WEL",Eisen_Oplossing[[#This Row],[Eis nodig?]]="JA"),"ZICHTBAAR","VERBERG")</f>
        <v>VERBERG</v>
      </c>
    </row>
    <row r="32" spans="1:16" ht="41.4" hidden="1" x14ac:dyDescent="0.3">
      <c r="A32" s="4" t="str">
        <f>IF(LEN(Eisen_Oplossing[[#This Row],[teller]])=1,CONCATENATE("ICT00",Eisen_Oplossing[[#This Row],[teller]]),IF(LEN(Eisen_Oplossing[[#This Row],[teller]])=2,CONCATENATE("ICT0",Eisen_Oplossing[[#This Row],[teller]]),CONCATENATE("ICT",Eisen_Oplossing[[#This Row],[teller]])))</f>
        <v>ICT028</v>
      </c>
      <c r="B32" s="4">
        <f t="shared" si="1"/>
        <v>28</v>
      </c>
      <c r="C32" s="4" t="s">
        <v>54</v>
      </c>
      <c r="D32" s="4" t="s">
        <v>74</v>
      </c>
      <c r="E32" s="4" t="s">
        <v>77</v>
      </c>
      <c r="F32" s="4"/>
      <c r="G32" s="34" t="s">
        <v>63</v>
      </c>
      <c r="H32" s="34"/>
      <c r="I32" s="34"/>
      <c r="J32" s="4"/>
      <c r="K32" s="4" t="str">
        <f>IF(AND('AAN TE VULLEN door INSCHRIJVER'!$C$16="Ja",Eisen_Oplossing[[#This Row],[Cloud / SaaS]]="√"),"wel","niet")</f>
        <v>niet</v>
      </c>
      <c r="L32" s="4" t="str">
        <f>IF(AND('AAN TE VULLEN door INSCHRIJVER'!$C$17="Ja",Eisen_Oplossing[[#This Row],[On Premise]]="√"),"wel","niet")</f>
        <v>niet</v>
      </c>
      <c r="M32" s="4" t="str">
        <f>IF(AND('AAN TE VULLEN door INSCHRIJVER'!$C$18="Ja",Eisen_Oplossing[[#This Row],[Dienst-ver-lening]]="√"),"wel","niet")</f>
        <v>niet</v>
      </c>
      <c r="N32" s="4" t="str">
        <f>IF(ISERROR(SEARCH("wel",CONCATENATE(Eisen_Oplossing[[#This Row],[toon_Cloud / SaaS]],Eisen_Oplossing[[#This Row],[toon_On Premise]],Eisen_Oplossing[[#This Row],[toon_Dienstverlening]]))),"TOON NIET","TOON WEL")</f>
        <v>TOON NIET</v>
      </c>
      <c r="O32" s="4" t="str">
        <f>IF(Eisen_Oplossing[[#This Row],[Eis nodig?]]="Ja","TOON WEL","TOON NIET")</f>
        <v>TOON WEL</v>
      </c>
      <c r="P32" s="4" t="str">
        <f>IF(AND(Eisen_Oplossing[[#This Row],[TOON obv GEVRAAGDE?]]="TOON WEL",Eisen_Oplossing[[#This Row],[Eis nodig?]]="JA"),"ZICHTBAAR","VERBERG")</f>
        <v>VERBERG</v>
      </c>
    </row>
    <row r="33" spans="1:16" ht="27.6" hidden="1" x14ac:dyDescent="0.3">
      <c r="A33" s="4" t="str">
        <f>IF(LEN(Eisen_Oplossing[[#This Row],[teller]])=1,CONCATENATE("ICT00",Eisen_Oplossing[[#This Row],[teller]]),IF(LEN(Eisen_Oplossing[[#This Row],[teller]])=2,CONCATENATE("ICT0",Eisen_Oplossing[[#This Row],[teller]]),CONCATENATE("ICT",Eisen_Oplossing[[#This Row],[teller]])))</f>
        <v>ICT029</v>
      </c>
      <c r="B33" s="4">
        <f t="shared" si="1"/>
        <v>29</v>
      </c>
      <c r="C33" s="4" t="s">
        <v>54</v>
      </c>
      <c r="D33" s="4" t="s">
        <v>74</v>
      </c>
      <c r="E33" s="4" t="s">
        <v>78</v>
      </c>
      <c r="F33" s="4"/>
      <c r="G33" s="34" t="s">
        <v>63</v>
      </c>
      <c r="H33" s="34"/>
      <c r="I33" s="34"/>
      <c r="J33" s="4"/>
      <c r="K33" s="4" t="str">
        <f>IF(AND('AAN TE VULLEN door INSCHRIJVER'!$C$16="Ja",Eisen_Oplossing[[#This Row],[Cloud / SaaS]]="√"),"wel","niet")</f>
        <v>niet</v>
      </c>
      <c r="L33" s="4" t="str">
        <f>IF(AND('AAN TE VULLEN door INSCHRIJVER'!$C$17="Ja",Eisen_Oplossing[[#This Row],[On Premise]]="√"),"wel","niet")</f>
        <v>niet</v>
      </c>
      <c r="M33" s="4" t="str">
        <f>IF(AND('AAN TE VULLEN door INSCHRIJVER'!$C$18="Ja",Eisen_Oplossing[[#This Row],[Dienst-ver-lening]]="√"),"wel","niet")</f>
        <v>niet</v>
      </c>
      <c r="N33" s="4" t="str">
        <f>IF(ISERROR(SEARCH("wel",CONCATENATE(Eisen_Oplossing[[#This Row],[toon_Cloud / SaaS]],Eisen_Oplossing[[#This Row],[toon_On Premise]],Eisen_Oplossing[[#This Row],[toon_Dienstverlening]]))),"TOON NIET","TOON WEL")</f>
        <v>TOON NIET</v>
      </c>
      <c r="O33" s="4" t="str">
        <f>IF(Eisen_Oplossing[[#This Row],[Eis nodig?]]="Ja","TOON WEL","TOON NIET")</f>
        <v>TOON WEL</v>
      </c>
      <c r="P33" s="4" t="str">
        <f>IF(AND(Eisen_Oplossing[[#This Row],[TOON obv GEVRAAGDE?]]="TOON WEL",Eisen_Oplossing[[#This Row],[Eis nodig?]]="JA"),"ZICHTBAAR","VERBERG")</f>
        <v>VERBERG</v>
      </c>
    </row>
    <row r="34" spans="1:16" ht="41.4" hidden="1" x14ac:dyDescent="0.3">
      <c r="A34" s="4" t="str">
        <f>IF(LEN(Eisen_Oplossing[[#This Row],[teller]])=1,CONCATENATE("ICT00",Eisen_Oplossing[[#This Row],[teller]]),IF(LEN(Eisen_Oplossing[[#This Row],[teller]])=2,CONCATENATE("ICT0",Eisen_Oplossing[[#This Row],[teller]]),CONCATENATE("ICT",Eisen_Oplossing[[#This Row],[teller]])))</f>
        <v>ICT030</v>
      </c>
      <c r="B34" s="4">
        <f t="shared" si="1"/>
        <v>30</v>
      </c>
      <c r="C34" s="4" t="s">
        <v>54</v>
      </c>
      <c r="D34" s="4" t="s">
        <v>74</v>
      </c>
      <c r="E34" s="4" t="s">
        <v>339</v>
      </c>
      <c r="F34" s="4" t="s">
        <v>79</v>
      </c>
      <c r="G34" s="34" t="s">
        <v>63</v>
      </c>
      <c r="H34" s="34" t="s">
        <v>63</v>
      </c>
      <c r="I34" s="34"/>
      <c r="J34" s="4"/>
      <c r="K34" s="4" t="str">
        <f>IF(AND('AAN TE VULLEN door INSCHRIJVER'!$C$16="Ja",Eisen_Oplossing[[#This Row],[Cloud / SaaS]]="√"),"wel","niet")</f>
        <v>niet</v>
      </c>
      <c r="L34" s="4" t="str">
        <f>IF(AND('AAN TE VULLEN door INSCHRIJVER'!$C$17="Ja",Eisen_Oplossing[[#This Row],[On Premise]]="√"),"wel","niet")</f>
        <v>niet</v>
      </c>
      <c r="M34" s="4" t="str">
        <f>IF(AND('AAN TE VULLEN door INSCHRIJVER'!$C$18="Ja",Eisen_Oplossing[[#This Row],[Dienst-ver-lening]]="√"),"wel","niet")</f>
        <v>niet</v>
      </c>
      <c r="N34" s="4" t="str">
        <f>IF(ISERROR(SEARCH("wel",CONCATENATE(Eisen_Oplossing[[#This Row],[toon_Cloud / SaaS]],Eisen_Oplossing[[#This Row],[toon_On Premise]],Eisen_Oplossing[[#This Row],[toon_Dienstverlening]]))),"TOON NIET","TOON WEL")</f>
        <v>TOON NIET</v>
      </c>
      <c r="O34" s="4" t="str">
        <f>IF(Eisen_Oplossing[[#This Row],[Eis nodig?]]="Ja","TOON WEL","TOON NIET")</f>
        <v>TOON WEL</v>
      </c>
      <c r="P34" s="4" t="str">
        <f>IF(AND(Eisen_Oplossing[[#This Row],[TOON obv GEVRAAGDE?]]="TOON WEL",Eisen_Oplossing[[#This Row],[Eis nodig?]]="JA"),"ZICHTBAAR","VERBERG")</f>
        <v>VERBERG</v>
      </c>
    </row>
    <row r="35" spans="1:16" ht="55.2" x14ac:dyDescent="0.3">
      <c r="A35" s="4" t="str">
        <f>IF(LEN(Eisen_Oplossing[[#This Row],[teller]])=1,CONCATENATE("ICT00",Eisen_Oplossing[[#This Row],[teller]]),IF(LEN(Eisen_Oplossing[[#This Row],[teller]])=2,CONCATENATE("ICT0",Eisen_Oplossing[[#This Row],[teller]]),CONCATENATE("ICT",Eisen_Oplossing[[#This Row],[teller]])))</f>
        <v>ICT031</v>
      </c>
      <c r="B35" s="4">
        <f t="shared" si="1"/>
        <v>31</v>
      </c>
      <c r="C35" s="4" t="s">
        <v>54</v>
      </c>
      <c r="D35" s="4" t="s">
        <v>74</v>
      </c>
      <c r="E35" s="4" t="s">
        <v>696</v>
      </c>
      <c r="F35" s="4"/>
      <c r="G35" s="34" t="s">
        <v>63</v>
      </c>
      <c r="H35" s="34"/>
      <c r="I35" s="34" t="s">
        <v>63</v>
      </c>
      <c r="J35" s="4"/>
      <c r="K35" s="4" t="str">
        <f>IF(AND('AAN TE VULLEN door INSCHRIJVER'!$C$16="Ja",Eisen_Oplossing[[#This Row],[Cloud / SaaS]]="√"),"wel","niet")</f>
        <v>niet</v>
      </c>
      <c r="L35" s="4" t="str">
        <f>IF(AND('AAN TE VULLEN door INSCHRIJVER'!$C$17="Ja",Eisen_Oplossing[[#This Row],[On Premise]]="√"),"wel","niet")</f>
        <v>niet</v>
      </c>
      <c r="M35" s="4" t="str">
        <f>IF(AND('AAN TE VULLEN door INSCHRIJVER'!$C$18="Ja",Eisen_Oplossing[[#This Row],[Dienst-ver-lening]]="√"),"wel","niet")</f>
        <v>wel</v>
      </c>
      <c r="N35" s="4" t="str">
        <f>IF(ISERROR(SEARCH("wel",CONCATENATE(Eisen_Oplossing[[#This Row],[toon_Cloud / SaaS]],Eisen_Oplossing[[#This Row],[toon_On Premise]],Eisen_Oplossing[[#This Row],[toon_Dienstverlening]]))),"TOON NIET","TOON WEL")</f>
        <v>TOON WEL</v>
      </c>
      <c r="O35" s="4" t="str">
        <f>IF(Eisen_Oplossing[[#This Row],[Eis nodig?]]="Ja","TOON WEL","TOON NIET")</f>
        <v>TOON WEL</v>
      </c>
      <c r="P35" s="4" t="str">
        <f>IF(AND(Eisen_Oplossing[[#This Row],[TOON obv GEVRAAGDE?]]="TOON WEL",Eisen_Oplossing[[#This Row],[Eis nodig?]]="JA"),"ZICHTBAAR","VERBERG")</f>
        <v>ZICHTBAAR</v>
      </c>
    </row>
    <row r="36" spans="1:16" ht="55.2" hidden="1" x14ac:dyDescent="0.3">
      <c r="A36" s="4" t="str">
        <f>IF(LEN(Eisen_Oplossing[[#This Row],[teller]])=1,CONCATENATE("ICT00",Eisen_Oplossing[[#This Row],[teller]]),IF(LEN(Eisen_Oplossing[[#This Row],[teller]])=2,CONCATENATE("ICT0",Eisen_Oplossing[[#This Row],[teller]]),CONCATENATE("ICT",Eisen_Oplossing[[#This Row],[teller]])))</f>
        <v>ICT032</v>
      </c>
      <c r="B36" s="4">
        <f t="shared" si="1"/>
        <v>32</v>
      </c>
      <c r="C36" s="4" t="s">
        <v>54</v>
      </c>
      <c r="D36" s="4" t="s">
        <v>74</v>
      </c>
      <c r="E36" s="4" t="s">
        <v>342</v>
      </c>
      <c r="F36" s="4"/>
      <c r="G36" s="34"/>
      <c r="H36" s="34" t="s">
        <v>63</v>
      </c>
      <c r="I36" s="34"/>
      <c r="J36" s="4"/>
      <c r="K36" s="4" t="str">
        <f>IF(AND('AAN TE VULLEN door INSCHRIJVER'!$C$16="Ja",Eisen_Oplossing[[#This Row],[Cloud / SaaS]]="√"),"wel","niet")</f>
        <v>niet</v>
      </c>
      <c r="L36" s="4" t="str">
        <f>IF(AND('AAN TE VULLEN door INSCHRIJVER'!$C$17="Ja",Eisen_Oplossing[[#This Row],[On Premise]]="√"),"wel","niet")</f>
        <v>niet</v>
      </c>
      <c r="M36" s="4" t="str">
        <f>IF(AND('AAN TE VULLEN door INSCHRIJVER'!$C$18="Ja",Eisen_Oplossing[[#This Row],[Dienst-ver-lening]]="√"),"wel","niet")</f>
        <v>niet</v>
      </c>
      <c r="N36" s="4" t="str">
        <f>IF(ISERROR(SEARCH("wel",CONCATENATE(Eisen_Oplossing[[#This Row],[toon_Cloud / SaaS]],Eisen_Oplossing[[#This Row],[toon_On Premise]],Eisen_Oplossing[[#This Row],[toon_Dienstverlening]]))),"TOON NIET","TOON WEL")</f>
        <v>TOON NIET</v>
      </c>
      <c r="O36" s="4" t="str">
        <f>IF(Eisen_Oplossing[[#This Row],[Eis nodig?]]="Ja","TOON WEL","TOON NIET")</f>
        <v>TOON WEL</v>
      </c>
      <c r="P36" s="4" t="str">
        <f>IF(AND(Eisen_Oplossing[[#This Row],[TOON obv GEVRAAGDE?]]="TOON WEL",Eisen_Oplossing[[#This Row],[Eis nodig?]]="JA"),"ZICHTBAAR","VERBERG")</f>
        <v>VERBERG</v>
      </c>
    </row>
    <row r="37" spans="1:16" ht="27.6" hidden="1" x14ac:dyDescent="0.3">
      <c r="A37" s="4" t="str">
        <f>IF(LEN(Eisen_Oplossing[[#This Row],[teller]])=1,CONCATENATE("ICT00",Eisen_Oplossing[[#This Row],[teller]]),IF(LEN(Eisen_Oplossing[[#This Row],[teller]])=2,CONCATENATE("ICT0",Eisen_Oplossing[[#This Row],[teller]]),CONCATENATE("ICT",Eisen_Oplossing[[#This Row],[teller]])))</f>
        <v>ICT033</v>
      </c>
      <c r="B37" s="4">
        <f t="shared" si="1"/>
        <v>33</v>
      </c>
      <c r="C37" s="4" t="s">
        <v>54</v>
      </c>
      <c r="D37" s="4" t="s">
        <v>74</v>
      </c>
      <c r="E37" s="4" t="s">
        <v>80</v>
      </c>
      <c r="F37" s="4"/>
      <c r="G37" s="34"/>
      <c r="H37" s="34" t="s">
        <v>63</v>
      </c>
      <c r="I37" s="34"/>
      <c r="J37" s="4"/>
      <c r="K37" s="4" t="str">
        <f>IF(AND('AAN TE VULLEN door INSCHRIJVER'!$C$16="Ja",Eisen_Oplossing[[#This Row],[Cloud / SaaS]]="√"),"wel","niet")</f>
        <v>niet</v>
      </c>
      <c r="L37" s="4" t="str">
        <f>IF(AND('AAN TE VULLEN door INSCHRIJVER'!$C$17="Ja",Eisen_Oplossing[[#This Row],[On Premise]]="√"),"wel","niet")</f>
        <v>niet</v>
      </c>
      <c r="M37" s="4" t="str">
        <f>IF(AND('AAN TE VULLEN door INSCHRIJVER'!$C$18="Ja",Eisen_Oplossing[[#This Row],[Dienst-ver-lening]]="√"),"wel","niet")</f>
        <v>niet</v>
      </c>
      <c r="N37" s="4" t="str">
        <f>IF(ISERROR(SEARCH("wel",CONCATENATE(Eisen_Oplossing[[#This Row],[toon_Cloud / SaaS]],Eisen_Oplossing[[#This Row],[toon_On Premise]],Eisen_Oplossing[[#This Row],[toon_Dienstverlening]]))),"TOON NIET","TOON WEL")</f>
        <v>TOON NIET</v>
      </c>
      <c r="O37" s="4" t="str">
        <f>IF(Eisen_Oplossing[[#This Row],[Eis nodig?]]="Ja","TOON WEL","TOON NIET")</f>
        <v>TOON WEL</v>
      </c>
      <c r="P37" s="4" t="str">
        <f>IF(AND(Eisen_Oplossing[[#This Row],[TOON obv GEVRAAGDE?]]="TOON WEL",Eisen_Oplossing[[#This Row],[Eis nodig?]]="JA"),"ZICHTBAAR","VERBERG")</f>
        <v>VERBERG</v>
      </c>
    </row>
    <row r="38" spans="1:16" ht="55.2" hidden="1" x14ac:dyDescent="0.3">
      <c r="A38" s="4" t="str">
        <f>IF(LEN(Eisen_Oplossing[[#This Row],[teller]])=1,CONCATENATE("ICT00",Eisen_Oplossing[[#This Row],[teller]]),IF(LEN(Eisen_Oplossing[[#This Row],[teller]])=2,CONCATENATE("ICT0",Eisen_Oplossing[[#This Row],[teller]]),CONCATENATE("ICT",Eisen_Oplossing[[#This Row],[teller]])))</f>
        <v>ICT034</v>
      </c>
      <c r="B38" s="4">
        <f t="shared" si="1"/>
        <v>34</v>
      </c>
      <c r="C38" s="4" t="s">
        <v>54</v>
      </c>
      <c r="D38" s="4" t="s">
        <v>74</v>
      </c>
      <c r="E38" s="4" t="s">
        <v>81</v>
      </c>
      <c r="F38" s="4"/>
      <c r="G38" s="34"/>
      <c r="H38" s="34" t="s">
        <v>63</v>
      </c>
      <c r="I38" s="34"/>
      <c r="J38" s="4"/>
      <c r="K38" s="4" t="str">
        <f>IF(AND('AAN TE VULLEN door INSCHRIJVER'!$C$16="Ja",Eisen_Oplossing[[#This Row],[Cloud / SaaS]]="√"),"wel","niet")</f>
        <v>niet</v>
      </c>
      <c r="L38" s="4" t="str">
        <f>IF(AND('AAN TE VULLEN door INSCHRIJVER'!$C$17="Ja",Eisen_Oplossing[[#This Row],[On Premise]]="√"),"wel","niet")</f>
        <v>niet</v>
      </c>
      <c r="M38" s="4" t="str">
        <f>IF(AND('AAN TE VULLEN door INSCHRIJVER'!$C$18="Ja",Eisen_Oplossing[[#This Row],[Dienst-ver-lening]]="√"),"wel","niet")</f>
        <v>niet</v>
      </c>
      <c r="N38" s="4" t="str">
        <f>IF(ISERROR(SEARCH("wel",CONCATENATE(Eisen_Oplossing[[#This Row],[toon_Cloud / SaaS]],Eisen_Oplossing[[#This Row],[toon_On Premise]],Eisen_Oplossing[[#This Row],[toon_Dienstverlening]]))),"TOON NIET","TOON WEL")</f>
        <v>TOON NIET</v>
      </c>
      <c r="O38" s="4" t="str">
        <f>IF(Eisen_Oplossing[[#This Row],[Eis nodig?]]="Ja","TOON WEL","TOON NIET")</f>
        <v>TOON WEL</v>
      </c>
      <c r="P38" s="4" t="str">
        <f>IF(AND(Eisen_Oplossing[[#This Row],[TOON obv GEVRAAGDE?]]="TOON WEL",Eisen_Oplossing[[#This Row],[Eis nodig?]]="JA"),"ZICHTBAAR","VERBERG")</f>
        <v>VERBERG</v>
      </c>
    </row>
    <row r="39" spans="1:16" ht="41.4" hidden="1" x14ac:dyDescent="0.3">
      <c r="A39" s="4" t="str">
        <f>IF(LEN(Eisen_Oplossing[[#This Row],[teller]])=1,CONCATENATE("ICT00",Eisen_Oplossing[[#This Row],[teller]]),IF(LEN(Eisen_Oplossing[[#This Row],[teller]])=2,CONCATENATE("ICT0",Eisen_Oplossing[[#This Row],[teller]]),CONCATENATE("ICT",Eisen_Oplossing[[#This Row],[teller]])))</f>
        <v>ICT035</v>
      </c>
      <c r="B39" s="4">
        <f t="shared" si="1"/>
        <v>35</v>
      </c>
      <c r="C39" s="4" t="s">
        <v>54</v>
      </c>
      <c r="D39" s="4" t="s">
        <v>74</v>
      </c>
      <c r="E39" s="4" t="s">
        <v>82</v>
      </c>
      <c r="F39" s="4"/>
      <c r="G39" s="34"/>
      <c r="H39" s="34" t="s">
        <v>63</v>
      </c>
      <c r="I39" s="34"/>
      <c r="J39" s="4"/>
      <c r="K39" s="4" t="str">
        <f>IF(AND('AAN TE VULLEN door INSCHRIJVER'!$C$16="Ja",Eisen_Oplossing[[#This Row],[Cloud / SaaS]]="√"),"wel","niet")</f>
        <v>niet</v>
      </c>
      <c r="L39" s="4" t="str">
        <f>IF(AND('AAN TE VULLEN door INSCHRIJVER'!$C$17="Ja",Eisen_Oplossing[[#This Row],[On Premise]]="√"),"wel","niet")</f>
        <v>niet</v>
      </c>
      <c r="M39" s="4" t="str">
        <f>IF(AND('AAN TE VULLEN door INSCHRIJVER'!$C$18="Ja",Eisen_Oplossing[[#This Row],[Dienst-ver-lening]]="√"),"wel","niet")</f>
        <v>niet</v>
      </c>
      <c r="N39" s="4" t="str">
        <f>IF(ISERROR(SEARCH("wel",CONCATENATE(Eisen_Oplossing[[#This Row],[toon_Cloud / SaaS]],Eisen_Oplossing[[#This Row],[toon_On Premise]],Eisen_Oplossing[[#This Row],[toon_Dienstverlening]]))),"TOON NIET","TOON WEL")</f>
        <v>TOON NIET</v>
      </c>
      <c r="O39" s="4" t="str">
        <f>IF(Eisen_Oplossing[[#This Row],[Eis nodig?]]="Ja","TOON WEL","TOON NIET")</f>
        <v>TOON WEL</v>
      </c>
      <c r="P39" s="4" t="str">
        <f>IF(AND(Eisen_Oplossing[[#This Row],[TOON obv GEVRAAGDE?]]="TOON WEL",Eisen_Oplossing[[#This Row],[Eis nodig?]]="JA"),"ZICHTBAAR","VERBERG")</f>
        <v>VERBERG</v>
      </c>
    </row>
    <row r="40" spans="1:16" ht="27.6" hidden="1" x14ac:dyDescent="0.3">
      <c r="A40" s="4" t="str">
        <f>IF(LEN(Eisen_Oplossing[[#This Row],[teller]])=1,CONCATENATE("ICT00",Eisen_Oplossing[[#This Row],[teller]]),IF(LEN(Eisen_Oplossing[[#This Row],[teller]])=2,CONCATENATE("ICT0",Eisen_Oplossing[[#This Row],[teller]]),CONCATENATE("ICT",Eisen_Oplossing[[#This Row],[teller]])))</f>
        <v>ICT036</v>
      </c>
      <c r="B40" s="4">
        <f t="shared" si="1"/>
        <v>36</v>
      </c>
      <c r="C40" s="4" t="s">
        <v>54</v>
      </c>
      <c r="D40" s="4" t="s">
        <v>74</v>
      </c>
      <c r="E40" s="4" t="s">
        <v>83</v>
      </c>
      <c r="F40" s="4"/>
      <c r="G40" s="34" t="s">
        <v>63</v>
      </c>
      <c r="H40" s="34"/>
      <c r="I40" s="34"/>
      <c r="J40" s="4"/>
      <c r="K40" s="4" t="str">
        <f>IF(AND('AAN TE VULLEN door INSCHRIJVER'!$C$16="Ja",Eisen_Oplossing[[#This Row],[Cloud / SaaS]]="√"),"wel","niet")</f>
        <v>niet</v>
      </c>
      <c r="L40" s="4" t="str">
        <f>IF(AND('AAN TE VULLEN door INSCHRIJVER'!$C$17="Ja",Eisen_Oplossing[[#This Row],[On Premise]]="√"),"wel","niet")</f>
        <v>niet</v>
      </c>
      <c r="M40" s="4" t="str">
        <f>IF(AND('AAN TE VULLEN door INSCHRIJVER'!$C$18="Ja",Eisen_Oplossing[[#This Row],[Dienst-ver-lening]]="√"),"wel","niet")</f>
        <v>niet</v>
      </c>
      <c r="N40" s="4" t="str">
        <f>IF(ISERROR(SEARCH("wel",CONCATENATE(Eisen_Oplossing[[#This Row],[toon_Cloud / SaaS]],Eisen_Oplossing[[#This Row],[toon_On Premise]],Eisen_Oplossing[[#This Row],[toon_Dienstverlening]]))),"TOON NIET","TOON WEL")</f>
        <v>TOON NIET</v>
      </c>
      <c r="O40" s="4" t="str">
        <f>IF(Eisen_Oplossing[[#This Row],[Eis nodig?]]="Ja","TOON WEL","TOON NIET")</f>
        <v>TOON WEL</v>
      </c>
      <c r="P40" s="4" t="str">
        <f>IF(AND(Eisen_Oplossing[[#This Row],[TOON obv GEVRAAGDE?]]="TOON WEL",Eisen_Oplossing[[#This Row],[Eis nodig?]]="JA"),"ZICHTBAAR","VERBERG")</f>
        <v>VERBERG</v>
      </c>
    </row>
    <row r="41" spans="1:16" ht="69" hidden="1" x14ac:dyDescent="0.3">
      <c r="A41" s="4" t="str">
        <f>IF(LEN(Eisen_Oplossing[[#This Row],[teller]])=1,CONCATENATE("ICT00",Eisen_Oplossing[[#This Row],[teller]]),IF(LEN(Eisen_Oplossing[[#This Row],[teller]])=2,CONCATENATE("ICT0",Eisen_Oplossing[[#This Row],[teller]]),CONCATENATE("ICT",Eisen_Oplossing[[#This Row],[teller]])))</f>
        <v>ICT037</v>
      </c>
      <c r="B41" s="4">
        <f t="shared" si="1"/>
        <v>37</v>
      </c>
      <c r="C41" s="4" t="s">
        <v>54</v>
      </c>
      <c r="D41" s="4" t="s">
        <v>84</v>
      </c>
      <c r="E41" s="4" t="s">
        <v>85</v>
      </c>
      <c r="F41" s="4"/>
      <c r="G41" s="34" t="s">
        <v>63</v>
      </c>
      <c r="H41" s="34" t="s">
        <v>63</v>
      </c>
      <c r="I41" s="34"/>
      <c r="J41" s="4"/>
      <c r="K41" s="4" t="str">
        <f>IF(AND('AAN TE VULLEN door INSCHRIJVER'!$C$16="Ja",Eisen_Oplossing[[#This Row],[Cloud / SaaS]]="√"),"wel","niet")</f>
        <v>niet</v>
      </c>
      <c r="L41" s="4" t="str">
        <f>IF(AND('AAN TE VULLEN door INSCHRIJVER'!$C$17="Ja",Eisen_Oplossing[[#This Row],[On Premise]]="√"),"wel","niet")</f>
        <v>niet</v>
      </c>
      <c r="M41" s="4" t="str">
        <f>IF(AND('AAN TE VULLEN door INSCHRIJVER'!$C$18="Ja",Eisen_Oplossing[[#This Row],[Dienst-ver-lening]]="√"),"wel","niet")</f>
        <v>niet</v>
      </c>
      <c r="N41" s="4" t="str">
        <f>IF(ISERROR(SEARCH("wel",CONCATENATE(Eisen_Oplossing[[#This Row],[toon_Cloud / SaaS]],Eisen_Oplossing[[#This Row],[toon_On Premise]],Eisen_Oplossing[[#This Row],[toon_Dienstverlening]]))),"TOON NIET","TOON WEL")</f>
        <v>TOON NIET</v>
      </c>
      <c r="O41" s="4" t="str">
        <f>IF(Eisen_Oplossing[[#This Row],[Eis nodig?]]="Ja","TOON WEL","TOON NIET")</f>
        <v>TOON WEL</v>
      </c>
      <c r="P41" s="4" t="str">
        <f>IF(AND(Eisen_Oplossing[[#This Row],[TOON obv GEVRAAGDE?]]="TOON WEL",Eisen_Oplossing[[#This Row],[Eis nodig?]]="JA"),"ZICHTBAAR","VERBERG")</f>
        <v>VERBERG</v>
      </c>
    </row>
    <row r="42" spans="1:16" ht="153" customHeight="1" x14ac:dyDescent="0.3">
      <c r="A42" s="4" t="str">
        <f>IF(LEN(Eisen_Oplossing[[#This Row],[teller]])=1,CONCATENATE("ICT00",Eisen_Oplossing[[#This Row],[teller]]),IF(LEN(Eisen_Oplossing[[#This Row],[teller]])=2,CONCATENATE("ICT0",Eisen_Oplossing[[#This Row],[teller]]),CONCATENATE("ICT",Eisen_Oplossing[[#This Row],[teller]])))</f>
        <v>ICT038</v>
      </c>
      <c r="B42" s="4">
        <f t="shared" si="1"/>
        <v>38</v>
      </c>
      <c r="C42" s="4" t="s">
        <v>54</v>
      </c>
      <c r="D42" s="4" t="s">
        <v>84</v>
      </c>
      <c r="E42" s="4" t="s">
        <v>689</v>
      </c>
      <c r="F42" s="4" t="s">
        <v>86</v>
      </c>
      <c r="G42" s="34" t="s">
        <v>63</v>
      </c>
      <c r="H42" s="34" t="s">
        <v>63</v>
      </c>
      <c r="I42" s="34" t="s">
        <v>63</v>
      </c>
      <c r="J42" s="4"/>
      <c r="K42" s="4" t="str">
        <f>IF(AND('AAN TE VULLEN door INSCHRIJVER'!$C$16="Ja",Eisen_Oplossing[[#This Row],[Cloud / SaaS]]="√"),"wel","niet")</f>
        <v>niet</v>
      </c>
      <c r="L42" s="4" t="str">
        <f>IF(AND('AAN TE VULLEN door INSCHRIJVER'!$C$17="Ja",Eisen_Oplossing[[#This Row],[On Premise]]="√"),"wel","niet")</f>
        <v>niet</v>
      </c>
      <c r="M42" s="4" t="str">
        <f>IF(AND('AAN TE VULLEN door INSCHRIJVER'!$C$18="Ja",Eisen_Oplossing[[#This Row],[Dienst-ver-lening]]="√"),"wel","niet")</f>
        <v>wel</v>
      </c>
      <c r="N42" s="4" t="str">
        <f>IF(ISERROR(SEARCH("wel",CONCATENATE(Eisen_Oplossing[[#This Row],[toon_Cloud / SaaS]],Eisen_Oplossing[[#This Row],[toon_On Premise]],Eisen_Oplossing[[#This Row],[toon_Dienstverlening]]))),"TOON NIET","TOON WEL")</f>
        <v>TOON WEL</v>
      </c>
      <c r="O42" s="4" t="str">
        <f>IF(Eisen_Oplossing[[#This Row],[Eis nodig?]]="Ja","TOON WEL","TOON NIET")</f>
        <v>TOON WEL</v>
      </c>
      <c r="P42" s="4" t="str">
        <f>IF(AND(Eisen_Oplossing[[#This Row],[TOON obv GEVRAAGDE?]]="TOON WEL",Eisen_Oplossing[[#This Row],[Eis nodig?]]="JA"),"ZICHTBAAR","VERBERG")</f>
        <v>ZICHTBAAR</v>
      </c>
    </row>
    <row r="43" spans="1:16" ht="110.4" hidden="1" x14ac:dyDescent="0.3">
      <c r="A43" s="4" t="str">
        <f>IF(LEN(Eisen_Oplossing[[#This Row],[teller]])=1,CONCATENATE("ICT00",Eisen_Oplossing[[#This Row],[teller]]),IF(LEN(Eisen_Oplossing[[#This Row],[teller]])=2,CONCATENATE("ICT0",Eisen_Oplossing[[#This Row],[teller]]),CONCATENATE("ICT",Eisen_Oplossing[[#This Row],[teller]])))</f>
        <v>ICT039</v>
      </c>
      <c r="B43" s="4">
        <f t="shared" si="1"/>
        <v>39</v>
      </c>
      <c r="C43" s="4" t="s">
        <v>54</v>
      </c>
      <c r="D43" s="4" t="s">
        <v>84</v>
      </c>
      <c r="E43" s="4" t="s">
        <v>87</v>
      </c>
      <c r="F43" s="4" t="s">
        <v>88</v>
      </c>
      <c r="G43" s="34" t="s">
        <v>63</v>
      </c>
      <c r="H43" s="34" t="s">
        <v>63</v>
      </c>
      <c r="I43" s="34"/>
      <c r="J43" s="4"/>
      <c r="K43" s="4" t="str">
        <f>IF(AND('AAN TE VULLEN door INSCHRIJVER'!$C$16="Ja",Eisen_Oplossing[[#This Row],[Cloud / SaaS]]="√"),"wel","niet")</f>
        <v>niet</v>
      </c>
      <c r="L43" s="4" t="str">
        <f>IF(AND('AAN TE VULLEN door INSCHRIJVER'!$C$17="Ja",Eisen_Oplossing[[#This Row],[On Premise]]="√"),"wel","niet")</f>
        <v>niet</v>
      </c>
      <c r="M43" s="4" t="str">
        <f>IF(AND('AAN TE VULLEN door INSCHRIJVER'!$C$18="Ja",Eisen_Oplossing[[#This Row],[Dienst-ver-lening]]="√"),"wel","niet")</f>
        <v>niet</v>
      </c>
      <c r="N43" s="4" t="str">
        <f>IF(ISERROR(SEARCH("wel",CONCATENATE(Eisen_Oplossing[[#This Row],[toon_Cloud / SaaS]],Eisen_Oplossing[[#This Row],[toon_On Premise]],Eisen_Oplossing[[#This Row],[toon_Dienstverlening]]))),"TOON NIET","TOON WEL")</f>
        <v>TOON NIET</v>
      </c>
      <c r="O43" s="4" t="str">
        <f>IF(Eisen_Oplossing[[#This Row],[Eis nodig?]]="Ja","TOON WEL","TOON NIET")</f>
        <v>TOON WEL</v>
      </c>
      <c r="P43" s="4" t="str">
        <f>IF(AND(Eisen_Oplossing[[#This Row],[TOON obv GEVRAAGDE?]]="TOON WEL",Eisen_Oplossing[[#This Row],[Eis nodig?]]="JA"),"ZICHTBAAR","VERBERG")</f>
        <v>VERBERG</v>
      </c>
    </row>
    <row r="44" spans="1:16" ht="69" hidden="1" x14ac:dyDescent="0.3">
      <c r="A44" s="4" t="str">
        <f>IF(LEN(Eisen_Oplossing[[#This Row],[teller]])=1,CONCATENATE("ICT00",Eisen_Oplossing[[#This Row],[teller]]),IF(LEN(Eisen_Oplossing[[#This Row],[teller]])=2,CONCATENATE("ICT0",Eisen_Oplossing[[#This Row],[teller]]),CONCATENATE("ICT",Eisen_Oplossing[[#This Row],[teller]])))</f>
        <v>ICT040</v>
      </c>
      <c r="B44" s="4">
        <f t="shared" si="1"/>
        <v>40</v>
      </c>
      <c r="C44" s="4" t="s">
        <v>227</v>
      </c>
      <c r="D44" s="4" t="s">
        <v>84</v>
      </c>
      <c r="E44" s="4" t="s">
        <v>306</v>
      </c>
      <c r="F44" s="4" t="s">
        <v>89</v>
      </c>
      <c r="G44" s="34" t="s">
        <v>63</v>
      </c>
      <c r="H44" s="34" t="s">
        <v>63</v>
      </c>
      <c r="I44" s="34" t="s">
        <v>63</v>
      </c>
      <c r="J44" s="4"/>
      <c r="K44" s="4" t="str">
        <f>IF(AND('AAN TE VULLEN door INSCHRIJVER'!$C$16="Ja",Eisen_Oplossing[[#This Row],[Cloud / SaaS]]="√"),"wel","niet")</f>
        <v>niet</v>
      </c>
      <c r="L44" s="4" t="str">
        <f>IF(AND('AAN TE VULLEN door INSCHRIJVER'!$C$17="Ja",Eisen_Oplossing[[#This Row],[On Premise]]="√"),"wel","niet")</f>
        <v>niet</v>
      </c>
      <c r="M44" s="4" t="str">
        <f>IF(AND('AAN TE VULLEN door INSCHRIJVER'!$C$18="Ja",Eisen_Oplossing[[#This Row],[Dienst-ver-lening]]="√"),"wel","niet")</f>
        <v>wel</v>
      </c>
      <c r="N44" s="4" t="str">
        <f>IF(ISERROR(SEARCH("wel",CONCATENATE(Eisen_Oplossing[[#This Row],[toon_Cloud / SaaS]],Eisen_Oplossing[[#This Row],[toon_On Premise]],Eisen_Oplossing[[#This Row],[toon_Dienstverlening]]))),"TOON NIET","TOON WEL")</f>
        <v>TOON WEL</v>
      </c>
      <c r="O44" s="4" t="str">
        <f>IF(Eisen_Oplossing[[#This Row],[Eis nodig?]]="Ja","TOON WEL","TOON NIET")</f>
        <v>TOON NIET</v>
      </c>
      <c r="P44" s="4" t="str">
        <f>IF(AND(Eisen_Oplossing[[#This Row],[TOON obv GEVRAAGDE?]]="TOON WEL",Eisen_Oplossing[[#This Row],[Eis nodig?]]="JA"),"ZICHTBAAR","VERBERG")</f>
        <v>VERBERG</v>
      </c>
    </row>
    <row r="45" spans="1:16" ht="55.2" hidden="1" x14ac:dyDescent="0.3">
      <c r="A45" s="4" t="str">
        <f>IF(LEN(Eisen_Oplossing[[#This Row],[teller]])=1,CONCATENATE("ICT00",Eisen_Oplossing[[#This Row],[teller]]),IF(LEN(Eisen_Oplossing[[#This Row],[teller]])=2,CONCATENATE("ICT0",Eisen_Oplossing[[#This Row],[teller]]),CONCATENATE("ICT",Eisen_Oplossing[[#This Row],[teller]])))</f>
        <v>ICT041</v>
      </c>
      <c r="B45" s="4">
        <f t="shared" si="1"/>
        <v>41</v>
      </c>
      <c r="C45" s="4" t="s">
        <v>54</v>
      </c>
      <c r="D45" s="4" t="s">
        <v>84</v>
      </c>
      <c r="E45" s="4" t="s">
        <v>90</v>
      </c>
      <c r="F45" s="4" t="s">
        <v>86</v>
      </c>
      <c r="G45" s="34" t="s">
        <v>63</v>
      </c>
      <c r="H45" s="34" t="s">
        <v>63</v>
      </c>
      <c r="I45" s="34"/>
      <c r="J45" s="4"/>
      <c r="K45" s="4" t="str">
        <f>IF(AND('AAN TE VULLEN door INSCHRIJVER'!$C$16="Ja",Eisen_Oplossing[[#This Row],[Cloud / SaaS]]="√"),"wel","niet")</f>
        <v>niet</v>
      </c>
      <c r="L45" s="4" t="str">
        <f>IF(AND('AAN TE VULLEN door INSCHRIJVER'!$C$17="Ja",Eisen_Oplossing[[#This Row],[On Premise]]="√"),"wel","niet")</f>
        <v>niet</v>
      </c>
      <c r="M45" s="4" t="str">
        <f>IF(AND('AAN TE VULLEN door INSCHRIJVER'!$C$18="Ja",Eisen_Oplossing[[#This Row],[Dienst-ver-lening]]="√"),"wel","niet")</f>
        <v>niet</v>
      </c>
      <c r="N45" s="4" t="str">
        <f>IF(ISERROR(SEARCH("wel",CONCATENATE(Eisen_Oplossing[[#This Row],[toon_Cloud / SaaS]],Eisen_Oplossing[[#This Row],[toon_On Premise]],Eisen_Oplossing[[#This Row],[toon_Dienstverlening]]))),"TOON NIET","TOON WEL")</f>
        <v>TOON NIET</v>
      </c>
      <c r="O45" s="4" t="str">
        <f>IF(Eisen_Oplossing[[#This Row],[Eis nodig?]]="Ja","TOON WEL","TOON NIET")</f>
        <v>TOON WEL</v>
      </c>
      <c r="P45" s="4" t="str">
        <f>IF(AND(Eisen_Oplossing[[#This Row],[TOON obv GEVRAAGDE?]]="TOON WEL",Eisen_Oplossing[[#This Row],[Eis nodig?]]="JA"),"ZICHTBAAR","VERBERG")</f>
        <v>VERBERG</v>
      </c>
    </row>
    <row r="46" spans="1:16" ht="409.6" hidden="1" x14ac:dyDescent="0.3">
      <c r="A46" s="4" t="str">
        <f>IF(LEN(Eisen_Oplossing[[#This Row],[teller]])=1,CONCATENATE("ICT00",Eisen_Oplossing[[#This Row],[teller]]),IF(LEN(Eisen_Oplossing[[#This Row],[teller]])=2,CONCATENATE("ICT0",Eisen_Oplossing[[#This Row],[teller]]),CONCATENATE("ICT",Eisen_Oplossing[[#This Row],[teller]])))</f>
        <v>ICT042</v>
      </c>
      <c r="B46" s="4">
        <f t="shared" si="1"/>
        <v>42</v>
      </c>
      <c r="C46" s="4" t="s">
        <v>54</v>
      </c>
      <c r="D46" s="4" t="s">
        <v>84</v>
      </c>
      <c r="E46" s="4" t="s">
        <v>307</v>
      </c>
      <c r="F46" s="4"/>
      <c r="G46" s="34" t="s">
        <v>63</v>
      </c>
      <c r="H46" s="34" t="s">
        <v>63</v>
      </c>
      <c r="I46" s="34"/>
      <c r="J46" s="4"/>
      <c r="K46" s="4" t="str">
        <f>IF(AND('AAN TE VULLEN door INSCHRIJVER'!$C$16="Ja",Eisen_Oplossing[[#This Row],[Cloud / SaaS]]="√"),"wel","niet")</f>
        <v>niet</v>
      </c>
      <c r="L46" s="4" t="str">
        <f>IF(AND('AAN TE VULLEN door INSCHRIJVER'!$C$17="Ja",Eisen_Oplossing[[#This Row],[On Premise]]="√"),"wel","niet")</f>
        <v>niet</v>
      </c>
      <c r="M46" s="4" t="str">
        <f>IF(AND('AAN TE VULLEN door INSCHRIJVER'!$C$18="Ja",Eisen_Oplossing[[#This Row],[Dienst-ver-lening]]="√"),"wel","niet")</f>
        <v>niet</v>
      </c>
      <c r="N46" s="4" t="str">
        <f>IF(ISERROR(SEARCH("wel",CONCATENATE(Eisen_Oplossing[[#This Row],[toon_Cloud / SaaS]],Eisen_Oplossing[[#This Row],[toon_On Premise]],Eisen_Oplossing[[#This Row],[toon_Dienstverlening]]))),"TOON NIET","TOON WEL")</f>
        <v>TOON NIET</v>
      </c>
      <c r="O46" s="4" t="str">
        <f>IF(Eisen_Oplossing[[#This Row],[Eis nodig?]]="Ja","TOON WEL","TOON NIET")</f>
        <v>TOON WEL</v>
      </c>
      <c r="P46" s="4" t="str">
        <f>IF(AND(Eisen_Oplossing[[#This Row],[TOON obv GEVRAAGDE?]]="TOON WEL",Eisen_Oplossing[[#This Row],[Eis nodig?]]="JA"),"ZICHTBAAR","VERBERG")</f>
        <v>VERBERG</v>
      </c>
    </row>
    <row r="47" spans="1:16" ht="41.4" hidden="1" x14ac:dyDescent="0.3">
      <c r="A47" s="4" t="str">
        <f>IF(LEN(Eisen_Oplossing[[#This Row],[teller]])=1,CONCATENATE("ICT00",Eisen_Oplossing[[#This Row],[teller]]),IF(LEN(Eisen_Oplossing[[#This Row],[teller]])=2,CONCATENATE("ICT0",Eisen_Oplossing[[#This Row],[teller]]),CONCATENATE("ICT",Eisen_Oplossing[[#This Row],[teller]])))</f>
        <v>ICT043</v>
      </c>
      <c r="B47" s="4">
        <f t="shared" si="1"/>
        <v>43</v>
      </c>
      <c r="C47" s="4" t="s">
        <v>227</v>
      </c>
      <c r="D47" s="4" t="s">
        <v>84</v>
      </c>
      <c r="E47" s="4" t="s">
        <v>91</v>
      </c>
      <c r="F47" s="4"/>
      <c r="G47" s="34" t="s">
        <v>63</v>
      </c>
      <c r="H47" s="34" t="s">
        <v>63</v>
      </c>
      <c r="I47" s="34" t="s">
        <v>63</v>
      </c>
      <c r="J47" s="4"/>
      <c r="K47" s="4" t="str">
        <f>IF(AND('AAN TE VULLEN door INSCHRIJVER'!$C$16="Ja",Eisen_Oplossing[[#This Row],[Cloud / SaaS]]="√"),"wel","niet")</f>
        <v>niet</v>
      </c>
      <c r="L47" s="4" t="str">
        <f>IF(AND('AAN TE VULLEN door INSCHRIJVER'!$C$17="Ja",Eisen_Oplossing[[#This Row],[On Premise]]="√"),"wel","niet")</f>
        <v>niet</v>
      </c>
      <c r="M47" s="4" t="str">
        <f>IF(AND('AAN TE VULLEN door INSCHRIJVER'!$C$18="Ja",Eisen_Oplossing[[#This Row],[Dienst-ver-lening]]="√"),"wel","niet")</f>
        <v>wel</v>
      </c>
      <c r="N47" s="4" t="str">
        <f>IF(ISERROR(SEARCH("wel",CONCATENATE(Eisen_Oplossing[[#This Row],[toon_Cloud / SaaS]],Eisen_Oplossing[[#This Row],[toon_On Premise]],Eisen_Oplossing[[#This Row],[toon_Dienstverlening]]))),"TOON NIET","TOON WEL")</f>
        <v>TOON WEL</v>
      </c>
      <c r="O47" s="4" t="str">
        <f>IF(Eisen_Oplossing[[#This Row],[Eis nodig?]]="Ja","TOON WEL","TOON NIET")</f>
        <v>TOON NIET</v>
      </c>
      <c r="P47" s="4" t="str">
        <f>IF(AND(Eisen_Oplossing[[#This Row],[TOON obv GEVRAAGDE?]]="TOON WEL",Eisen_Oplossing[[#This Row],[Eis nodig?]]="JA"),"ZICHTBAAR","VERBERG")</f>
        <v>VERBERG</v>
      </c>
    </row>
    <row r="48" spans="1:16" ht="41.4" hidden="1" x14ac:dyDescent="0.3">
      <c r="A48" s="4" t="str">
        <f>IF(LEN(Eisen_Oplossing[[#This Row],[teller]])=1,CONCATENATE("ICT00",Eisen_Oplossing[[#This Row],[teller]]),IF(LEN(Eisen_Oplossing[[#This Row],[teller]])=2,CONCATENATE("ICT0",Eisen_Oplossing[[#This Row],[teller]]),CONCATENATE("ICT",Eisen_Oplossing[[#This Row],[teller]])))</f>
        <v>ICT044</v>
      </c>
      <c r="B48" s="4">
        <f t="shared" si="1"/>
        <v>44</v>
      </c>
      <c r="C48" s="4" t="s">
        <v>227</v>
      </c>
      <c r="D48" s="4" t="s">
        <v>92</v>
      </c>
      <c r="E48" s="4" t="s">
        <v>93</v>
      </c>
      <c r="F48" s="4"/>
      <c r="G48" s="34" t="s">
        <v>63</v>
      </c>
      <c r="H48" s="34" t="s">
        <v>63</v>
      </c>
      <c r="I48" s="34" t="s">
        <v>63</v>
      </c>
      <c r="J48" s="4"/>
      <c r="K48" s="4" t="str">
        <f>IF(AND('AAN TE VULLEN door INSCHRIJVER'!$C$16="Ja",Eisen_Oplossing[[#This Row],[Cloud / SaaS]]="√"),"wel","niet")</f>
        <v>niet</v>
      </c>
      <c r="L48" s="4" t="str">
        <f>IF(AND('AAN TE VULLEN door INSCHRIJVER'!$C$17="Ja",Eisen_Oplossing[[#This Row],[On Premise]]="√"),"wel","niet")</f>
        <v>niet</v>
      </c>
      <c r="M48" s="4" t="str">
        <f>IF(AND('AAN TE VULLEN door INSCHRIJVER'!$C$18="Ja",Eisen_Oplossing[[#This Row],[Dienst-ver-lening]]="√"),"wel","niet")</f>
        <v>wel</v>
      </c>
      <c r="N48" s="4" t="str">
        <f>IF(ISERROR(SEARCH("wel",CONCATENATE(Eisen_Oplossing[[#This Row],[toon_Cloud / SaaS]],Eisen_Oplossing[[#This Row],[toon_On Premise]],Eisen_Oplossing[[#This Row],[toon_Dienstverlening]]))),"TOON NIET","TOON WEL")</f>
        <v>TOON WEL</v>
      </c>
      <c r="O48" s="4" t="str">
        <f>IF(Eisen_Oplossing[[#This Row],[Eis nodig?]]="Ja","TOON WEL","TOON NIET")</f>
        <v>TOON NIET</v>
      </c>
      <c r="P48" s="4" t="str">
        <f>IF(AND(Eisen_Oplossing[[#This Row],[TOON obv GEVRAAGDE?]]="TOON WEL",Eisen_Oplossing[[#This Row],[Eis nodig?]]="JA"),"ZICHTBAAR","VERBERG")</f>
        <v>VERBERG</v>
      </c>
    </row>
    <row r="49" spans="1:16" ht="82.8" hidden="1" x14ac:dyDescent="0.3">
      <c r="A49" s="4" t="str">
        <f>IF(LEN(Eisen_Oplossing[[#This Row],[teller]])=1,CONCATENATE("ICT00",Eisen_Oplossing[[#This Row],[teller]]),IF(LEN(Eisen_Oplossing[[#This Row],[teller]])=2,CONCATENATE("ICT0",Eisen_Oplossing[[#This Row],[teller]]),CONCATENATE("ICT",Eisen_Oplossing[[#This Row],[teller]])))</f>
        <v>ICT045</v>
      </c>
      <c r="B49" s="4">
        <f t="shared" si="1"/>
        <v>45</v>
      </c>
      <c r="C49" s="4" t="s">
        <v>227</v>
      </c>
      <c r="D49" s="4" t="s">
        <v>92</v>
      </c>
      <c r="E49" s="4" t="s">
        <v>375</v>
      </c>
      <c r="F49" s="4" t="s">
        <v>94</v>
      </c>
      <c r="G49" s="34" t="s">
        <v>63</v>
      </c>
      <c r="H49" s="34" t="s">
        <v>63</v>
      </c>
      <c r="I49" s="34" t="s">
        <v>63</v>
      </c>
      <c r="J49" s="4"/>
      <c r="K49" s="4" t="str">
        <f>IF(AND('AAN TE VULLEN door INSCHRIJVER'!$C$16="Ja",Eisen_Oplossing[[#This Row],[Cloud / SaaS]]="√"),"wel","niet")</f>
        <v>niet</v>
      </c>
      <c r="L49" s="4" t="str">
        <f>IF(AND('AAN TE VULLEN door INSCHRIJVER'!$C$17="Ja",Eisen_Oplossing[[#This Row],[On Premise]]="√"),"wel","niet")</f>
        <v>niet</v>
      </c>
      <c r="M49" s="4" t="str">
        <f>IF(AND('AAN TE VULLEN door INSCHRIJVER'!$C$18="Ja",Eisen_Oplossing[[#This Row],[Dienst-ver-lening]]="√"),"wel","niet")</f>
        <v>wel</v>
      </c>
      <c r="N49" s="4" t="str">
        <f>IF(ISERROR(SEARCH("wel",CONCATENATE(Eisen_Oplossing[[#This Row],[toon_Cloud / SaaS]],Eisen_Oplossing[[#This Row],[toon_On Premise]],Eisen_Oplossing[[#This Row],[toon_Dienstverlening]]))),"TOON NIET","TOON WEL")</f>
        <v>TOON WEL</v>
      </c>
      <c r="O49" s="4" t="str">
        <f>IF(Eisen_Oplossing[[#This Row],[Eis nodig?]]="Ja","TOON WEL","TOON NIET")</f>
        <v>TOON NIET</v>
      </c>
      <c r="P49" s="4" t="str">
        <f>IF(AND(Eisen_Oplossing[[#This Row],[TOON obv GEVRAAGDE?]]="TOON WEL",Eisen_Oplossing[[#This Row],[Eis nodig?]]="JA"),"ZICHTBAAR","VERBERG")</f>
        <v>VERBERG</v>
      </c>
    </row>
    <row r="50" spans="1:16" ht="55.2" hidden="1" x14ac:dyDescent="0.3">
      <c r="A50" s="4" t="str">
        <f>IF(LEN(Eisen_Oplossing[[#This Row],[teller]])=1,CONCATENATE("ICT00",Eisen_Oplossing[[#This Row],[teller]]),IF(LEN(Eisen_Oplossing[[#This Row],[teller]])=2,CONCATENATE("ICT0",Eisen_Oplossing[[#This Row],[teller]]),CONCATENATE("ICT",Eisen_Oplossing[[#This Row],[teller]])))</f>
        <v>ICT046</v>
      </c>
      <c r="B50" s="4">
        <f t="shared" si="1"/>
        <v>46</v>
      </c>
      <c r="C50" s="4" t="s">
        <v>54</v>
      </c>
      <c r="D50" s="4" t="s">
        <v>92</v>
      </c>
      <c r="E50" s="4" t="s">
        <v>380</v>
      </c>
      <c r="F50" s="4" t="s">
        <v>94</v>
      </c>
      <c r="G50" s="34" t="s">
        <v>63</v>
      </c>
      <c r="H50" s="34" t="s">
        <v>63</v>
      </c>
      <c r="I50" s="34"/>
      <c r="J50" s="4"/>
      <c r="K50" s="4" t="str">
        <f>IF(AND('AAN TE VULLEN door INSCHRIJVER'!$C$16="Ja",Eisen_Oplossing[[#This Row],[Cloud / SaaS]]="√"),"wel","niet")</f>
        <v>niet</v>
      </c>
      <c r="L50" s="4" t="str">
        <f>IF(AND('AAN TE VULLEN door INSCHRIJVER'!$C$17="Ja",Eisen_Oplossing[[#This Row],[On Premise]]="√"),"wel","niet")</f>
        <v>niet</v>
      </c>
      <c r="M50" s="4" t="str">
        <f>IF(AND('AAN TE VULLEN door INSCHRIJVER'!$C$18="Ja",Eisen_Oplossing[[#This Row],[Dienst-ver-lening]]="√"),"wel","niet")</f>
        <v>niet</v>
      </c>
      <c r="N50" s="4" t="str">
        <f>IF(ISERROR(SEARCH("wel",CONCATENATE(Eisen_Oplossing[[#This Row],[toon_Cloud / SaaS]],Eisen_Oplossing[[#This Row],[toon_On Premise]],Eisen_Oplossing[[#This Row],[toon_Dienstverlening]]))),"TOON NIET","TOON WEL")</f>
        <v>TOON NIET</v>
      </c>
      <c r="O50" s="4" t="str">
        <f>IF(Eisen_Oplossing[[#This Row],[Eis nodig?]]="Ja","TOON WEL","TOON NIET")</f>
        <v>TOON WEL</v>
      </c>
      <c r="P50" s="4" t="str">
        <f>IF(AND(Eisen_Oplossing[[#This Row],[TOON obv GEVRAAGDE?]]="TOON WEL",Eisen_Oplossing[[#This Row],[Eis nodig?]]="JA"),"ZICHTBAAR","VERBERG")</f>
        <v>VERBERG</v>
      </c>
    </row>
    <row r="51" spans="1:16" ht="41.4" hidden="1" x14ac:dyDescent="0.3">
      <c r="A51" s="4" t="str">
        <f>IF(LEN(Eisen_Oplossing[[#This Row],[teller]])=1,CONCATENATE("ICT00",Eisen_Oplossing[[#This Row],[teller]]),IF(LEN(Eisen_Oplossing[[#This Row],[teller]])=2,CONCATENATE("ICT0",Eisen_Oplossing[[#This Row],[teller]]),CONCATENATE("ICT",Eisen_Oplossing[[#This Row],[teller]])))</f>
        <v>ICT047</v>
      </c>
      <c r="B51" s="4">
        <f t="shared" si="1"/>
        <v>47</v>
      </c>
      <c r="C51" s="4" t="s">
        <v>54</v>
      </c>
      <c r="D51" s="4" t="s">
        <v>92</v>
      </c>
      <c r="E51" s="4" t="s">
        <v>340</v>
      </c>
      <c r="F51" s="4"/>
      <c r="G51" s="34" t="s">
        <v>63</v>
      </c>
      <c r="H51" s="34" t="s">
        <v>63</v>
      </c>
      <c r="I51" s="34"/>
      <c r="J51" s="4"/>
      <c r="K51" s="4" t="str">
        <f>IF(AND('AAN TE VULLEN door INSCHRIJVER'!$C$16="Ja",Eisen_Oplossing[[#This Row],[Cloud / SaaS]]="√"),"wel","niet")</f>
        <v>niet</v>
      </c>
      <c r="L51" s="4" t="str">
        <f>IF(AND('AAN TE VULLEN door INSCHRIJVER'!$C$17="Ja",Eisen_Oplossing[[#This Row],[On Premise]]="√"),"wel","niet")</f>
        <v>niet</v>
      </c>
      <c r="M51" s="4" t="str">
        <f>IF(AND('AAN TE VULLEN door INSCHRIJVER'!$C$18="Ja",Eisen_Oplossing[[#This Row],[Dienst-ver-lening]]="√"),"wel","niet")</f>
        <v>niet</v>
      </c>
      <c r="N51" s="4" t="str">
        <f>IF(ISERROR(SEARCH("wel",CONCATENATE(Eisen_Oplossing[[#This Row],[toon_Cloud / SaaS]],Eisen_Oplossing[[#This Row],[toon_On Premise]],Eisen_Oplossing[[#This Row],[toon_Dienstverlening]]))),"TOON NIET","TOON WEL")</f>
        <v>TOON NIET</v>
      </c>
      <c r="O51" s="4" t="str">
        <f>IF(Eisen_Oplossing[[#This Row],[Eis nodig?]]="Ja","TOON WEL","TOON NIET")</f>
        <v>TOON WEL</v>
      </c>
      <c r="P51" s="4" t="str">
        <f>IF(AND(Eisen_Oplossing[[#This Row],[TOON obv GEVRAAGDE?]]="TOON WEL",Eisen_Oplossing[[#This Row],[Eis nodig?]]="JA"),"ZICHTBAAR","VERBERG")</f>
        <v>VERBERG</v>
      </c>
    </row>
    <row r="52" spans="1:16" ht="55.2" hidden="1" x14ac:dyDescent="0.3">
      <c r="A52" s="4" t="str">
        <f>IF(LEN(Eisen_Oplossing[[#This Row],[teller]])=1,CONCATENATE("ICT00",Eisen_Oplossing[[#This Row],[teller]]),IF(LEN(Eisen_Oplossing[[#This Row],[teller]])=2,CONCATENATE("ICT0",Eisen_Oplossing[[#This Row],[teller]]),CONCATENATE("ICT",Eisen_Oplossing[[#This Row],[teller]])))</f>
        <v>ICT048</v>
      </c>
      <c r="B52" s="4">
        <f t="shared" si="1"/>
        <v>48</v>
      </c>
      <c r="C52" s="4" t="s">
        <v>54</v>
      </c>
      <c r="D52" s="4" t="s">
        <v>92</v>
      </c>
      <c r="E52" s="4" t="s">
        <v>95</v>
      </c>
      <c r="F52" s="4" t="s">
        <v>79</v>
      </c>
      <c r="G52" s="34" t="s">
        <v>63</v>
      </c>
      <c r="H52" s="34" t="s">
        <v>63</v>
      </c>
      <c r="I52" s="34"/>
      <c r="J52" s="4"/>
      <c r="K52" s="4" t="str">
        <f>IF(AND('AAN TE VULLEN door INSCHRIJVER'!$C$16="Ja",Eisen_Oplossing[[#This Row],[Cloud / SaaS]]="√"),"wel","niet")</f>
        <v>niet</v>
      </c>
      <c r="L52" s="4" t="str">
        <f>IF(AND('AAN TE VULLEN door INSCHRIJVER'!$C$17="Ja",Eisen_Oplossing[[#This Row],[On Premise]]="√"),"wel","niet")</f>
        <v>niet</v>
      </c>
      <c r="M52" s="4" t="str">
        <f>IF(AND('AAN TE VULLEN door INSCHRIJVER'!$C$18="Ja",Eisen_Oplossing[[#This Row],[Dienst-ver-lening]]="√"),"wel","niet")</f>
        <v>niet</v>
      </c>
      <c r="N52" s="4" t="str">
        <f>IF(ISERROR(SEARCH("wel",CONCATENATE(Eisen_Oplossing[[#This Row],[toon_Cloud / SaaS]],Eisen_Oplossing[[#This Row],[toon_On Premise]],Eisen_Oplossing[[#This Row],[toon_Dienstverlening]]))),"TOON NIET","TOON WEL")</f>
        <v>TOON NIET</v>
      </c>
      <c r="O52" s="4" t="str">
        <f>IF(Eisen_Oplossing[[#This Row],[Eis nodig?]]="Ja","TOON WEL","TOON NIET")</f>
        <v>TOON WEL</v>
      </c>
      <c r="P52" s="4" t="str">
        <f>IF(AND(Eisen_Oplossing[[#This Row],[TOON obv GEVRAAGDE?]]="TOON WEL",Eisen_Oplossing[[#This Row],[Eis nodig?]]="JA"),"ZICHTBAAR","VERBERG")</f>
        <v>VERBERG</v>
      </c>
    </row>
    <row r="53" spans="1:16" ht="27.6" hidden="1" x14ac:dyDescent="0.3">
      <c r="A53" s="4" t="str">
        <f>IF(LEN(Eisen_Oplossing[[#This Row],[teller]])=1,CONCATENATE("ICT00",Eisen_Oplossing[[#This Row],[teller]]),IF(LEN(Eisen_Oplossing[[#This Row],[teller]])=2,CONCATENATE("ICT0",Eisen_Oplossing[[#This Row],[teller]]),CONCATENATE("ICT",Eisen_Oplossing[[#This Row],[teller]])))</f>
        <v>ICT049</v>
      </c>
      <c r="B53" s="4">
        <f t="shared" si="1"/>
        <v>49</v>
      </c>
      <c r="C53" s="4" t="s">
        <v>227</v>
      </c>
      <c r="D53" s="4" t="s">
        <v>92</v>
      </c>
      <c r="E53" s="4" t="s">
        <v>96</v>
      </c>
      <c r="F53" s="4" t="s">
        <v>94</v>
      </c>
      <c r="G53" s="34" t="s">
        <v>63</v>
      </c>
      <c r="H53" s="34" t="s">
        <v>63</v>
      </c>
      <c r="I53" s="34" t="s">
        <v>63</v>
      </c>
      <c r="J53" s="4"/>
      <c r="K53" s="4" t="str">
        <f>IF(AND('AAN TE VULLEN door INSCHRIJVER'!$C$16="Ja",Eisen_Oplossing[[#This Row],[Cloud / SaaS]]="√"),"wel","niet")</f>
        <v>niet</v>
      </c>
      <c r="L53" s="4" t="str">
        <f>IF(AND('AAN TE VULLEN door INSCHRIJVER'!$C$17="Ja",Eisen_Oplossing[[#This Row],[On Premise]]="√"),"wel","niet")</f>
        <v>niet</v>
      </c>
      <c r="M53" s="4" t="str">
        <f>IF(AND('AAN TE VULLEN door INSCHRIJVER'!$C$18="Ja",Eisen_Oplossing[[#This Row],[Dienst-ver-lening]]="√"),"wel","niet")</f>
        <v>wel</v>
      </c>
      <c r="N53" s="4" t="str">
        <f>IF(ISERROR(SEARCH("wel",CONCATENATE(Eisen_Oplossing[[#This Row],[toon_Cloud / SaaS]],Eisen_Oplossing[[#This Row],[toon_On Premise]],Eisen_Oplossing[[#This Row],[toon_Dienstverlening]]))),"TOON NIET","TOON WEL")</f>
        <v>TOON WEL</v>
      </c>
      <c r="O53" s="4" t="str">
        <f>IF(Eisen_Oplossing[[#This Row],[Eis nodig?]]="Ja","TOON WEL","TOON NIET")</f>
        <v>TOON NIET</v>
      </c>
      <c r="P53" s="4" t="str">
        <f>IF(AND(Eisen_Oplossing[[#This Row],[TOON obv GEVRAAGDE?]]="TOON WEL",Eisen_Oplossing[[#This Row],[Eis nodig?]]="JA"),"ZICHTBAAR","VERBERG")</f>
        <v>VERBERG</v>
      </c>
    </row>
    <row r="54" spans="1:16" ht="55.2" hidden="1" x14ac:dyDescent="0.3">
      <c r="A54" s="4" t="str">
        <f>IF(LEN(Eisen_Oplossing[[#This Row],[teller]])=1,CONCATENATE("ICT00",Eisen_Oplossing[[#This Row],[teller]]),IF(LEN(Eisen_Oplossing[[#This Row],[teller]])=2,CONCATENATE("ICT0",Eisen_Oplossing[[#This Row],[teller]]),CONCATENATE("ICT",Eisen_Oplossing[[#This Row],[teller]])))</f>
        <v>ICT050</v>
      </c>
      <c r="B54" s="4">
        <f t="shared" si="1"/>
        <v>50</v>
      </c>
      <c r="C54" s="4" t="s">
        <v>54</v>
      </c>
      <c r="D54" s="4" t="s">
        <v>564</v>
      </c>
      <c r="E54" s="4" t="s">
        <v>98</v>
      </c>
      <c r="F54" s="4"/>
      <c r="G54" s="34" t="s">
        <v>63</v>
      </c>
      <c r="H54" s="34" t="s">
        <v>63</v>
      </c>
      <c r="I54" s="34" t="s">
        <v>63</v>
      </c>
      <c r="J54" s="4"/>
      <c r="K54" s="4" t="str">
        <f>IF(AND('AAN TE VULLEN door INSCHRIJVER'!$C$16="Ja",Eisen_Oplossing[[#This Row],[Cloud / SaaS]]="√"),"wel","niet")</f>
        <v>niet</v>
      </c>
      <c r="L54" s="4" t="str">
        <f>IF(AND('AAN TE VULLEN door INSCHRIJVER'!$C$17="Ja",Eisen_Oplossing[[#This Row],[On Premise]]="√"),"wel","niet")</f>
        <v>niet</v>
      </c>
      <c r="M54" s="4" t="str">
        <f>IF(AND('AAN TE VULLEN door INSCHRIJVER'!$C$18="Ja",Eisen_Oplossing[[#This Row],[Dienst-ver-lening]]="√"),"wel","niet")</f>
        <v>wel</v>
      </c>
      <c r="N54" s="4" t="str">
        <f>IF(ISERROR(SEARCH("wel",CONCATENATE(Eisen_Oplossing[[#This Row],[toon_Cloud / SaaS]],Eisen_Oplossing[[#This Row],[toon_On Premise]],Eisen_Oplossing[[#This Row],[toon_Dienstverlening]]))),"TOON NIET","TOON WEL")</f>
        <v>TOON WEL</v>
      </c>
      <c r="O54" s="4" t="str">
        <f>IF(Eisen_Oplossing[[#This Row],[Eis nodig?]]="Ja","TOON WEL","TOON NIET")</f>
        <v>TOON WEL</v>
      </c>
      <c r="P54" s="4" t="str">
        <f>IF(AND(Eisen_Oplossing[[#This Row],[TOON obv GEVRAAGDE?]]="TOON WEL",Eisen_Oplossing[[#This Row],[Eis nodig?]]="JA"),"ZICHTBAAR","VERBERG")</f>
        <v>ZICHTBAAR</v>
      </c>
    </row>
    <row r="55" spans="1:16" ht="55.2" hidden="1" x14ac:dyDescent="0.3">
      <c r="A55" s="4" t="str">
        <f>IF(LEN(Eisen_Oplossing[[#This Row],[teller]])=1,CONCATENATE("ICT00",Eisen_Oplossing[[#This Row],[teller]]),IF(LEN(Eisen_Oplossing[[#This Row],[teller]])=2,CONCATENATE("ICT0",Eisen_Oplossing[[#This Row],[teller]]),CONCATENATE("ICT",Eisen_Oplossing[[#This Row],[teller]])))</f>
        <v>ICT051</v>
      </c>
      <c r="B55" s="4">
        <f t="shared" si="1"/>
        <v>51</v>
      </c>
      <c r="C55" s="4" t="s">
        <v>54</v>
      </c>
      <c r="D55" s="4" t="s">
        <v>564</v>
      </c>
      <c r="E55" s="4" t="s">
        <v>565</v>
      </c>
      <c r="F55" s="4"/>
      <c r="G55" s="34" t="s">
        <v>63</v>
      </c>
      <c r="H55" s="34" t="s">
        <v>63</v>
      </c>
      <c r="I55" s="34" t="s">
        <v>63</v>
      </c>
      <c r="J55" s="4"/>
      <c r="K55" s="4" t="str">
        <f>IF(AND('AAN TE VULLEN door INSCHRIJVER'!$C$16="Ja",Eisen_Oplossing[[#This Row],[Cloud / SaaS]]="√"),"wel","niet")</f>
        <v>niet</v>
      </c>
      <c r="L55" s="4" t="str">
        <f>IF(AND('AAN TE VULLEN door INSCHRIJVER'!$C$17="Ja",Eisen_Oplossing[[#This Row],[On Premise]]="√"),"wel","niet")</f>
        <v>niet</v>
      </c>
      <c r="M55" s="4" t="str">
        <f>IF(AND('AAN TE VULLEN door INSCHRIJVER'!$C$18="Ja",Eisen_Oplossing[[#This Row],[Dienst-ver-lening]]="√"),"wel","niet")</f>
        <v>wel</v>
      </c>
      <c r="N55" s="4" t="str">
        <f>IF(ISERROR(SEARCH("wel",CONCATENATE(Eisen_Oplossing[[#This Row],[toon_Cloud / SaaS]],Eisen_Oplossing[[#This Row],[toon_On Premise]],Eisen_Oplossing[[#This Row],[toon_Dienstverlening]]))),"TOON NIET","TOON WEL")</f>
        <v>TOON WEL</v>
      </c>
      <c r="O55" s="4" t="str">
        <f>IF(Eisen_Oplossing[[#This Row],[Eis nodig?]]="Ja","TOON WEL","TOON NIET")</f>
        <v>TOON WEL</v>
      </c>
      <c r="P55" s="4" t="str">
        <f>IF(AND(Eisen_Oplossing[[#This Row],[TOON obv GEVRAAGDE?]]="TOON WEL",Eisen_Oplossing[[#This Row],[Eis nodig?]]="JA"),"ZICHTBAAR","VERBERG")</f>
        <v>ZICHTBAAR</v>
      </c>
    </row>
    <row r="56" spans="1:16" ht="179.4" x14ac:dyDescent="0.3">
      <c r="A56" s="4" t="str">
        <f>IF(LEN(Eisen_Oplossing[[#This Row],[teller]])=1,CONCATENATE("ICT00",Eisen_Oplossing[[#This Row],[teller]]),IF(LEN(Eisen_Oplossing[[#This Row],[teller]])=2,CONCATENATE("ICT0",Eisen_Oplossing[[#This Row],[teller]]),CONCATENATE("ICT",Eisen_Oplossing[[#This Row],[teller]])))</f>
        <v>ICT052</v>
      </c>
      <c r="B56" s="4">
        <f t="shared" si="1"/>
        <v>52</v>
      </c>
      <c r="C56" s="4" t="s">
        <v>54</v>
      </c>
      <c r="D56" s="4" t="s">
        <v>97</v>
      </c>
      <c r="E56" s="4" t="s">
        <v>99</v>
      </c>
      <c r="F56" s="4"/>
      <c r="G56" s="34" t="s">
        <v>63</v>
      </c>
      <c r="H56" s="34" t="s">
        <v>63</v>
      </c>
      <c r="I56" s="34" t="s">
        <v>63</v>
      </c>
      <c r="J56" s="4"/>
      <c r="K56" s="4" t="str">
        <f>IF(AND('AAN TE VULLEN door INSCHRIJVER'!$C$16="Ja",Eisen_Oplossing[[#This Row],[Cloud / SaaS]]="√"),"wel","niet")</f>
        <v>niet</v>
      </c>
      <c r="L56" s="4" t="str">
        <f>IF(AND('AAN TE VULLEN door INSCHRIJVER'!$C$17="Ja",Eisen_Oplossing[[#This Row],[On Premise]]="√"),"wel","niet")</f>
        <v>niet</v>
      </c>
      <c r="M56" s="4" t="str">
        <f>IF(AND('AAN TE VULLEN door INSCHRIJVER'!$C$18="Ja",Eisen_Oplossing[[#This Row],[Dienst-ver-lening]]="√"),"wel","niet")</f>
        <v>wel</v>
      </c>
      <c r="N56" s="4" t="str">
        <f>IF(ISERROR(SEARCH("wel",CONCATENATE(Eisen_Oplossing[[#This Row],[toon_Cloud / SaaS]],Eisen_Oplossing[[#This Row],[toon_On Premise]],Eisen_Oplossing[[#This Row],[toon_Dienstverlening]]))),"TOON NIET","TOON WEL")</f>
        <v>TOON WEL</v>
      </c>
      <c r="O56" s="4" t="str">
        <f>IF(Eisen_Oplossing[[#This Row],[Eis nodig?]]="Ja","TOON WEL","TOON NIET")</f>
        <v>TOON WEL</v>
      </c>
      <c r="P56" s="4" t="str">
        <f>IF(AND(Eisen_Oplossing[[#This Row],[TOON obv GEVRAAGDE?]]="TOON WEL",Eisen_Oplossing[[#This Row],[Eis nodig?]]="JA"),"ZICHTBAAR","VERBERG")</f>
        <v>ZICHTBAAR</v>
      </c>
    </row>
    <row r="57" spans="1:16" ht="110.4" x14ac:dyDescent="0.3">
      <c r="A57" s="4" t="str">
        <f>IF(LEN(Eisen_Oplossing[[#This Row],[teller]])=1,CONCATENATE("ICT00",Eisen_Oplossing[[#This Row],[teller]]),IF(LEN(Eisen_Oplossing[[#This Row],[teller]])=2,CONCATENATE("ICT0",Eisen_Oplossing[[#This Row],[teller]]),CONCATENATE("ICT",Eisen_Oplossing[[#This Row],[teller]])))</f>
        <v>ICT053</v>
      </c>
      <c r="B57" s="4">
        <f t="shared" si="1"/>
        <v>53</v>
      </c>
      <c r="C57" s="4" t="s">
        <v>54</v>
      </c>
      <c r="D57" s="4" t="s">
        <v>97</v>
      </c>
      <c r="E57" s="4" t="s">
        <v>264</v>
      </c>
      <c r="F57" s="4"/>
      <c r="G57" s="34" t="s">
        <v>63</v>
      </c>
      <c r="H57" s="34" t="s">
        <v>63</v>
      </c>
      <c r="I57" s="34" t="s">
        <v>63</v>
      </c>
      <c r="J57" s="4"/>
      <c r="K57" s="4" t="str">
        <f>IF(AND('AAN TE VULLEN door INSCHRIJVER'!$C$16="Ja",Eisen_Oplossing[[#This Row],[Cloud / SaaS]]="√"),"wel","niet")</f>
        <v>niet</v>
      </c>
      <c r="L57" s="4" t="str">
        <f>IF(AND('AAN TE VULLEN door INSCHRIJVER'!$C$17="Ja",Eisen_Oplossing[[#This Row],[On Premise]]="√"),"wel","niet")</f>
        <v>niet</v>
      </c>
      <c r="M57" s="4" t="str">
        <f>IF(AND('AAN TE VULLEN door INSCHRIJVER'!$C$18="Ja",Eisen_Oplossing[[#This Row],[Dienst-ver-lening]]="√"),"wel","niet")</f>
        <v>wel</v>
      </c>
      <c r="N57" s="4" t="str">
        <f>IF(ISERROR(SEARCH("wel",CONCATENATE(Eisen_Oplossing[[#This Row],[toon_Cloud / SaaS]],Eisen_Oplossing[[#This Row],[toon_On Premise]],Eisen_Oplossing[[#This Row],[toon_Dienstverlening]]))),"TOON NIET","TOON WEL")</f>
        <v>TOON WEL</v>
      </c>
      <c r="O57" s="4" t="str">
        <f>IF(Eisen_Oplossing[[#This Row],[Eis nodig?]]="Ja","TOON WEL","TOON NIET")</f>
        <v>TOON WEL</v>
      </c>
      <c r="P57" s="4" t="str">
        <f>IF(AND(Eisen_Oplossing[[#This Row],[TOON obv GEVRAAGDE?]]="TOON WEL",Eisen_Oplossing[[#This Row],[Eis nodig?]]="JA"),"ZICHTBAAR","VERBERG")</f>
        <v>ZICHTBAAR</v>
      </c>
    </row>
    <row r="58" spans="1:16" ht="41.4" x14ac:dyDescent="0.3">
      <c r="A58" s="4" t="str">
        <f>IF(LEN(Eisen_Oplossing[[#This Row],[teller]])=1,CONCATENATE("ICT00",Eisen_Oplossing[[#This Row],[teller]]),IF(LEN(Eisen_Oplossing[[#This Row],[teller]])=2,CONCATENATE("ICT0",Eisen_Oplossing[[#This Row],[teller]]),CONCATENATE("ICT",Eisen_Oplossing[[#This Row],[teller]])))</f>
        <v>ICT054</v>
      </c>
      <c r="B58" s="4">
        <f t="shared" si="1"/>
        <v>54</v>
      </c>
      <c r="C58" s="4" t="s">
        <v>54</v>
      </c>
      <c r="D58" s="4" t="s">
        <v>97</v>
      </c>
      <c r="E58" s="4" t="s">
        <v>341</v>
      </c>
      <c r="F58" s="4"/>
      <c r="G58" s="34" t="s">
        <v>63</v>
      </c>
      <c r="H58" s="34" t="s">
        <v>63</v>
      </c>
      <c r="I58" s="34" t="s">
        <v>63</v>
      </c>
      <c r="J58" s="4"/>
      <c r="K58" s="4" t="str">
        <f>IF(AND('AAN TE VULLEN door INSCHRIJVER'!$C$16="Ja",Eisen_Oplossing[[#This Row],[Cloud / SaaS]]="√"),"wel","niet")</f>
        <v>niet</v>
      </c>
      <c r="L58" s="4" t="str">
        <f>IF(AND('AAN TE VULLEN door INSCHRIJVER'!$C$17="Ja",Eisen_Oplossing[[#This Row],[On Premise]]="√"),"wel","niet")</f>
        <v>niet</v>
      </c>
      <c r="M58" s="4" t="str">
        <f>IF(AND('AAN TE VULLEN door INSCHRIJVER'!$C$18="Ja",Eisen_Oplossing[[#This Row],[Dienst-ver-lening]]="√"),"wel","niet")</f>
        <v>wel</v>
      </c>
      <c r="N58" s="4" t="str">
        <f>IF(ISERROR(SEARCH("wel",CONCATENATE(Eisen_Oplossing[[#This Row],[toon_Cloud / SaaS]],Eisen_Oplossing[[#This Row],[toon_On Premise]],Eisen_Oplossing[[#This Row],[toon_Dienstverlening]]))),"TOON NIET","TOON WEL")</f>
        <v>TOON WEL</v>
      </c>
      <c r="O58" s="4" t="str">
        <f>IF(Eisen_Oplossing[[#This Row],[Eis nodig?]]="Ja","TOON WEL","TOON NIET")</f>
        <v>TOON WEL</v>
      </c>
      <c r="P58" s="4" t="str">
        <f>IF(AND(Eisen_Oplossing[[#This Row],[TOON obv GEVRAAGDE?]]="TOON WEL",Eisen_Oplossing[[#This Row],[Eis nodig?]]="JA"),"ZICHTBAAR","VERBERG")</f>
        <v>ZICHTBAAR</v>
      </c>
    </row>
    <row r="59" spans="1:16" ht="82.8" hidden="1" x14ac:dyDescent="0.3">
      <c r="A59" s="4" t="str">
        <f>IF(LEN(Eisen_Oplossing[[#This Row],[teller]])=1,CONCATENATE("ICT00",Eisen_Oplossing[[#This Row],[teller]]),IF(LEN(Eisen_Oplossing[[#This Row],[teller]])=2,CONCATENATE("ICT0",Eisen_Oplossing[[#This Row],[teller]]),CONCATENATE("ICT",Eisen_Oplossing[[#This Row],[teller]])))</f>
        <v>ICT055</v>
      </c>
      <c r="B59" s="4">
        <f t="shared" si="1"/>
        <v>55</v>
      </c>
      <c r="C59" s="4" t="s">
        <v>54</v>
      </c>
      <c r="D59" s="4" t="s">
        <v>97</v>
      </c>
      <c r="E59" s="4" t="s">
        <v>266</v>
      </c>
      <c r="F59" s="4" t="s">
        <v>100</v>
      </c>
      <c r="G59" s="34" t="s">
        <v>63</v>
      </c>
      <c r="H59" s="34" t="s">
        <v>63</v>
      </c>
      <c r="I59" s="34"/>
      <c r="J59" s="4"/>
      <c r="K59" s="4" t="str">
        <f>IF(AND('AAN TE VULLEN door INSCHRIJVER'!$C$16="Ja",Eisen_Oplossing[[#This Row],[Cloud / SaaS]]="√"),"wel","niet")</f>
        <v>niet</v>
      </c>
      <c r="L59" s="4" t="str">
        <f>IF(AND('AAN TE VULLEN door INSCHRIJVER'!$C$17="Ja",Eisen_Oplossing[[#This Row],[On Premise]]="√"),"wel","niet")</f>
        <v>niet</v>
      </c>
      <c r="M59" s="4" t="str">
        <f>IF(AND('AAN TE VULLEN door INSCHRIJVER'!$C$18="Ja",Eisen_Oplossing[[#This Row],[Dienst-ver-lening]]="√"),"wel","niet")</f>
        <v>niet</v>
      </c>
      <c r="N59" s="4" t="str">
        <f>IF(ISERROR(SEARCH("wel",CONCATENATE(Eisen_Oplossing[[#This Row],[toon_Cloud / SaaS]],Eisen_Oplossing[[#This Row],[toon_On Premise]],Eisen_Oplossing[[#This Row],[toon_Dienstverlening]]))),"TOON NIET","TOON WEL")</f>
        <v>TOON NIET</v>
      </c>
      <c r="O59" s="4" t="str">
        <f>IF(Eisen_Oplossing[[#This Row],[Eis nodig?]]="Ja","TOON WEL","TOON NIET")</f>
        <v>TOON WEL</v>
      </c>
      <c r="P59" s="4" t="str">
        <f>IF(AND(Eisen_Oplossing[[#This Row],[TOON obv GEVRAAGDE?]]="TOON WEL",Eisen_Oplossing[[#This Row],[Eis nodig?]]="JA"),"ZICHTBAAR","VERBERG")</f>
        <v>VERBERG</v>
      </c>
    </row>
    <row r="60" spans="1:16" ht="82.8" hidden="1" x14ac:dyDescent="0.3">
      <c r="A60" s="4" t="str">
        <f>IF(LEN(Eisen_Oplossing[[#This Row],[teller]])=1,CONCATENATE("ICT00",Eisen_Oplossing[[#This Row],[teller]]),IF(LEN(Eisen_Oplossing[[#This Row],[teller]])=2,CONCATENATE("ICT0",Eisen_Oplossing[[#This Row],[teller]]),CONCATENATE("ICT",Eisen_Oplossing[[#This Row],[teller]])))</f>
        <v>ICT056</v>
      </c>
      <c r="B60" s="4">
        <f t="shared" si="1"/>
        <v>56</v>
      </c>
      <c r="C60" s="4" t="s">
        <v>54</v>
      </c>
      <c r="D60" s="4" t="s">
        <v>97</v>
      </c>
      <c r="E60" s="4" t="s">
        <v>316</v>
      </c>
      <c r="F60" s="4" t="s">
        <v>101</v>
      </c>
      <c r="G60" s="34" t="s">
        <v>63</v>
      </c>
      <c r="H60" s="34" t="s">
        <v>63</v>
      </c>
      <c r="I60" s="34"/>
      <c r="J60" s="4"/>
      <c r="K60" s="4" t="str">
        <f>IF(AND('AAN TE VULLEN door INSCHRIJVER'!$C$16="Ja",Eisen_Oplossing[[#This Row],[Cloud / SaaS]]="√"),"wel","niet")</f>
        <v>niet</v>
      </c>
      <c r="L60" s="4" t="str">
        <f>IF(AND('AAN TE VULLEN door INSCHRIJVER'!$C$17="Ja",Eisen_Oplossing[[#This Row],[On Premise]]="√"),"wel","niet")</f>
        <v>niet</v>
      </c>
      <c r="M60" s="4" t="str">
        <f>IF(AND('AAN TE VULLEN door INSCHRIJVER'!$C$18="Ja",Eisen_Oplossing[[#This Row],[Dienst-ver-lening]]="√"),"wel","niet")</f>
        <v>niet</v>
      </c>
      <c r="N60" s="4" t="str">
        <f>IF(ISERROR(SEARCH("wel",CONCATENATE(Eisen_Oplossing[[#This Row],[toon_Cloud / SaaS]],Eisen_Oplossing[[#This Row],[toon_On Premise]],Eisen_Oplossing[[#This Row],[toon_Dienstverlening]]))),"TOON NIET","TOON WEL")</f>
        <v>TOON NIET</v>
      </c>
      <c r="O60" s="4" t="str">
        <f>IF(Eisen_Oplossing[[#This Row],[Eis nodig?]]="Ja","TOON WEL","TOON NIET")</f>
        <v>TOON WEL</v>
      </c>
      <c r="P60" s="4" t="str">
        <f>IF(AND(Eisen_Oplossing[[#This Row],[TOON obv GEVRAAGDE?]]="TOON WEL",Eisen_Oplossing[[#This Row],[Eis nodig?]]="JA"),"ZICHTBAAR","VERBERG")</f>
        <v>VERBERG</v>
      </c>
    </row>
    <row r="61" spans="1:16" ht="41.4" x14ac:dyDescent="0.3">
      <c r="A61" s="4" t="str">
        <f>IF(LEN(Eisen_Oplossing[[#This Row],[teller]])=1,CONCATENATE("ICT00",Eisen_Oplossing[[#This Row],[teller]]),IF(LEN(Eisen_Oplossing[[#This Row],[teller]])=2,CONCATENATE("ICT0",Eisen_Oplossing[[#This Row],[teller]]),CONCATENATE("ICT",Eisen_Oplossing[[#This Row],[teller]])))</f>
        <v>ICT057</v>
      </c>
      <c r="B61" s="4">
        <f t="shared" si="1"/>
        <v>57</v>
      </c>
      <c r="C61" s="4" t="s">
        <v>54</v>
      </c>
      <c r="D61" s="4" t="s">
        <v>97</v>
      </c>
      <c r="E61" s="4" t="s">
        <v>102</v>
      </c>
      <c r="F61" s="4" t="s">
        <v>101</v>
      </c>
      <c r="G61" s="34" t="s">
        <v>63</v>
      </c>
      <c r="H61" s="34" t="s">
        <v>63</v>
      </c>
      <c r="I61" s="34" t="s">
        <v>63</v>
      </c>
      <c r="J61" s="4"/>
      <c r="K61" s="4" t="str">
        <f>IF(AND('AAN TE VULLEN door INSCHRIJVER'!$C$16="Ja",Eisen_Oplossing[[#This Row],[Cloud / SaaS]]="√"),"wel","niet")</f>
        <v>niet</v>
      </c>
      <c r="L61" s="4" t="str">
        <f>IF(AND('AAN TE VULLEN door INSCHRIJVER'!$C$17="Ja",Eisen_Oplossing[[#This Row],[On Premise]]="√"),"wel","niet")</f>
        <v>niet</v>
      </c>
      <c r="M61" s="4" t="str">
        <f>IF(AND('AAN TE VULLEN door INSCHRIJVER'!$C$18="Ja",Eisen_Oplossing[[#This Row],[Dienst-ver-lening]]="√"),"wel","niet")</f>
        <v>wel</v>
      </c>
      <c r="N61" s="4" t="str">
        <f>IF(ISERROR(SEARCH("wel",CONCATENATE(Eisen_Oplossing[[#This Row],[toon_Cloud / SaaS]],Eisen_Oplossing[[#This Row],[toon_On Premise]],Eisen_Oplossing[[#This Row],[toon_Dienstverlening]]))),"TOON NIET","TOON WEL")</f>
        <v>TOON WEL</v>
      </c>
      <c r="O61" s="4" t="str">
        <f>IF(Eisen_Oplossing[[#This Row],[Eis nodig?]]="Ja","TOON WEL","TOON NIET")</f>
        <v>TOON WEL</v>
      </c>
      <c r="P61" s="4" t="str">
        <f>IF(AND(Eisen_Oplossing[[#This Row],[TOON obv GEVRAAGDE?]]="TOON WEL",Eisen_Oplossing[[#This Row],[Eis nodig?]]="JA"),"ZICHTBAAR","VERBERG")</f>
        <v>ZICHTBAAR</v>
      </c>
    </row>
    <row r="62" spans="1:16" ht="41.4" hidden="1" x14ac:dyDescent="0.3">
      <c r="A62" s="4" t="str">
        <f>IF(LEN(Eisen_Oplossing[[#This Row],[teller]])=1,CONCATENATE("ICT00",Eisen_Oplossing[[#This Row],[teller]]),IF(LEN(Eisen_Oplossing[[#This Row],[teller]])=2,CONCATENATE("ICT0",Eisen_Oplossing[[#This Row],[teller]]),CONCATENATE("ICT",Eisen_Oplossing[[#This Row],[teller]])))</f>
        <v>ICT058</v>
      </c>
      <c r="B62" s="4">
        <f t="shared" si="1"/>
        <v>58</v>
      </c>
      <c r="C62" s="4" t="s">
        <v>54</v>
      </c>
      <c r="D62" s="4" t="s">
        <v>564</v>
      </c>
      <c r="E62" s="4" t="s">
        <v>104</v>
      </c>
      <c r="F62" s="4"/>
      <c r="G62" s="34" t="s">
        <v>63</v>
      </c>
      <c r="H62" s="34" t="s">
        <v>63</v>
      </c>
      <c r="I62" s="34" t="s">
        <v>63</v>
      </c>
      <c r="J62" s="4"/>
      <c r="K62" s="4" t="str">
        <f>IF(AND('AAN TE VULLEN door INSCHRIJVER'!$C$16="Ja",Eisen_Oplossing[[#This Row],[Cloud / SaaS]]="√"),"wel","niet")</f>
        <v>niet</v>
      </c>
      <c r="L62" s="4" t="str">
        <f>IF(AND('AAN TE VULLEN door INSCHRIJVER'!$C$17="Ja",Eisen_Oplossing[[#This Row],[On Premise]]="√"),"wel","niet")</f>
        <v>niet</v>
      </c>
      <c r="M62" s="4" t="str">
        <f>IF(AND('AAN TE VULLEN door INSCHRIJVER'!$C$18="Ja",Eisen_Oplossing[[#This Row],[Dienst-ver-lening]]="√"),"wel","niet")</f>
        <v>wel</v>
      </c>
      <c r="N62" s="4" t="str">
        <f>IF(ISERROR(SEARCH("wel",CONCATENATE(Eisen_Oplossing[[#This Row],[toon_Cloud / SaaS]],Eisen_Oplossing[[#This Row],[toon_On Premise]],Eisen_Oplossing[[#This Row],[toon_Dienstverlening]]))),"TOON NIET","TOON WEL")</f>
        <v>TOON WEL</v>
      </c>
      <c r="O62" s="4" t="str">
        <f>IF(Eisen_Oplossing[[#This Row],[Eis nodig?]]="Ja","TOON WEL","TOON NIET")</f>
        <v>TOON WEL</v>
      </c>
      <c r="P62" s="4" t="str">
        <f>IF(AND(Eisen_Oplossing[[#This Row],[TOON obv GEVRAAGDE?]]="TOON WEL",Eisen_Oplossing[[#This Row],[Eis nodig?]]="JA"),"ZICHTBAAR","VERBERG")</f>
        <v>ZICHTBAAR</v>
      </c>
    </row>
    <row r="63" spans="1:16" ht="41.4" hidden="1" x14ac:dyDescent="0.3">
      <c r="A63" s="4" t="str">
        <f>IF(LEN(Eisen_Oplossing[[#This Row],[teller]])=1,CONCATENATE("ICT00",Eisen_Oplossing[[#This Row],[teller]]),IF(LEN(Eisen_Oplossing[[#This Row],[teller]])=2,CONCATENATE("ICT0",Eisen_Oplossing[[#This Row],[teller]]),CONCATENATE("ICT",Eisen_Oplossing[[#This Row],[teller]])))</f>
        <v>ICT059</v>
      </c>
      <c r="B63" s="4">
        <f t="shared" si="1"/>
        <v>59</v>
      </c>
      <c r="C63" s="4" t="s">
        <v>54</v>
      </c>
      <c r="D63" s="4" t="s">
        <v>564</v>
      </c>
      <c r="E63" s="4" t="s">
        <v>566</v>
      </c>
      <c r="F63" s="4"/>
      <c r="G63" s="34" t="s">
        <v>63</v>
      </c>
      <c r="H63" s="34" t="s">
        <v>63</v>
      </c>
      <c r="I63" s="34" t="s">
        <v>63</v>
      </c>
      <c r="J63" s="4"/>
      <c r="K63" s="4" t="str">
        <f>IF(AND('AAN TE VULLEN door INSCHRIJVER'!$C$16="Ja",Eisen_Oplossing[[#This Row],[Cloud / SaaS]]="√"),"wel","niet")</f>
        <v>niet</v>
      </c>
      <c r="L63" s="4" t="str">
        <f>IF(AND('AAN TE VULLEN door INSCHRIJVER'!$C$17="Ja",Eisen_Oplossing[[#This Row],[On Premise]]="√"),"wel","niet")</f>
        <v>niet</v>
      </c>
      <c r="M63" s="4" t="str">
        <f>IF(AND('AAN TE VULLEN door INSCHRIJVER'!$C$18="Ja",Eisen_Oplossing[[#This Row],[Dienst-ver-lening]]="√"),"wel","niet")</f>
        <v>wel</v>
      </c>
      <c r="N63" s="4" t="str">
        <f>IF(ISERROR(SEARCH("wel",CONCATENATE(Eisen_Oplossing[[#This Row],[toon_Cloud / SaaS]],Eisen_Oplossing[[#This Row],[toon_On Premise]],Eisen_Oplossing[[#This Row],[toon_Dienstverlening]]))),"TOON NIET","TOON WEL")</f>
        <v>TOON WEL</v>
      </c>
      <c r="O63" s="4" t="str">
        <f>IF(Eisen_Oplossing[[#This Row],[Eis nodig?]]="Ja","TOON WEL","TOON NIET")</f>
        <v>TOON WEL</v>
      </c>
      <c r="P63" s="4" t="str">
        <f>IF(AND(Eisen_Oplossing[[#This Row],[TOON obv GEVRAAGDE?]]="TOON WEL",Eisen_Oplossing[[#This Row],[Eis nodig?]]="JA"),"ZICHTBAAR","VERBERG")</f>
        <v>ZICHTBAAR</v>
      </c>
    </row>
    <row r="64" spans="1:16" ht="41.4" hidden="1" x14ac:dyDescent="0.3">
      <c r="A64" s="4" t="str">
        <f>IF(LEN(Eisen_Oplossing[[#This Row],[teller]])=1,CONCATENATE("ICT00",Eisen_Oplossing[[#This Row],[teller]]),IF(LEN(Eisen_Oplossing[[#This Row],[teller]])=2,CONCATENATE("ICT0",Eisen_Oplossing[[#This Row],[teller]]),CONCATENATE("ICT",Eisen_Oplossing[[#This Row],[teller]])))</f>
        <v>ICT060</v>
      </c>
      <c r="B64" s="4">
        <f t="shared" si="1"/>
        <v>60</v>
      </c>
      <c r="C64" s="4" t="s">
        <v>54</v>
      </c>
      <c r="D64" s="4" t="s">
        <v>564</v>
      </c>
      <c r="E64" s="4" t="s">
        <v>105</v>
      </c>
      <c r="F64" s="4"/>
      <c r="G64" s="34" t="s">
        <v>63</v>
      </c>
      <c r="H64" s="34" t="s">
        <v>63</v>
      </c>
      <c r="I64" s="34" t="s">
        <v>63</v>
      </c>
      <c r="J64" s="4"/>
      <c r="K64" s="4" t="str">
        <f>IF(AND('AAN TE VULLEN door INSCHRIJVER'!$C$16="Ja",Eisen_Oplossing[[#This Row],[Cloud / SaaS]]="√"),"wel","niet")</f>
        <v>niet</v>
      </c>
      <c r="L64" s="4" t="str">
        <f>IF(AND('AAN TE VULLEN door INSCHRIJVER'!$C$17="Ja",Eisen_Oplossing[[#This Row],[On Premise]]="√"),"wel","niet")</f>
        <v>niet</v>
      </c>
      <c r="M64" s="4" t="str">
        <f>IF(AND('AAN TE VULLEN door INSCHRIJVER'!$C$18="Ja",Eisen_Oplossing[[#This Row],[Dienst-ver-lening]]="√"),"wel","niet")</f>
        <v>wel</v>
      </c>
      <c r="N64" s="4" t="str">
        <f>IF(ISERROR(SEARCH("wel",CONCATENATE(Eisen_Oplossing[[#This Row],[toon_Cloud / SaaS]],Eisen_Oplossing[[#This Row],[toon_On Premise]],Eisen_Oplossing[[#This Row],[toon_Dienstverlening]]))),"TOON NIET","TOON WEL")</f>
        <v>TOON WEL</v>
      </c>
      <c r="O64" s="4" t="str">
        <f>IF(Eisen_Oplossing[[#This Row],[Eis nodig?]]="Ja","TOON WEL","TOON NIET")</f>
        <v>TOON WEL</v>
      </c>
      <c r="P64" s="4" t="str">
        <f>IF(AND(Eisen_Oplossing[[#This Row],[TOON obv GEVRAAGDE?]]="TOON WEL",Eisen_Oplossing[[#This Row],[Eis nodig?]]="JA"),"ZICHTBAAR","VERBERG")</f>
        <v>ZICHTBAAR</v>
      </c>
    </row>
    <row r="65" spans="1:16" ht="27.6" hidden="1" x14ac:dyDescent="0.3">
      <c r="A65" s="4" t="str">
        <f>IF(LEN(Eisen_Oplossing[[#This Row],[teller]])=1,CONCATENATE("ICT00",Eisen_Oplossing[[#This Row],[teller]]),IF(LEN(Eisen_Oplossing[[#This Row],[teller]])=2,CONCATENATE("ICT0",Eisen_Oplossing[[#This Row],[teller]]),CONCATENATE("ICT",Eisen_Oplossing[[#This Row],[teller]])))</f>
        <v>ICT061</v>
      </c>
      <c r="B65" s="4">
        <f t="shared" si="1"/>
        <v>61</v>
      </c>
      <c r="C65" s="4" t="s">
        <v>54</v>
      </c>
      <c r="D65" s="4" t="s">
        <v>564</v>
      </c>
      <c r="E65" s="4" t="s">
        <v>567</v>
      </c>
      <c r="F65" s="4"/>
      <c r="G65" s="34" t="s">
        <v>63</v>
      </c>
      <c r="H65" s="34" t="s">
        <v>63</v>
      </c>
      <c r="I65" s="34" t="s">
        <v>63</v>
      </c>
      <c r="J65" s="4"/>
      <c r="K65" s="4" t="str">
        <f>IF(AND('AAN TE VULLEN door INSCHRIJVER'!$C$16="Ja",Eisen_Oplossing[[#This Row],[Cloud / SaaS]]="√"),"wel","niet")</f>
        <v>niet</v>
      </c>
      <c r="L65" s="4" t="str">
        <f>IF(AND('AAN TE VULLEN door INSCHRIJVER'!$C$17="Ja",Eisen_Oplossing[[#This Row],[On Premise]]="√"),"wel","niet")</f>
        <v>niet</v>
      </c>
      <c r="M65" s="4" t="str">
        <f>IF(AND('AAN TE VULLEN door INSCHRIJVER'!$C$18="Ja",Eisen_Oplossing[[#This Row],[Dienst-ver-lening]]="√"),"wel","niet")</f>
        <v>wel</v>
      </c>
      <c r="N65" s="4" t="str">
        <f>IF(ISERROR(SEARCH("wel",CONCATENATE(Eisen_Oplossing[[#This Row],[toon_Cloud / SaaS]],Eisen_Oplossing[[#This Row],[toon_On Premise]],Eisen_Oplossing[[#This Row],[toon_Dienstverlening]]))),"TOON NIET","TOON WEL")</f>
        <v>TOON WEL</v>
      </c>
      <c r="O65" s="4" t="str">
        <f>IF(Eisen_Oplossing[[#This Row],[Eis nodig?]]="Ja","TOON WEL","TOON NIET")</f>
        <v>TOON WEL</v>
      </c>
      <c r="P65" s="4" t="str">
        <f>IF(AND(Eisen_Oplossing[[#This Row],[TOON obv GEVRAAGDE?]]="TOON WEL",Eisen_Oplossing[[#This Row],[Eis nodig?]]="JA"),"ZICHTBAAR","VERBERG")</f>
        <v>ZICHTBAAR</v>
      </c>
    </row>
    <row r="66" spans="1:16" ht="41.4" hidden="1" x14ac:dyDescent="0.3">
      <c r="A66" s="4" t="str">
        <f>IF(LEN(Eisen_Oplossing[[#This Row],[teller]])=1,CONCATENATE("ICT00",Eisen_Oplossing[[#This Row],[teller]]),IF(LEN(Eisen_Oplossing[[#This Row],[teller]])=2,CONCATENATE("ICT0",Eisen_Oplossing[[#This Row],[teller]]),CONCATENATE("ICT",Eisen_Oplossing[[#This Row],[teller]])))</f>
        <v>ICT062</v>
      </c>
      <c r="B66" s="4">
        <f t="shared" si="1"/>
        <v>62</v>
      </c>
      <c r="C66" s="4" t="s">
        <v>54</v>
      </c>
      <c r="D66" s="4" t="s">
        <v>564</v>
      </c>
      <c r="E66" s="4" t="s">
        <v>568</v>
      </c>
      <c r="F66" s="4"/>
      <c r="G66" s="34" t="s">
        <v>63</v>
      </c>
      <c r="H66" s="34" t="s">
        <v>63</v>
      </c>
      <c r="I66" s="34" t="s">
        <v>63</v>
      </c>
      <c r="J66" s="4"/>
      <c r="K66" s="4" t="str">
        <f>IF(AND('AAN TE VULLEN door INSCHRIJVER'!$C$16="Ja",Eisen_Oplossing[[#This Row],[Cloud / SaaS]]="√"),"wel","niet")</f>
        <v>niet</v>
      </c>
      <c r="L66" s="4" t="str">
        <f>IF(AND('AAN TE VULLEN door INSCHRIJVER'!$C$17="Ja",Eisen_Oplossing[[#This Row],[On Premise]]="√"),"wel","niet")</f>
        <v>niet</v>
      </c>
      <c r="M66" s="4" t="str">
        <f>IF(AND('AAN TE VULLEN door INSCHRIJVER'!$C$18="Ja",Eisen_Oplossing[[#This Row],[Dienst-ver-lening]]="√"),"wel","niet")</f>
        <v>wel</v>
      </c>
      <c r="N66" s="4" t="str">
        <f>IF(ISERROR(SEARCH("wel",CONCATENATE(Eisen_Oplossing[[#This Row],[toon_Cloud / SaaS]],Eisen_Oplossing[[#This Row],[toon_On Premise]],Eisen_Oplossing[[#This Row],[toon_Dienstverlening]]))),"TOON NIET","TOON WEL")</f>
        <v>TOON WEL</v>
      </c>
      <c r="O66" s="4" t="str">
        <f>IF(Eisen_Oplossing[[#This Row],[Eis nodig?]]="Ja","TOON WEL","TOON NIET")</f>
        <v>TOON WEL</v>
      </c>
      <c r="P66" s="4" t="str">
        <f>IF(AND(Eisen_Oplossing[[#This Row],[TOON obv GEVRAAGDE?]]="TOON WEL",Eisen_Oplossing[[#This Row],[Eis nodig?]]="JA"),"ZICHTBAAR","VERBERG")</f>
        <v>ZICHTBAAR</v>
      </c>
    </row>
    <row r="67" spans="1:16" ht="27.6" hidden="1" x14ac:dyDescent="0.3">
      <c r="A67" s="4" t="str">
        <f>IF(LEN(Eisen_Oplossing[[#This Row],[teller]])=1,CONCATENATE("ICT00",Eisen_Oplossing[[#This Row],[teller]]),IF(LEN(Eisen_Oplossing[[#This Row],[teller]])=2,CONCATENATE("ICT0",Eisen_Oplossing[[#This Row],[teller]]),CONCATENATE("ICT",Eisen_Oplossing[[#This Row],[teller]])))</f>
        <v>ICT063</v>
      </c>
      <c r="B67" s="4">
        <f t="shared" si="1"/>
        <v>63</v>
      </c>
      <c r="C67" s="4" t="s">
        <v>54</v>
      </c>
      <c r="D67" s="4" t="s">
        <v>564</v>
      </c>
      <c r="E67" s="4" t="s">
        <v>569</v>
      </c>
      <c r="F67" s="4"/>
      <c r="G67" s="34" t="s">
        <v>63</v>
      </c>
      <c r="H67" s="34" t="s">
        <v>63</v>
      </c>
      <c r="I67" s="34" t="s">
        <v>63</v>
      </c>
      <c r="J67" s="4"/>
      <c r="K67" s="4" t="str">
        <f>IF(AND('AAN TE VULLEN door INSCHRIJVER'!$C$16="Ja",Eisen_Oplossing[[#This Row],[Cloud / SaaS]]="√"),"wel","niet")</f>
        <v>niet</v>
      </c>
      <c r="L67" s="4" t="str">
        <f>IF(AND('AAN TE VULLEN door INSCHRIJVER'!$C$17="Ja",Eisen_Oplossing[[#This Row],[On Premise]]="√"),"wel","niet")</f>
        <v>niet</v>
      </c>
      <c r="M67" s="4" t="str">
        <f>IF(AND('AAN TE VULLEN door INSCHRIJVER'!$C$18="Ja",Eisen_Oplossing[[#This Row],[Dienst-ver-lening]]="√"),"wel","niet")</f>
        <v>wel</v>
      </c>
      <c r="N67" s="4" t="str">
        <f>IF(ISERROR(SEARCH("wel",CONCATENATE(Eisen_Oplossing[[#This Row],[toon_Cloud / SaaS]],Eisen_Oplossing[[#This Row],[toon_On Premise]],Eisen_Oplossing[[#This Row],[toon_Dienstverlening]]))),"TOON NIET","TOON WEL")</f>
        <v>TOON WEL</v>
      </c>
      <c r="O67" s="4" t="str">
        <f>IF(Eisen_Oplossing[[#This Row],[Eis nodig?]]="Ja","TOON WEL","TOON NIET")</f>
        <v>TOON WEL</v>
      </c>
      <c r="P67" s="4" t="str">
        <f>IF(AND(Eisen_Oplossing[[#This Row],[TOON obv GEVRAAGDE?]]="TOON WEL",Eisen_Oplossing[[#This Row],[Eis nodig?]]="JA"),"ZICHTBAAR","VERBERG")</f>
        <v>ZICHTBAAR</v>
      </c>
    </row>
    <row r="68" spans="1:16" ht="55.2" hidden="1" x14ac:dyDescent="0.3">
      <c r="A68" s="4" t="str">
        <f>IF(LEN(Eisen_Oplossing[[#This Row],[teller]])=1,CONCATENATE("ICT00",Eisen_Oplossing[[#This Row],[teller]]),IF(LEN(Eisen_Oplossing[[#This Row],[teller]])=2,CONCATENATE("ICT0",Eisen_Oplossing[[#This Row],[teller]]),CONCATENATE("ICT",Eisen_Oplossing[[#This Row],[teller]])))</f>
        <v>ICT064</v>
      </c>
      <c r="B68" s="4">
        <f t="shared" si="1"/>
        <v>64</v>
      </c>
      <c r="C68" s="4" t="s">
        <v>54</v>
      </c>
      <c r="D68" s="4" t="s">
        <v>564</v>
      </c>
      <c r="E68" s="4" t="s">
        <v>570</v>
      </c>
      <c r="F68" s="4"/>
      <c r="G68" s="34" t="s">
        <v>63</v>
      </c>
      <c r="H68" s="34" t="s">
        <v>63</v>
      </c>
      <c r="I68" s="34" t="s">
        <v>63</v>
      </c>
      <c r="J68" s="4"/>
      <c r="K68" s="4" t="str">
        <f>IF(AND('AAN TE VULLEN door INSCHRIJVER'!$C$16="Ja",Eisen_Oplossing[[#This Row],[Cloud / SaaS]]="√"),"wel","niet")</f>
        <v>niet</v>
      </c>
      <c r="L68" s="4" t="str">
        <f>IF(AND('AAN TE VULLEN door INSCHRIJVER'!$C$17="Ja",Eisen_Oplossing[[#This Row],[On Premise]]="√"),"wel","niet")</f>
        <v>niet</v>
      </c>
      <c r="M68" s="4" t="str">
        <f>IF(AND('AAN TE VULLEN door INSCHRIJVER'!$C$18="Ja",Eisen_Oplossing[[#This Row],[Dienst-ver-lening]]="√"),"wel","niet")</f>
        <v>wel</v>
      </c>
      <c r="N68" s="4" t="str">
        <f>IF(ISERROR(SEARCH("wel",CONCATENATE(Eisen_Oplossing[[#This Row],[toon_Cloud / SaaS]],Eisen_Oplossing[[#This Row],[toon_On Premise]],Eisen_Oplossing[[#This Row],[toon_Dienstverlening]]))),"TOON NIET","TOON WEL")</f>
        <v>TOON WEL</v>
      </c>
      <c r="O68" s="4" t="str">
        <f>IF(Eisen_Oplossing[[#This Row],[Eis nodig?]]="Ja","TOON WEL","TOON NIET")</f>
        <v>TOON WEL</v>
      </c>
      <c r="P68" s="4" t="str">
        <f>IF(AND(Eisen_Oplossing[[#This Row],[TOON obv GEVRAAGDE?]]="TOON WEL",Eisen_Oplossing[[#This Row],[Eis nodig?]]="JA"),"ZICHTBAAR","VERBERG")</f>
        <v>ZICHTBAAR</v>
      </c>
    </row>
    <row r="69" spans="1:16" ht="55.2" hidden="1" x14ac:dyDescent="0.3">
      <c r="A69" s="4" t="str">
        <f>IF(LEN(Eisen_Oplossing[[#This Row],[teller]])=1,CONCATENATE("ICT00",Eisen_Oplossing[[#This Row],[teller]]),IF(LEN(Eisen_Oplossing[[#This Row],[teller]])=2,CONCATENATE("ICT0",Eisen_Oplossing[[#This Row],[teller]]),CONCATENATE("ICT",Eisen_Oplossing[[#This Row],[teller]])))</f>
        <v>ICT065</v>
      </c>
      <c r="B69" s="4">
        <f t="shared" si="1"/>
        <v>65</v>
      </c>
      <c r="C69" s="4" t="s">
        <v>54</v>
      </c>
      <c r="D69" s="4" t="s">
        <v>564</v>
      </c>
      <c r="E69" s="4" t="s">
        <v>106</v>
      </c>
      <c r="F69" s="4"/>
      <c r="G69" s="34" t="s">
        <v>63</v>
      </c>
      <c r="H69" s="34" t="s">
        <v>63</v>
      </c>
      <c r="I69" s="34" t="s">
        <v>63</v>
      </c>
      <c r="J69" s="4"/>
      <c r="K69" s="4" t="str">
        <f>IF(AND('AAN TE VULLEN door INSCHRIJVER'!$C$16="Ja",Eisen_Oplossing[[#This Row],[Cloud / SaaS]]="√"),"wel","niet")</f>
        <v>niet</v>
      </c>
      <c r="L69" s="4" t="str">
        <f>IF(AND('AAN TE VULLEN door INSCHRIJVER'!$C$17="Ja",Eisen_Oplossing[[#This Row],[On Premise]]="√"),"wel","niet")</f>
        <v>niet</v>
      </c>
      <c r="M69" s="4" t="str">
        <f>IF(AND('AAN TE VULLEN door INSCHRIJVER'!$C$18="Ja",Eisen_Oplossing[[#This Row],[Dienst-ver-lening]]="√"),"wel","niet")</f>
        <v>wel</v>
      </c>
      <c r="N69" s="4" t="str">
        <f>IF(ISERROR(SEARCH("wel",CONCATENATE(Eisen_Oplossing[[#This Row],[toon_Cloud / SaaS]],Eisen_Oplossing[[#This Row],[toon_On Premise]],Eisen_Oplossing[[#This Row],[toon_Dienstverlening]]))),"TOON NIET","TOON WEL")</f>
        <v>TOON WEL</v>
      </c>
      <c r="O69" s="4" t="str">
        <f>IF(Eisen_Oplossing[[#This Row],[Eis nodig?]]="Ja","TOON WEL","TOON NIET")</f>
        <v>TOON WEL</v>
      </c>
      <c r="P69" s="4" t="str">
        <f>IF(AND(Eisen_Oplossing[[#This Row],[TOON obv GEVRAAGDE?]]="TOON WEL",Eisen_Oplossing[[#This Row],[Eis nodig?]]="JA"),"ZICHTBAAR","VERBERG")</f>
        <v>ZICHTBAAR</v>
      </c>
    </row>
    <row r="70" spans="1:16" ht="27.6" hidden="1" x14ac:dyDescent="0.3">
      <c r="A70" s="4" t="str">
        <f>IF(LEN(Eisen_Oplossing[[#This Row],[teller]])=1,CONCATENATE("ICT00",Eisen_Oplossing[[#This Row],[teller]]),IF(LEN(Eisen_Oplossing[[#This Row],[teller]])=2,CONCATENATE("ICT0",Eisen_Oplossing[[#This Row],[teller]]),CONCATENATE("ICT",Eisen_Oplossing[[#This Row],[teller]])))</f>
        <v>ICT066</v>
      </c>
      <c r="B70" s="4">
        <f t="shared" si="1"/>
        <v>66</v>
      </c>
      <c r="C70" s="4" t="s">
        <v>54</v>
      </c>
      <c r="D70" s="4" t="s">
        <v>564</v>
      </c>
      <c r="E70" s="4" t="s">
        <v>571</v>
      </c>
      <c r="F70" s="4"/>
      <c r="G70" s="34" t="s">
        <v>63</v>
      </c>
      <c r="H70" s="34" t="s">
        <v>63</v>
      </c>
      <c r="I70" s="34" t="s">
        <v>63</v>
      </c>
      <c r="J70" s="4"/>
      <c r="K70" s="4" t="str">
        <f>IF(AND('AAN TE VULLEN door INSCHRIJVER'!$C$16="Ja",Eisen_Oplossing[[#This Row],[Cloud / SaaS]]="√"),"wel","niet")</f>
        <v>niet</v>
      </c>
      <c r="L70" s="4" t="str">
        <f>IF(AND('AAN TE VULLEN door INSCHRIJVER'!$C$17="Ja",Eisen_Oplossing[[#This Row],[On Premise]]="√"),"wel","niet")</f>
        <v>niet</v>
      </c>
      <c r="M70" s="4" t="str">
        <f>IF(AND('AAN TE VULLEN door INSCHRIJVER'!$C$18="Ja",Eisen_Oplossing[[#This Row],[Dienst-ver-lening]]="√"),"wel","niet")</f>
        <v>wel</v>
      </c>
      <c r="N70" s="4" t="str">
        <f>IF(ISERROR(SEARCH("wel",CONCATENATE(Eisen_Oplossing[[#This Row],[toon_Cloud / SaaS]],Eisen_Oplossing[[#This Row],[toon_On Premise]],Eisen_Oplossing[[#This Row],[toon_Dienstverlening]]))),"TOON NIET","TOON WEL")</f>
        <v>TOON WEL</v>
      </c>
      <c r="O70" s="4" t="str">
        <f>IF(Eisen_Oplossing[[#This Row],[Eis nodig?]]="Ja","TOON WEL","TOON NIET")</f>
        <v>TOON WEL</v>
      </c>
      <c r="P70" s="4" t="str">
        <f>IF(AND(Eisen_Oplossing[[#This Row],[TOON obv GEVRAAGDE?]]="TOON WEL",Eisen_Oplossing[[#This Row],[Eis nodig?]]="JA"),"ZICHTBAAR","VERBERG")</f>
        <v>ZICHTBAAR</v>
      </c>
    </row>
    <row r="71" spans="1:16" ht="41.4" hidden="1" x14ac:dyDescent="0.3">
      <c r="A71" s="4" t="str">
        <f>IF(LEN(Eisen_Oplossing[[#This Row],[teller]])=1,CONCATENATE("ICT00",Eisen_Oplossing[[#This Row],[teller]]),IF(LEN(Eisen_Oplossing[[#This Row],[teller]])=2,CONCATENATE("ICT0",Eisen_Oplossing[[#This Row],[teller]]),CONCATENATE("ICT",Eisen_Oplossing[[#This Row],[teller]])))</f>
        <v>ICT067</v>
      </c>
      <c r="B71" s="4">
        <f t="shared" si="1"/>
        <v>67</v>
      </c>
      <c r="C71" s="4" t="s">
        <v>54</v>
      </c>
      <c r="D71" s="4" t="s">
        <v>564</v>
      </c>
      <c r="E71" s="4" t="s">
        <v>572</v>
      </c>
      <c r="F71" s="4"/>
      <c r="G71" s="34" t="s">
        <v>63</v>
      </c>
      <c r="H71" s="34" t="s">
        <v>63</v>
      </c>
      <c r="I71" s="34" t="s">
        <v>63</v>
      </c>
      <c r="J71" s="4"/>
      <c r="K71" s="4" t="str">
        <f>IF(AND('AAN TE VULLEN door INSCHRIJVER'!$C$16="Ja",Eisen_Oplossing[[#This Row],[Cloud / SaaS]]="√"),"wel","niet")</f>
        <v>niet</v>
      </c>
      <c r="L71" s="4" t="str">
        <f>IF(AND('AAN TE VULLEN door INSCHRIJVER'!$C$17="Ja",Eisen_Oplossing[[#This Row],[On Premise]]="√"),"wel","niet")</f>
        <v>niet</v>
      </c>
      <c r="M71" s="4" t="str">
        <f>IF(AND('AAN TE VULLEN door INSCHRIJVER'!$C$18="Ja",Eisen_Oplossing[[#This Row],[Dienst-ver-lening]]="√"),"wel","niet")</f>
        <v>wel</v>
      </c>
      <c r="N71" s="4" t="str">
        <f>IF(ISERROR(SEARCH("wel",CONCATENATE(Eisen_Oplossing[[#This Row],[toon_Cloud / SaaS]],Eisen_Oplossing[[#This Row],[toon_On Premise]],Eisen_Oplossing[[#This Row],[toon_Dienstverlening]]))),"TOON NIET","TOON WEL")</f>
        <v>TOON WEL</v>
      </c>
      <c r="O71" s="4" t="str">
        <f>IF(Eisen_Oplossing[[#This Row],[Eis nodig?]]="Ja","TOON WEL","TOON NIET")</f>
        <v>TOON WEL</v>
      </c>
      <c r="P71" s="4" t="str">
        <f>IF(AND(Eisen_Oplossing[[#This Row],[TOON obv GEVRAAGDE?]]="TOON WEL",Eisen_Oplossing[[#This Row],[Eis nodig?]]="JA"),"ZICHTBAAR","VERBERG")</f>
        <v>ZICHTBAAR</v>
      </c>
    </row>
    <row r="72" spans="1:16" ht="41.4" hidden="1" x14ac:dyDescent="0.3">
      <c r="A72" s="4" t="str">
        <f>IF(LEN(Eisen_Oplossing[[#This Row],[teller]])=1,CONCATENATE("ICT00",Eisen_Oplossing[[#This Row],[teller]]),IF(LEN(Eisen_Oplossing[[#This Row],[teller]])=2,CONCATENATE("ICT0",Eisen_Oplossing[[#This Row],[teller]]),CONCATENATE("ICT",Eisen_Oplossing[[#This Row],[teller]])))</f>
        <v>ICT068</v>
      </c>
      <c r="B72" s="4">
        <f t="shared" ref="B72:B135" si="2">IF(B71="teller",1,B71+1)</f>
        <v>68</v>
      </c>
      <c r="C72" s="4" t="s">
        <v>54</v>
      </c>
      <c r="D72" s="4" t="s">
        <v>564</v>
      </c>
      <c r="E72" s="4" t="s">
        <v>573</v>
      </c>
      <c r="F72" s="4"/>
      <c r="G72" s="34" t="s">
        <v>63</v>
      </c>
      <c r="H72" s="34" t="s">
        <v>63</v>
      </c>
      <c r="I72" s="34" t="s">
        <v>63</v>
      </c>
      <c r="J72" s="4"/>
      <c r="K72" s="4" t="str">
        <f>IF(AND('AAN TE VULLEN door INSCHRIJVER'!$C$16="Ja",Eisen_Oplossing[[#This Row],[Cloud / SaaS]]="√"),"wel","niet")</f>
        <v>niet</v>
      </c>
      <c r="L72" s="4" t="str">
        <f>IF(AND('AAN TE VULLEN door INSCHRIJVER'!$C$17="Ja",Eisen_Oplossing[[#This Row],[On Premise]]="√"),"wel","niet")</f>
        <v>niet</v>
      </c>
      <c r="M72" s="4" t="str">
        <f>IF(AND('AAN TE VULLEN door INSCHRIJVER'!$C$18="Ja",Eisen_Oplossing[[#This Row],[Dienst-ver-lening]]="√"),"wel","niet")</f>
        <v>wel</v>
      </c>
      <c r="N72" s="4" t="str">
        <f>IF(ISERROR(SEARCH("wel",CONCATENATE(Eisen_Oplossing[[#This Row],[toon_Cloud / SaaS]],Eisen_Oplossing[[#This Row],[toon_On Premise]],Eisen_Oplossing[[#This Row],[toon_Dienstverlening]]))),"TOON NIET","TOON WEL")</f>
        <v>TOON WEL</v>
      </c>
      <c r="O72" s="4" t="str">
        <f>IF(Eisen_Oplossing[[#This Row],[Eis nodig?]]="Ja","TOON WEL","TOON NIET")</f>
        <v>TOON WEL</v>
      </c>
      <c r="P72" s="4" t="str">
        <f>IF(AND(Eisen_Oplossing[[#This Row],[TOON obv GEVRAAGDE?]]="TOON WEL",Eisen_Oplossing[[#This Row],[Eis nodig?]]="JA"),"ZICHTBAAR","VERBERG")</f>
        <v>ZICHTBAAR</v>
      </c>
    </row>
    <row r="73" spans="1:16" ht="55.2" hidden="1" x14ac:dyDescent="0.3">
      <c r="A73" s="4" t="str">
        <f>IF(LEN(Eisen_Oplossing[[#This Row],[teller]])=1,CONCATENATE("ICT00",Eisen_Oplossing[[#This Row],[teller]]),IF(LEN(Eisen_Oplossing[[#This Row],[teller]])=2,CONCATENATE("ICT0",Eisen_Oplossing[[#This Row],[teller]]),CONCATENATE("ICT",Eisen_Oplossing[[#This Row],[teller]])))</f>
        <v>ICT069</v>
      </c>
      <c r="B73" s="4">
        <f t="shared" si="2"/>
        <v>69</v>
      </c>
      <c r="C73" s="4" t="s">
        <v>54</v>
      </c>
      <c r="D73" s="4" t="s">
        <v>564</v>
      </c>
      <c r="E73" s="4" t="s">
        <v>574</v>
      </c>
      <c r="F73" s="4"/>
      <c r="G73" s="34" t="s">
        <v>63</v>
      </c>
      <c r="H73" s="34" t="s">
        <v>63</v>
      </c>
      <c r="I73" s="34" t="s">
        <v>63</v>
      </c>
      <c r="J73" s="4"/>
      <c r="K73" s="4" t="str">
        <f>IF(AND('AAN TE VULLEN door INSCHRIJVER'!$C$16="Ja",Eisen_Oplossing[[#This Row],[Cloud / SaaS]]="√"),"wel","niet")</f>
        <v>niet</v>
      </c>
      <c r="L73" s="4" t="str">
        <f>IF(AND('AAN TE VULLEN door INSCHRIJVER'!$C$17="Ja",Eisen_Oplossing[[#This Row],[On Premise]]="√"),"wel","niet")</f>
        <v>niet</v>
      </c>
      <c r="M73" s="4" t="str">
        <f>IF(AND('AAN TE VULLEN door INSCHRIJVER'!$C$18="Ja",Eisen_Oplossing[[#This Row],[Dienst-ver-lening]]="√"),"wel","niet")</f>
        <v>wel</v>
      </c>
      <c r="N73" s="4" t="str">
        <f>IF(ISERROR(SEARCH("wel",CONCATENATE(Eisen_Oplossing[[#This Row],[toon_Cloud / SaaS]],Eisen_Oplossing[[#This Row],[toon_On Premise]],Eisen_Oplossing[[#This Row],[toon_Dienstverlening]]))),"TOON NIET","TOON WEL")</f>
        <v>TOON WEL</v>
      </c>
      <c r="O73" s="4" t="str">
        <f>IF(Eisen_Oplossing[[#This Row],[Eis nodig?]]="Ja","TOON WEL","TOON NIET")</f>
        <v>TOON WEL</v>
      </c>
      <c r="P73" s="4" t="str">
        <f>IF(AND(Eisen_Oplossing[[#This Row],[TOON obv GEVRAAGDE?]]="TOON WEL",Eisen_Oplossing[[#This Row],[Eis nodig?]]="JA"),"ZICHTBAAR","VERBERG")</f>
        <v>ZICHTBAAR</v>
      </c>
    </row>
    <row r="74" spans="1:16" ht="41.4" hidden="1" x14ac:dyDescent="0.3">
      <c r="A74" s="4" t="str">
        <f>IF(LEN(Eisen_Oplossing[[#This Row],[teller]])=1,CONCATENATE("ICT00",Eisen_Oplossing[[#This Row],[teller]]),IF(LEN(Eisen_Oplossing[[#This Row],[teller]])=2,CONCATENATE("ICT0",Eisen_Oplossing[[#This Row],[teller]]),CONCATENATE("ICT",Eisen_Oplossing[[#This Row],[teller]])))</f>
        <v>ICT070</v>
      </c>
      <c r="B74" s="4">
        <f t="shared" si="2"/>
        <v>70</v>
      </c>
      <c r="C74" s="4" t="s">
        <v>54</v>
      </c>
      <c r="D74" s="4" t="s">
        <v>107</v>
      </c>
      <c r="E74" s="4" t="s">
        <v>108</v>
      </c>
      <c r="F74" s="4"/>
      <c r="G74" s="34" t="s">
        <v>63</v>
      </c>
      <c r="H74" s="34" t="s">
        <v>63</v>
      </c>
      <c r="I74" s="34"/>
      <c r="J74" s="4"/>
      <c r="K74" s="4" t="str">
        <f>IF(AND('AAN TE VULLEN door INSCHRIJVER'!$C$16="Ja",Eisen_Oplossing[[#This Row],[Cloud / SaaS]]="√"),"wel","niet")</f>
        <v>niet</v>
      </c>
      <c r="L74" s="4" t="str">
        <f>IF(AND('AAN TE VULLEN door INSCHRIJVER'!$C$17="Ja",Eisen_Oplossing[[#This Row],[On Premise]]="√"),"wel","niet")</f>
        <v>niet</v>
      </c>
      <c r="M74" s="4" t="str">
        <f>IF(AND('AAN TE VULLEN door INSCHRIJVER'!$C$18="Ja",Eisen_Oplossing[[#This Row],[Dienst-ver-lening]]="√"),"wel","niet")</f>
        <v>niet</v>
      </c>
      <c r="N74" s="4" t="str">
        <f>IF(ISERROR(SEARCH("wel",CONCATENATE(Eisen_Oplossing[[#This Row],[toon_Cloud / SaaS]],Eisen_Oplossing[[#This Row],[toon_On Premise]],Eisen_Oplossing[[#This Row],[toon_Dienstverlening]]))),"TOON NIET","TOON WEL")</f>
        <v>TOON NIET</v>
      </c>
      <c r="O74" s="4" t="str">
        <f>IF(Eisen_Oplossing[[#This Row],[Eis nodig?]]="Ja","TOON WEL","TOON NIET")</f>
        <v>TOON WEL</v>
      </c>
      <c r="P74" s="4" t="str">
        <f>IF(AND(Eisen_Oplossing[[#This Row],[TOON obv GEVRAAGDE?]]="TOON WEL",Eisen_Oplossing[[#This Row],[Eis nodig?]]="JA"),"ZICHTBAAR","VERBERG")</f>
        <v>VERBERG</v>
      </c>
    </row>
    <row r="75" spans="1:16" ht="41.4" hidden="1" x14ac:dyDescent="0.3">
      <c r="A75" s="4" t="str">
        <f>IF(LEN(Eisen_Oplossing[[#This Row],[teller]])=1,CONCATENATE("ICT00",Eisen_Oplossing[[#This Row],[teller]]),IF(LEN(Eisen_Oplossing[[#This Row],[teller]])=2,CONCATENATE("ICT0",Eisen_Oplossing[[#This Row],[teller]]),CONCATENATE("ICT",Eisen_Oplossing[[#This Row],[teller]])))</f>
        <v>ICT071</v>
      </c>
      <c r="B75" s="4">
        <f t="shared" si="2"/>
        <v>71</v>
      </c>
      <c r="C75" s="4" t="s">
        <v>54</v>
      </c>
      <c r="D75" s="4" t="s">
        <v>107</v>
      </c>
      <c r="E75" s="4" t="s">
        <v>109</v>
      </c>
      <c r="F75" s="4"/>
      <c r="G75" s="34" t="s">
        <v>63</v>
      </c>
      <c r="H75" s="34" t="s">
        <v>63</v>
      </c>
      <c r="I75" s="34"/>
      <c r="J75" s="4"/>
      <c r="K75" s="4" t="str">
        <f>IF(AND('AAN TE VULLEN door INSCHRIJVER'!$C$16="Ja",Eisen_Oplossing[[#This Row],[Cloud / SaaS]]="√"),"wel","niet")</f>
        <v>niet</v>
      </c>
      <c r="L75" s="4" t="str">
        <f>IF(AND('AAN TE VULLEN door INSCHRIJVER'!$C$17="Ja",Eisen_Oplossing[[#This Row],[On Premise]]="√"),"wel","niet")</f>
        <v>niet</v>
      </c>
      <c r="M75" s="4" t="str">
        <f>IF(AND('AAN TE VULLEN door INSCHRIJVER'!$C$18="Ja",Eisen_Oplossing[[#This Row],[Dienst-ver-lening]]="√"),"wel","niet")</f>
        <v>niet</v>
      </c>
      <c r="N75" s="4" t="str">
        <f>IF(ISERROR(SEARCH("wel",CONCATENATE(Eisen_Oplossing[[#This Row],[toon_Cloud / SaaS]],Eisen_Oplossing[[#This Row],[toon_On Premise]],Eisen_Oplossing[[#This Row],[toon_Dienstverlening]]))),"TOON NIET","TOON WEL")</f>
        <v>TOON NIET</v>
      </c>
      <c r="O75" s="4" t="str">
        <f>IF(Eisen_Oplossing[[#This Row],[Eis nodig?]]="Ja","TOON WEL","TOON NIET")</f>
        <v>TOON WEL</v>
      </c>
      <c r="P75" s="4" t="str">
        <f>IF(AND(Eisen_Oplossing[[#This Row],[TOON obv GEVRAAGDE?]]="TOON WEL",Eisen_Oplossing[[#This Row],[Eis nodig?]]="JA"),"ZICHTBAAR","VERBERG")</f>
        <v>VERBERG</v>
      </c>
    </row>
    <row r="76" spans="1:16" ht="69" hidden="1" x14ac:dyDescent="0.3">
      <c r="A76" s="4" t="str">
        <f>IF(LEN(Eisen_Oplossing[[#This Row],[teller]])=1,CONCATENATE("ICT00",Eisen_Oplossing[[#This Row],[teller]]),IF(LEN(Eisen_Oplossing[[#This Row],[teller]])=2,CONCATENATE("ICT0",Eisen_Oplossing[[#This Row],[teller]]),CONCATENATE("ICT",Eisen_Oplossing[[#This Row],[teller]])))</f>
        <v>ICT072</v>
      </c>
      <c r="B76" s="4">
        <f t="shared" si="2"/>
        <v>72</v>
      </c>
      <c r="C76" s="4" t="s">
        <v>54</v>
      </c>
      <c r="D76" s="4" t="s">
        <v>107</v>
      </c>
      <c r="E76" s="4" t="s">
        <v>110</v>
      </c>
      <c r="F76" s="4"/>
      <c r="G76" s="34"/>
      <c r="H76" s="34" t="s">
        <v>63</v>
      </c>
      <c r="I76" s="34"/>
      <c r="J76" s="4"/>
      <c r="K76" s="4" t="str">
        <f>IF(AND('AAN TE VULLEN door INSCHRIJVER'!$C$16="Ja",Eisen_Oplossing[[#This Row],[Cloud / SaaS]]="√"),"wel","niet")</f>
        <v>niet</v>
      </c>
      <c r="L76" s="4" t="str">
        <f>IF(AND('AAN TE VULLEN door INSCHRIJVER'!$C$17="Ja",Eisen_Oplossing[[#This Row],[On Premise]]="√"),"wel","niet")</f>
        <v>niet</v>
      </c>
      <c r="M76" s="4" t="str">
        <f>IF(AND('AAN TE VULLEN door INSCHRIJVER'!$C$18="Ja",Eisen_Oplossing[[#This Row],[Dienst-ver-lening]]="√"),"wel","niet")</f>
        <v>niet</v>
      </c>
      <c r="N76" s="4" t="str">
        <f>IF(ISERROR(SEARCH("wel",CONCATENATE(Eisen_Oplossing[[#This Row],[toon_Cloud / SaaS]],Eisen_Oplossing[[#This Row],[toon_On Premise]],Eisen_Oplossing[[#This Row],[toon_Dienstverlening]]))),"TOON NIET","TOON WEL")</f>
        <v>TOON NIET</v>
      </c>
      <c r="O76" s="4" t="str">
        <f>IF(Eisen_Oplossing[[#This Row],[Eis nodig?]]="Ja","TOON WEL","TOON NIET")</f>
        <v>TOON WEL</v>
      </c>
      <c r="P76" s="4" t="str">
        <f>IF(AND(Eisen_Oplossing[[#This Row],[TOON obv GEVRAAGDE?]]="TOON WEL",Eisen_Oplossing[[#This Row],[Eis nodig?]]="JA"),"ZICHTBAAR","VERBERG")</f>
        <v>VERBERG</v>
      </c>
    </row>
    <row r="77" spans="1:16" ht="77.7" hidden="1" customHeight="1" x14ac:dyDescent="0.3">
      <c r="A77" s="4" t="str">
        <f>IF(LEN(Eisen_Oplossing[[#This Row],[teller]])=1,CONCATENATE("ICT00",Eisen_Oplossing[[#This Row],[teller]]),IF(LEN(Eisen_Oplossing[[#This Row],[teller]])=2,CONCATENATE("ICT0",Eisen_Oplossing[[#This Row],[teller]]),CONCATENATE("ICT",Eisen_Oplossing[[#This Row],[teller]])))</f>
        <v>ICT073</v>
      </c>
      <c r="B77" s="4">
        <f t="shared" si="2"/>
        <v>73</v>
      </c>
      <c r="C77" s="4" t="s">
        <v>54</v>
      </c>
      <c r="D77" s="4" t="s">
        <v>107</v>
      </c>
      <c r="E77" s="119" t="s">
        <v>308</v>
      </c>
      <c r="F77" s="4" t="s">
        <v>111</v>
      </c>
      <c r="G77" s="34" t="s">
        <v>63</v>
      </c>
      <c r="H77" s="34"/>
      <c r="I77" s="34"/>
      <c r="J77" s="4"/>
      <c r="K77" s="4" t="str">
        <f>IF(AND('AAN TE VULLEN door INSCHRIJVER'!$C$16="Ja",Eisen_Oplossing[[#This Row],[Cloud / SaaS]]="√"),"wel","niet")</f>
        <v>niet</v>
      </c>
      <c r="L77" s="4" t="str">
        <f>IF(AND('AAN TE VULLEN door INSCHRIJVER'!$C$17="Ja",Eisen_Oplossing[[#This Row],[On Premise]]="√"),"wel","niet")</f>
        <v>niet</v>
      </c>
      <c r="M77" s="4" t="str">
        <f>IF(AND('AAN TE VULLEN door INSCHRIJVER'!$C$18="Ja",Eisen_Oplossing[[#This Row],[Dienst-ver-lening]]="√"),"wel","niet")</f>
        <v>niet</v>
      </c>
      <c r="N77" s="4" t="str">
        <f>IF(ISERROR(SEARCH("wel",CONCATENATE(Eisen_Oplossing[[#This Row],[toon_Cloud / SaaS]],Eisen_Oplossing[[#This Row],[toon_On Premise]],Eisen_Oplossing[[#This Row],[toon_Dienstverlening]]))),"TOON NIET","TOON WEL")</f>
        <v>TOON NIET</v>
      </c>
      <c r="O77" s="4" t="str">
        <f>IF(Eisen_Oplossing[[#This Row],[Eis nodig?]]="Ja","TOON WEL","TOON NIET")</f>
        <v>TOON WEL</v>
      </c>
      <c r="P77" s="4" t="str">
        <f>IF(AND(Eisen_Oplossing[[#This Row],[TOON obv GEVRAAGDE?]]="TOON WEL",Eisen_Oplossing[[#This Row],[Eis nodig?]]="JA"),"ZICHTBAAR","VERBERG")</f>
        <v>VERBERG</v>
      </c>
    </row>
    <row r="78" spans="1:16" ht="41.4" hidden="1" x14ac:dyDescent="0.3">
      <c r="A78" s="4" t="str">
        <f>IF(LEN(Eisen_Oplossing[[#This Row],[teller]])=1,CONCATENATE("ICT00",Eisen_Oplossing[[#This Row],[teller]]),IF(LEN(Eisen_Oplossing[[#This Row],[teller]])=2,CONCATENATE("ICT0",Eisen_Oplossing[[#This Row],[teller]]),CONCATENATE("ICT",Eisen_Oplossing[[#This Row],[teller]])))</f>
        <v>ICT074</v>
      </c>
      <c r="B78" s="4">
        <f t="shared" si="2"/>
        <v>74</v>
      </c>
      <c r="C78" s="4" t="s">
        <v>54</v>
      </c>
      <c r="D78" s="4" t="s">
        <v>107</v>
      </c>
      <c r="E78" s="4" t="s">
        <v>112</v>
      </c>
      <c r="F78" s="4"/>
      <c r="G78" s="34" t="s">
        <v>63</v>
      </c>
      <c r="H78" s="34"/>
      <c r="I78" s="34"/>
      <c r="J78" s="4"/>
      <c r="K78" s="4" t="str">
        <f>IF(AND('AAN TE VULLEN door INSCHRIJVER'!$C$16="Ja",Eisen_Oplossing[[#This Row],[Cloud / SaaS]]="√"),"wel","niet")</f>
        <v>niet</v>
      </c>
      <c r="L78" s="4" t="str">
        <f>IF(AND('AAN TE VULLEN door INSCHRIJVER'!$C$17="Ja",Eisen_Oplossing[[#This Row],[On Premise]]="√"),"wel","niet")</f>
        <v>niet</v>
      </c>
      <c r="M78" s="4" t="str">
        <f>IF(AND('AAN TE VULLEN door INSCHRIJVER'!$C$18="Ja",Eisen_Oplossing[[#This Row],[Dienst-ver-lening]]="√"),"wel","niet")</f>
        <v>niet</v>
      </c>
      <c r="N78" s="4" t="str">
        <f>IF(ISERROR(SEARCH("wel",CONCATENATE(Eisen_Oplossing[[#This Row],[toon_Cloud / SaaS]],Eisen_Oplossing[[#This Row],[toon_On Premise]],Eisen_Oplossing[[#This Row],[toon_Dienstverlening]]))),"TOON NIET","TOON WEL")</f>
        <v>TOON NIET</v>
      </c>
      <c r="O78" s="4" t="str">
        <f>IF(Eisen_Oplossing[[#This Row],[Eis nodig?]]="Ja","TOON WEL","TOON NIET")</f>
        <v>TOON WEL</v>
      </c>
      <c r="P78" s="4" t="str">
        <f>IF(AND(Eisen_Oplossing[[#This Row],[TOON obv GEVRAAGDE?]]="TOON WEL",Eisen_Oplossing[[#This Row],[Eis nodig?]]="JA"),"ZICHTBAAR","VERBERG")</f>
        <v>VERBERG</v>
      </c>
    </row>
    <row r="79" spans="1:16" ht="27.6" hidden="1" x14ac:dyDescent="0.3">
      <c r="A79" s="4" t="str">
        <f>IF(LEN(Eisen_Oplossing[[#This Row],[teller]])=1,CONCATENATE("ICT00",Eisen_Oplossing[[#This Row],[teller]]),IF(LEN(Eisen_Oplossing[[#This Row],[teller]])=2,CONCATENATE("ICT0",Eisen_Oplossing[[#This Row],[teller]]),CONCATENATE("ICT",Eisen_Oplossing[[#This Row],[teller]])))</f>
        <v>ICT075</v>
      </c>
      <c r="B79" s="4">
        <f t="shared" si="2"/>
        <v>75</v>
      </c>
      <c r="C79" s="4" t="s">
        <v>227</v>
      </c>
      <c r="D79" s="4" t="s">
        <v>107</v>
      </c>
      <c r="E79" s="121" t="s">
        <v>691</v>
      </c>
      <c r="F79" s="4"/>
      <c r="G79" s="34" t="s">
        <v>63</v>
      </c>
      <c r="H79" s="34"/>
      <c r="I79" s="34" t="s">
        <v>63</v>
      </c>
      <c r="J79" s="4"/>
      <c r="K79" s="4" t="str">
        <f>IF(AND('AAN TE VULLEN door INSCHRIJVER'!$C$16="Ja",Eisen_Oplossing[[#This Row],[Cloud / SaaS]]="√"),"wel","niet")</f>
        <v>niet</v>
      </c>
      <c r="L79" s="4" t="str">
        <f>IF(AND('AAN TE VULLEN door INSCHRIJVER'!$C$17="Ja",Eisen_Oplossing[[#This Row],[On Premise]]="√"),"wel","niet")</f>
        <v>niet</v>
      </c>
      <c r="M79" s="4" t="str">
        <f>IF(AND('AAN TE VULLEN door INSCHRIJVER'!$C$18="Ja",Eisen_Oplossing[[#This Row],[Dienst-ver-lening]]="√"),"wel","niet")</f>
        <v>wel</v>
      </c>
      <c r="N79" s="4" t="str">
        <f>IF(ISERROR(SEARCH("wel",CONCATENATE(Eisen_Oplossing[[#This Row],[toon_Cloud / SaaS]],Eisen_Oplossing[[#This Row],[toon_On Premise]],Eisen_Oplossing[[#This Row],[toon_Dienstverlening]]))),"TOON NIET","TOON WEL")</f>
        <v>TOON WEL</v>
      </c>
      <c r="O79" s="4" t="str">
        <f>IF(Eisen_Oplossing[[#This Row],[Eis nodig?]]="Ja","TOON WEL","TOON NIET")</f>
        <v>TOON NIET</v>
      </c>
      <c r="P79" s="4" t="str">
        <f>IF(AND(Eisen_Oplossing[[#This Row],[TOON obv GEVRAAGDE?]]="TOON WEL",Eisen_Oplossing[[#This Row],[Eis nodig?]]="JA"),"ZICHTBAAR","VERBERG")</f>
        <v>VERBERG</v>
      </c>
    </row>
    <row r="80" spans="1:16" ht="55.2" hidden="1" x14ac:dyDescent="0.3">
      <c r="A80" s="4" t="str">
        <f>IF(LEN(Eisen_Oplossing[[#This Row],[teller]])=1,CONCATENATE("ICT00",Eisen_Oplossing[[#This Row],[teller]]),IF(LEN(Eisen_Oplossing[[#This Row],[teller]])=2,CONCATENATE("ICT0",Eisen_Oplossing[[#This Row],[teller]]),CONCATENATE("ICT",Eisen_Oplossing[[#This Row],[teller]])))</f>
        <v>ICT076</v>
      </c>
      <c r="B80" s="4">
        <f t="shared" si="2"/>
        <v>76</v>
      </c>
      <c r="C80" s="4" t="s">
        <v>54</v>
      </c>
      <c r="D80" s="4" t="s">
        <v>107</v>
      </c>
      <c r="E80" s="4" t="s">
        <v>395</v>
      </c>
      <c r="F80" s="4" t="s">
        <v>111</v>
      </c>
      <c r="G80" s="34" t="s">
        <v>63</v>
      </c>
      <c r="H80" s="34"/>
      <c r="I80" s="34"/>
      <c r="J80" s="4"/>
      <c r="K80" s="4" t="str">
        <f>IF(AND('AAN TE VULLEN door INSCHRIJVER'!$C$16="Ja",Eisen_Oplossing[[#This Row],[Cloud / SaaS]]="√"),"wel","niet")</f>
        <v>niet</v>
      </c>
      <c r="L80" s="4" t="str">
        <f>IF(AND('AAN TE VULLEN door INSCHRIJVER'!$C$17="Ja",Eisen_Oplossing[[#This Row],[On Premise]]="√"),"wel","niet")</f>
        <v>niet</v>
      </c>
      <c r="M80" s="4" t="str">
        <f>IF(AND('AAN TE VULLEN door INSCHRIJVER'!$C$18="Ja",Eisen_Oplossing[[#This Row],[Dienst-ver-lening]]="√"),"wel","niet")</f>
        <v>niet</v>
      </c>
      <c r="N80" s="4" t="str">
        <f>IF(ISERROR(SEARCH("wel",CONCATENATE(Eisen_Oplossing[[#This Row],[toon_Cloud / SaaS]],Eisen_Oplossing[[#This Row],[toon_On Premise]],Eisen_Oplossing[[#This Row],[toon_Dienstverlening]]))),"TOON NIET","TOON WEL")</f>
        <v>TOON NIET</v>
      </c>
      <c r="O80" s="4" t="str">
        <f>IF(Eisen_Oplossing[[#This Row],[Eis nodig?]]="Ja","TOON WEL","TOON NIET")</f>
        <v>TOON WEL</v>
      </c>
      <c r="P80" s="4" t="str">
        <f>IF(AND(Eisen_Oplossing[[#This Row],[TOON obv GEVRAAGDE?]]="TOON WEL",Eisen_Oplossing[[#This Row],[Eis nodig?]]="JA"),"ZICHTBAAR","VERBERG")</f>
        <v>VERBERG</v>
      </c>
    </row>
    <row r="81" spans="1:16" ht="110.4" hidden="1" x14ac:dyDescent="0.3">
      <c r="A81" s="4" t="str">
        <f>IF(LEN(Eisen_Oplossing[[#This Row],[teller]])=1,CONCATENATE("ICT00",Eisen_Oplossing[[#This Row],[teller]]),IF(LEN(Eisen_Oplossing[[#This Row],[teller]])=2,CONCATENATE("ICT0",Eisen_Oplossing[[#This Row],[teller]]),CONCATENATE("ICT",Eisen_Oplossing[[#This Row],[teller]])))</f>
        <v>ICT077</v>
      </c>
      <c r="B81" s="4">
        <f t="shared" si="2"/>
        <v>77</v>
      </c>
      <c r="C81" s="4" t="s">
        <v>54</v>
      </c>
      <c r="D81" s="4" t="s">
        <v>113</v>
      </c>
      <c r="E81" s="4" t="s">
        <v>114</v>
      </c>
      <c r="F81" s="4"/>
      <c r="G81" s="34" t="s">
        <v>63</v>
      </c>
      <c r="H81" s="34" t="s">
        <v>63</v>
      </c>
      <c r="I81" s="34"/>
      <c r="J81" s="4"/>
      <c r="K81" s="4" t="str">
        <f>IF(AND('AAN TE VULLEN door INSCHRIJVER'!$C$16="Ja",Eisen_Oplossing[[#This Row],[Cloud / SaaS]]="√"),"wel","niet")</f>
        <v>niet</v>
      </c>
      <c r="L81" s="4" t="str">
        <f>IF(AND('AAN TE VULLEN door INSCHRIJVER'!$C$17="Ja",Eisen_Oplossing[[#This Row],[On Premise]]="√"),"wel","niet")</f>
        <v>niet</v>
      </c>
      <c r="M81" s="4" t="str">
        <f>IF(AND('AAN TE VULLEN door INSCHRIJVER'!$C$18="Ja",Eisen_Oplossing[[#This Row],[Dienst-ver-lening]]="√"),"wel","niet")</f>
        <v>niet</v>
      </c>
      <c r="N81" s="4" t="str">
        <f>IF(ISERROR(SEARCH("wel",CONCATENATE(Eisen_Oplossing[[#This Row],[toon_Cloud / SaaS]],Eisen_Oplossing[[#This Row],[toon_On Premise]],Eisen_Oplossing[[#This Row],[toon_Dienstverlening]]))),"TOON NIET","TOON WEL")</f>
        <v>TOON NIET</v>
      </c>
      <c r="O81" s="4" t="str">
        <f>IF(Eisen_Oplossing[[#This Row],[Eis nodig?]]="Ja","TOON WEL","TOON NIET")</f>
        <v>TOON WEL</v>
      </c>
      <c r="P81" s="4" t="str">
        <f>IF(AND(Eisen_Oplossing[[#This Row],[TOON obv GEVRAAGDE?]]="TOON WEL",Eisen_Oplossing[[#This Row],[Eis nodig?]]="JA"),"ZICHTBAAR","VERBERG")</f>
        <v>VERBERG</v>
      </c>
    </row>
    <row r="82" spans="1:16" ht="69" hidden="1" x14ac:dyDescent="0.3">
      <c r="A82" s="4" t="str">
        <f>IF(LEN(Eisen_Oplossing[[#This Row],[teller]])=1,CONCATENATE("ICT00",Eisen_Oplossing[[#This Row],[teller]]),IF(LEN(Eisen_Oplossing[[#This Row],[teller]])=2,CONCATENATE("ICT0",Eisen_Oplossing[[#This Row],[teller]]),CONCATENATE("ICT",Eisen_Oplossing[[#This Row],[teller]])))</f>
        <v>ICT078</v>
      </c>
      <c r="B82" s="4">
        <f t="shared" si="2"/>
        <v>78</v>
      </c>
      <c r="C82" s="4" t="s">
        <v>54</v>
      </c>
      <c r="D82" s="4" t="s">
        <v>113</v>
      </c>
      <c r="E82" s="4" t="s">
        <v>115</v>
      </c>
      <c r="F82" s="4" t="s">
        <v>116</v>
      </c>
      <c r="G82" s="34" t="s">
        <v>63</v>
      </c>
      <c r="H82" s="34" t="s">
        <v>63</v>
      </c>
      <c r="I82" s="34"/>
      <c r="J82" s="4"/>
      <c r="K82" s="4" t="str">
        <f>IF(AND('AAN TE VULLEN door INSCHRIJVER'!$C$16="Ja",Eisen_Oplossing[[#This Row],[Cloud / SaaS]]="√"),"wel","niet")</f>
        <v>niet</v>
      </c>
      <c r="L82" s="4" t="str">
        <f>IF(AND('AAN TE VULLEN door INSCHRIJVER'!$C$17="Ja",Eisen_Oplossing[[#This Row],[On Premise]]="√"),"wel","niet")</f>
        <v>niet</v>
      </c>
      <c r="M82" s="4" t="str">
        <f>IF(AND('AAN TE VULLEN door INSCHRIJVER'!$C$18="Ja",Eisen_Oplossing[[#This Row],[Dienst-ver-lening]]="√"),"wel","niet")</f>
        <v>niet</v>
      </c>
      <c r="N82" s="4" t="str">
        <f>IF(ISERROR(SEARCH("wel",CONCATENATE(Eisen_Oplossing[[#This Row],[toon_Cloud / SaaS]],Eisen_Oplossing[[#This Row],[toon_On Premise]],Eisen_Oplossing[[#This Row],[toon_Dienstverlening]]))),"TOON NIET","TOON WEL")</f>
        <v>TOON NIET</v>
      </c>
      <c r="O82" s="4" t="str">
        <f>IF(Eisen_Oplossing[[#This Row],[Eis nodig?]]="Ja","TOON WEL","TOON NIET")</f>
        <v>TOON WEL</v>
      </c>
      <c r="P82" s="4" t="str">
        <f>IF(AND(Eisen_Oplossing[[#This Row],[TOON obv GEVRAAGDE?]]="TOON WEL",Eisen_Oplossing[[#This Row],[Eis nodig?]]="JA"),"ZICHTBAAR","VERBERG")</f>
        <v>VERBERG</v>
      </c>
    </row>
    <row r="83" spans="1:16" ht="55.2" hidden="1" x14ac:dyDescent="0.3">
      <c r="A83" s="4" t="str">
        <f>IF(LEN(Eisen_Oplossing[[#This Row],[teller]])=1,CONCATENATE("ICT00",Eisen_Oplossing[[#This Row],[teller]]),IF(LEN(Eisen_Oplossing[[#This Row],[teller]])=2,CONCATENATE("ICT0",Eisen_Oplossing[[#This Row],[teller]]),CONCATENATE("ICT",Eisen_Oplossing[[#This Row],[teller]])))</f>
        <v>ICT079</v>
      </c>
      <c r="B83" s="4">
        <f t="shared" si="2"/>
        <v>79</v>
      </c>
      <c r="C83" s="4" t="s">
        <v>54</v>
      </c>
      <c r="D83" s="4" t="s">
        <v>113</v>
      </c>
      <c r="E83" s="4" t="s">
        <v>309</v>
      </c>
      <c r="F83" s="4"/>
      <c r="G83" s="34" t="s">
        <v>63</v>
      </c>
      <c r="H83" s="34" t="s">
        <v>63</v>
      </c>
      <c r="I83" s="34"/>
      <c r="J83" s="4"/>
      <c r="K83" s="4" t="str">
        <f>IF(AND('AAN TE VULLEN door INSCHRIJVER'!$C$16="Ja",Eisen_Oplossing[[#This Row],[Cloud / SaaS]]="√"),"wel","niet")</f>
        <v>niet</v>
      </c>
      <c r="L83" s="4" t="str">
        <f>IF(AND('AAN TE VULLEN door INSCHRIJVER'!$C$17="Ja",Eisen_Oplossing[[#This Row],[On Premise]]="√"),"wel","niet")</f>
        <v>niet</v>
      </c>
      <c r="M83" s="4" t="str">
        <f>IF(AND('AAN TE VULLEN door INSCHRIJVER'!$C$18="Ja",Eisen_Oplossing[[#This Row],[Dienst-ver-lening]]="√"),"wel","niet")</f>
        <v>niet</v>
      </c>
      <c r="N83" s="4" t="str">
        <f>IF(ISERROR(SEARCH("wel",CONCATENATE(Eisen_Oplossing[[#This Row],[toon_Cloud / SaaS]],Eisen_Oplossing[[#This Row],[toon_On Premise]],Eisen_Oplossing[[#This Row],[toon_Dienstverlening]]))),"TOON NIET","TOON WEL")</f>
        <v>TOON NIET</v>
      </c>
      <c r="O83" s="4" t="str">
        <f>IF(Eisen_Oplossing[[#This Row],[Eis nodig?]]="Ja","TOON WEL","TOON NIET")</f>
        <v>TOON WEL</v>
      </c>
      <c r="P83" s="4" t="str">
        <f>IF(AND(Eisen_Oplossing[[#This Row],[TOON obv GEVRAAGDE?]]="TOON WEL",Eisen_Oplossing[[#This Row],[Eis nodig?]]="JA"),"ZICHTBAAR","VERBERG")</f>
        <v>VERBERG</v>
      </c>
    </row>
    <row r="84" spans="1:16" ht="41.4" hidden="1" x14ac:dyDescent="0.3">
      <c r="A84" s="4" t="str">
        <f>IF(LEN(Eisen_Oplossing[[#This Row],[teller]])=1,CONCATENATE("ICT00",Eisen_Oplossing[[#This Row],[teller]]),IF(LEN(Eisen_Oplossing[[#This Row],[teller]])=2,CONCATENATE("ICT0",Eisen_Oplossing[[#This Row],[teller]]),CONCATENATE("ICT",Eisen_Oplossing[[#This Row],[teller]])))</f>
        <v>ICT080</v>
      </c>
      <c r="B84" s="4">
        <f t="shared" si="2"/>
        <v>80</v>
      </c>
      <c r="C84" s="4" t="s">
        <v>54</v>
      </c>
      <c r="D84" s="4" t="s">
        <v>74</v>
      </c>
      <c r="E84" s="4" t="s">
        <v>397</v>
      </c>
      <c r="F84" s="4"/>
      <c r="G84" s="34"/>
      <c r="H84" s="34" t="s">
        <v>63</v>
      </c>
      <c r="I84" s="34"/>
      <c r="J84" s="4"/>
      <c r="K84" s="4" t="str">
        <f>IF(AND('AAN TE VULLEN door INSCHRIJVER'!$C$16="Ja",Eisen_Oplossing[[#This Row],[Cloud / SaaS]]="√"),"wel","niet")</f>
        <v>niet</v>
      </c>
      <c r="L84" s="4" t="str">
        <f>IF(AND('AAN TE VULLEN door INSCHRIJVER'!$C$17="Ja",Eisen_Oplossing[[#This Row],[On Premise]]="√"),"wel","niet")</f>
        <v>niet</v>
      </c>
      <c r="M84" s="4" t="str">
        <f>IF(AND('AAN TE VULLEN door INSCHRIJVER'!$C$18="Ja",Eisen_Oplossing[[#This Row],[Dienst-ver-lening]]="√"),"wel","niet")</f>
        <v>niet</v>
      </c>
      <c r="N84" s="4" t="str">
        <f>IF(ISERROR(SEARCH("wel",CONCATENATE(Eisen_Oplossing[[#This Row],[toon_Cloud / SaaS]],Eisen_Oplossing[[#This Row],[toon_On Premise]],Eisen_Oplossing[[#This Row],[toon_Dienstverlening]]))),"TOON NIET","TOON WEL")</f>
        <v>TOON NIET</v>
      </c>
      <c r="O84" s="4" t="str">
        <f>IF(Eisen_Oplossing[[#This Row],[Eis nodig?]]="Ja","TOON WEL","TOON NIET")</f>
        <v>TOON WEL</v>
      </c>
      <c r="P84" s="4" t="str">
        <f>IF(AND(Eisen_Oplossing[[#This Row],[TOON obv GEVRAAGDE?]]="TOON WEL",Eisen_Oplossing[[#This Row],[Eis nodig?]]="JA"),"ZICHTBAAR","VERBERG")</f>
        <v>VERBERG</v>
      </c>
    </row>
    <row r="85" spans="1:16" ht="27.6" hidden="1" x14ac:dyDescent="0.3">
      <c r="A85" s="4" t="str">
        <f>IF(LEN(Eisen_Oplossing[[#This Row],[teller]])=1,CONCATENATE("ICT00",Eisen_Oplossing[[#This Row],[teller]]),IF(LEN(Eisen_Oplossing[[#This Row],[teller]])=2,CONCATENATE("ICT0",Eisen_Oplossing[[#This Row],[teller]]),CONCATENATE("ICT",Eisen_Oplossing[[#This Row],[teller]])))</f>
        <v>ICT081</v>
      </c>
      <c r="B85" s="4">
        <f t="shared" si="2"/>
        <v>81</v>
      </c>
      <c r="C85" s="4" t="s">
        <v>54</v>
      </c>
      <c r="D85" s="4" t="s">
        <v>117</v>
      </c>
      <c r="E85" s="4" t="s">
        <v>118</v>
      </c>
      <c r="F85" s="4"/>
      <c r="G85" s="34" t="s">
        <v>63</v>
      </c>
      <c r="H85" s="34"/>
      <c r="I85" s="34"/>
      <c r="J85" s="4"/>
      <c r="K85" s="4" t="str">
        <f>IF(AND('AAN TE VULLEN door INSCHRIJVER'!$C$16="Ja",Eisen_Oplossing[[#This Row],[Cloud / SaaS]]="√"),"wel","niet")</f>
        <v>niet</v>
      </c>
      <c r="L85" s="4" t="str">
        <f>IF(AND('AAN TE VULLEN door INSCHRIJVER'!$C$17="Ja",Eisen_Oplossing[[#This Row],[On Premise]]="√"),"wel","niet")</f>
        <v>niet</v>
      </c>
      <c r="M85" s="4" t="str">
        <f>IF(AND('AAN TE VULLEN door INSCHRIJVER'!$C$18="Ja",Eisen_Oplossing[[#This Row],[Dienst-ver-lening]]="√"),"wel","niet")</f>
        <v>niet</v>
      </c>
      <c r="N85" s="4" t="str">
        <f>IF(ISERROR(SEARCH("wel",CONCATENATE(Eisen_Oplossing[[#This Row],[toon_Cloud / SaaS]],Eisen_Oplossing[[#This Row],[toon_On Premise]],Eisen_Oplossing[[#This Row],[toon_Dienstverlening]]))),"TOON NIET","TOON WEL")</f>
        <v>TOON NIET</v>
      </c>
      <c r="O85" s="4" t="str">
        <f>IF(Eisen_Oplossing[[#This Row],[Eis nodig?]]="Ja","TOON WEL","TOON NIET")</f>
        <v>TOON WEL</v>
      </c>
      <c r="P85" s="4" t="str">
        <f>IF(AND(Eisen_Oplossing[[#This Row],[TOON obv GEVRAAGDE?]]="TOON WEL",Eisen_Oplossing[[#This Row],[Eis nodig?]]="JA"),"ZICHTBAAR","VERBERG")</f>
        <v>VERBERG</v>
      </c>
    </row>
    <row r="86" spans="1:16" ht="55.2" hidden="1" x14ac:dyDescent="0.3">
      <c r="A86" s="4" t="str">
        <f>IF(LEN(Eisen_Oplossing[[#This Row],[teller]])=1,CONCATENATE("ICT00",Eisen_Oplossing[[#This Row],[teller]]),IF(LEN(Eisen_Oplossing[[#This Row],[teller]])=2,CONCATENATE("ICT0",Eisen_Oplossing[[#This Row],[teller]]),CONCATENATE("ICT",Eisen_Oplossing[[#This Row],[teller]])))</f>
        <v>ICT082</v>
      </c>
      <c r="B86" s="4">
        <f t="shared" si="2"/>
        <v>82</v>
      </c>
      <c r="C86" s="4" t="s">
        <v>54</v>
      </c>
      <c r="D86" s="4" t="s">
        <v>117</v>
      </c>
      <c r="E86" s="4" t="s">
        <v>119</v>
      </c>
      <c r="F86" s="4"/>
      <c r="G86" s="34" t="s">
        <v>63</v>
      </c>
      <c r="H86" s="34" t="s">
        <v>63</v>
      </c>
      <c r="I86" s="34"/>
      <c r="J86" s="4"/>
      <c r="K86" s="4" t="str">
        <f>IF(AND('AAN TE VULLEN door INSCHRIJVER'!$C$16="Ja",Eisen_Oplossing[[#This Row],[Cloud / SaaS]]="√"),"wel","niet")</f>
        <v>niet</v>
      </c>
      <c r="L86" s="4" t="str">
        <f>IF(AND('AAN TE VULLEN door INSCHRIJVER'!$C$17="Ja",Eisen_Oplossing[[#This Row],[On Premise]]="√"),"wel","niet")</f>
        <v>niet</v>
      </c>
      <c r="M86" s="4" t="str">
        <f>IF(AND('AAN TE VULLEN door INSCHRIJVER'!$C$18="Ja",Eisen_Oplossing[[#This Row],[Dienst-ver-lening]]="√"),"wel","niet")</f>
        <v>niet</v>
      </c>
      <c r="N86" s="4" t="str">
        <f>IF(ISERROR(SEARCH("wel",CONCATENATE(Eisen_Oplossing[[#This Row],[toon_Cloud / SaaS]],Eisen_Oplossing[[#This Row],[toon_On Premise]],Eisen_Oplossing[[#This Row],[toon_Dienstverlening]]))),"TOON NIET","TOON WEL")</f>
        <v>TOON NIET</v>
      </c>
      <c r="O86" s="4" t="str">
        <f>IF(Eisen_Oplossing[[#This Row],[Eis nodig?]]="Ja","TOON WEL","TOON NIET")</f>
        <v>TOON WEL</v>
      </c>
      <c r="P86" s="4" t="str">
        <f>IF(AND(Eisen_Oplossing[[#This Row],[TOON obv GEVRAAGDE?]]="TOON WEL",Eisen_Oplossing[[#This Row],[Eis nodig?]]="JA"),"ZICHTBAAR","VERBERG")</f>
        <v>VERBERG</v>
      </c>
    </row>
    <row r="87" spans="1:16" ht="140.25" customHeight="1" x14ac:dyDescent="0.3">
      <c r="A87" s="4" t="str">
        <f>IF(LEN(Eisen_Oplossing[[#This Row],[teller]])=1,CONCATENATE("ICT00",Eisen_Oplossing[[#This Row],[teller]]),IF(LEN(Eisen_Oplossing[[#This Row],[teller]])=2,CONCATENATE("ICT0",Eisen_Oplossing[[#This Row],[teller]]),CONCATENATE("ICT",Eisen_Oplossing[[#This Row],[teller]])))</f>
        <v>ICT083</v>
      </c>
      <c r="B87" s="4">
        <f t="shared" si="2"/>
        <v>83</v>
      </c>
      <c r="C87" s="4" t="s">
        <v>54</v>
      </c>
      <c r="D87" s="4" t="s">
        <v>120</v>
      </c>
      <c r="E87" s="4" t="s">
        <v>310</v>
      </c>
      <c r="F87" s="4" t="s">
        <v>330</v>
      </c>
      <c r="G87" s="34" t="s">
        <v>63</v>
      </c>
      <c r="H87" s="34"/>
      <c r="I87" s="34" t="s">
        <v>63</v>
      </c>
      <c r="J87" s="4"/>
      <c r="K87" s="4" t="str">
        <f>IF(AND('AAN TE VULLEN door INSCHRIJVER'!$C$16="Ja",Eisen_Oplossing[[#This Row],[Cloud / SaaS]]="√"),"wel","niet")</f>
        <v>niet</v>
      </c>
      <c r="L87" s="4" t="str">
        <f>IF(AND('AAN TE VULLEN door INSCHRIJVER'!$C$17="Ja",Eisen_Oplossing[[#This Row],[On Premise]]="√"),"wel","niet")</f>
        <v>niet</v>
      </c>
      <c r="M87" s="4" t="str">
        <f>IF(AND('AAN TE VULLEN door INSCHRIJVER'!$C$18="Ja",Eisen_Oplossing[[#This Row],[Dienst-ver-lening]]="√"),"wel","niet")</f>
        <v>wel</v>
      </c>
      <c r="N87" s="4" t="str">
        <f>IF(ISERROR(SEARCH("wel",CONCATENATE(Eisen_Oplossing[[#This Row],[toon_Cloud / SaaS]],Eisen_Oplossing[[#This Row],[toon_On Premise]],Eisen_Oplossing[[#This Row],[toon_Dienstverlening]]))),"TOON NIET","TOON WEL")</f>
        <v>TOON WEL</v>
      </c>
      <c r="O87" s="4" t="str">
        <f>IF(Eisen_Oplossing[[#This Row],[Eis nodig?]]="Ja","TOON WEL","TOON NIET")</f>
        <v>TOON WEL</v>
      </c>
      <c r="P87" s="4" t="str">
        <f>IF(AND(Eisen_Oplossing[[#This Row],[TOON obv GEVRAAGDE?]]="TOON WEL",Eisen_Oplossing[[#This Row],[Eis nodig?]]="JA"),"ZICHTBAAR","VERBERG")</f>
        <v>ZICHTBAAR</v>
      </c>
    </row>
    <row r="88" spans="1:16" ht="60.75" customHeight="1" x14ac:dyDescent="0.3">
      <c r="A88" s="4" t="str">
        <f>IF(LEN(Eisen_Oplossing[[#This Row],[teller]])=1,CONCATENATE("ICT00",Eisen_Oplossing[[#This Row],[teller]]),IF(LEN(Eisen_Oplossing[[#This Row],[teller]])=2,CONCATENATE("ICT0",Eisen_Oplossing[[#This Row],[teller]]),CONCATENATE("ICT",Eisen_Oplossing[[#This Row],[teller]])))</f>
        <v>ICT084</v>
      </c>
      <c r="B88" s="4">
        <f t="shared" si="2"/>
        <v>84</v>
      </c>
      <c r="C88" s="4" t="s">
        <v>54</v>
      </c>
      <c r="D88" s="4" t="s">
        <v>120</v>
      </c>
      <c r="E88" s="4" t="s">
        <v>398</v>
      </c>
      <c r="F88" s="4"/>
      <c r="G88" s="34" t="s">
        <v>63</v>
      </c>
      <c r="H88" s="34"/>
      <c r="I88" s="34" t="s">
        <v>63</v>
      </c>
      <c r="J88" s="4"/>
      <c r="K88" s="4" t="str">
        <f>IF(AND('AAN TE VULLEN door INSCHRIJVER'!$C$16="Ja",Eisen_Oplossing[[#This Row],[Cloud / SaaS]]="√"),"wel","niet")</f>
        <v>niet</v>
      </c>
      <c r="L88" s="4" t="str">
        <f>IF(AND('AAN TE VULLEN door INSCHRIJVER'!$C$17="Ja",Eisen_Oplossing[[#This Row],[On Premise]]="√"),"wel","niet")</f>
        <v>niet</v>
      </c>
      <c r="M88" s="4" t="str">
        <f>IF(AND('AAN TE VULLEN door INSCHRIJVER'!$C$18="Ja",Eisen_Oplossing[[#This Row],[Dienst-ver-lening]]="√"),"wel","niet")</f>
        <v>wel</v>
      </c>
      <c r="N88" s="4" t="str">
        <f>IF(ISERROR(SEARCH("wel",CONCATENATE(Eisen_Oplossing[[#This Row],[toon_Cloud / SaaS]],Eisen_Oplossing[[#This Row],[toon_On Premise]],Eisen_Oplossing[[#This Row],[toon_Dienstverlening]]))),"TOON NIET","TOON WEL")</f>
        <v>TOON WEL</v>
      </c>
      <c r="O88" s="4" t="str">
        <f>IF(Eisen_Oplossing[[#This Row],[Eis nodig?]]="Ja","TOON WEL","TOON NIET")</f>
        <v>TOON WEL</v>
      </c>
      <c r="P88" s="4" t="str">
        <f>IF(AND(Eisen_Oplossing[[#This Row],[TOON obv GEVRAAGDE?]]="TOON WEL",Eisen_Oplossing[[#This Row],[Eis nodig?]]="JA"),"ZICHTBAAR","VERBERG")</f>
        <v>ZICHTBAAR</v>
      </c>
    </row>
    <row r="89" spans="1:16" ht="52.5" customHeight="1" x14ac:dyDescent="0.3">
      <c r="A89" s="4" t="str">
        <f>IF(LEN(Eisen_Oplossing[[#This Row],[teller]])=1,CONCATENATE("ICT00",Eisen_Oplossing[[#This Row],[teller]]),IF(LEN(Eisen_Oplossing[[#This Row],[teller]])=2,CONCATENATE("ICT0",Eisen_Oplossing[[#This Row],[teller]]),CONCATENATE("ICT",Eisen_Oplossing[[#This Row],[teller]])))</f>
        <v>ICT085</v>
      </c>
      <c r="B89" s="4">
        <f t="shared" si="2"/>
        <v>85</v>
      </c>
      <c r="C89" s="4" t="s">
        <v>54</v>
      </c>
      <c r="D89" s="4" t="s">
        <v>120</v>
      </c>
      <c r="E89" s="4" t="s">
        <v>311</v>
      </c>
      <c r="F89" s="4"/>
      <c r="G89" s="34" t="s">
        <v>63</v>
      </c>
      <c r="H89" s="34" t="s">
        <v>63</v>
      </c>
      <c r="I89" s="34" t="s">
        <v>63</v>
      </c>
      <c r="J89" s="4"/>
      <c r="K89" s="4" t="str">
        <f>IF(AND('AAN TE VULLEN door INSCHRIJVER'!$C$16="Ja",Eisen_Oplossing[[#This Row],[Cloud / SaaS]]="√"),"wel","niet")</f>
        <v>niet</v>
      </c>
      <c r="L89" s="4" t="str">
        <f>IF(AND('AAN TE VULLEN door INSCHRIJVER'!$C$17="Ja",Eisen_Oplossing[[#This Row],[On Premise]]="√"),"wel","niet")</f>
        <v>niet</v>
      </c>
      <c r="M89" s="4" t="str">
        <f>IF(AND('AAN TE VULLEN door INSCHRIJVER'!$C$18="Ja",Eisen_Oplossing[[#This Row],[Dienst-ver-lening]]="√"),"wel","niet")</f>
        <v>wel</v>
      </c>
      <c r="N89" s="4" t="str">
        <f>IF(ISERROR(SEARCH("wel",CONCATENATE(Eisen_Oplossing[[#This Row],[toon_Cloud / SaaS]],Eisen_Oplossing[[#This Row],[toon_On Premise]],Eisen_Oplossing[[#This Row],[toon_Dienstverlening]]))),"TOON NIET","TOON WEL")</f>
        <v>TOON WEL</v>
      </c>
      <c r="O89" s="4" t="str">
        <f>IF(Eisen_Oplossing[[#This Row],[Eis nodig?]]="Ja","TOON WEL","TOON NIET")</f>
        <v>TOON WEL</v>
      </c>
      <c r="P89" s="4" t="str">
        <f>IF(AND(Eisen_Oplossing[[#This Row],[TOON obv GEVRAAGDE?]]="TOON WEL",Eisen_Oplossing[[#This Row],[Eis nodig?]]="JA"),"ZICHTBAAR","VERBERG")</f>
        <v>ZICHTBAAR</v>
      </c>
    </row>
    <row r="90" spans="1:16" ht="96.6" x14ac:dyDescent="0.3">
      <c r="A90" s="4" t="str">
        <f>IF(LEN(Eisen_Oplossing[[#This Row],[teller]])=1,CONCATENATE("ICT00",Eisen_Oplossing[[#This Row],[teller]]),IF(LEN(Eisen_Oplossing[[#This Row],[teller]])=2,CONCATENATE("ICT0",Eisen_Oplossing[[#This Row],[teller]]),CONCATENATE("ICT",Eisen_Oplossing[[#This Row],[teller]])))</f>
        <v>ICT086</v>
      </c>
      <c r="B90" s="4">
        <f t="shared" si="2"/>
        <v>86</v>
      </c>
      <c r="C90" s="4" t="s">
        <v>54</v>
      </c>
      <c r="D90" s="4" t="s">
        <v>120</v>
      </c>
      <c r="E90" s="4" t="s">
        <v>312</v>
      </c>
      <c r="F90" s="4"/>
      <c r="G90" s="34" t="s">
        <v>63</v>
      </c>
      <c r="H90" s="34"/>
      <c r="I90" s="34" t="s">
        <v>63</v>
      </c>
      <c r="J90" s="4"/>
      <c r="K90" s="4" t="str">
        <f>IF(AND('AAN TE VULLEN door INSCHRIJVER'!$C$16="Ja",Eisen_Oplossing[[#This Row],[Cloud / SaaS]]="√"),"wel","niet")</f>
        <v>niet</v>
      </c>
      <c r="L90" s="4" t="str">
        <f>IF(AND('AAN TE VULLEN door INSCHRIJVER'!$C$17="Ja",Eisen_Oplossing[[#This Row],[On Premise]]="√"),"wel","niet")</f>
        <v>niet</v>
      </c>
      <c r="M90" s="4" t="str">
        <f>IF(AND('AAN TE VULLEN door INSCHRIJVER'!$C$18="Ja",Eisen_Oplossing[[#This Row],[Dienst-ver-lening]]="√"),"wel","niet")</f>
        <v>wel</v>
      </c>
      <c r="N90" s="4" t="str">
        <f>IF(ISERROR(SEARCH("wel",CONCATENATE(Eisen_Oplossing[[#This Row],[toon_Cloud / SaaS]],Eisen_Oplossing[[#This Row],[toon_On Premise]],Eisen_Oplossing[[#This Row],[toon_Dienstverlening]]))),"TOON NIET","TOON WEL")</f>
        <v>TOON WEL</v>
      </c>
      <c r="O90" s="4" t="str">
        <f>IF(Eisen_Oplossing[[#This Row],[Eis nodig?]]="Ja","TOON WEL","TOON NIET")</f>
        <v>TOON WEL</v>
      </c>
      <c r="P90" s="4" t="str">
        <f>IF(AND(Eisen_Oplossing[[#This Row],[TOON obv GEVRAAGDE?]]="TOON WEL",Eisen_Oplossing[[#This Row],[Eis nodig?]]="JA"),"ZICHTBAAR","VERBERG")</f>
        <v>ZICHTBAAR</v>
      </c>
    </row>
    <row r="91" spans="1:16" ht="130.5" customHeight="1" x14ac:dyDescent="0.3">
      <c r="A91" s="4" t="str">
        <f>IF(LEN(Eisen_Oplossing[[#This Row],[teller]])=1,CONCATENATE("ICT00",Eisen_Oplossing[[#This Row],[teller]]),IF(LEN(Eisen_Oplossing[[#This Row],[teller]])=2,CONCATENATE("ICT0",Eisen_Oplossing[[#This Row],[teller]]),CONCATENATE("ICT",Eisen_Oplossing[[#This Row],[teller]])))</f>
        <v>ICT087</v>
      </c>
      <c r="B91" s="4">
        <f t="shared" si="2"/>
        <v>87</v>
      </c>
      <c r="C91" s="4" t="s">
        <v>54</v>
      </c>
      <c r="D91" s="4" t="s">
        <v>120</v>
      </c>
      <c r="E91" s="4" t="s">
        <v>121</v>
      </c>
      <c r="F91" s="4"/>
      <c r="G91" s="34" t="s">
        <v>63</v>
      </c>
      <c r="H91" s="34"/>
      <c r="I91" s="34" t="s">
        <v>63</v>
      </c>
      <c r="J91" s="4"/>
      <c r="K91" s="4" t="str">
        <f>IF(AND('AAN TE VULLEN door INSCHRIJVER'!$C$16="Ja",Eisen_Oplossing[[#This Row],[Cloud / SaaS]]="√"),"wel","niet")</f>
        <v>niet</v>
      </c>
      <c r="L91" s="4" t="str">
        <f>IF(AND('AAN TE VULLEN door INSCHRIJVER'!$C$17="Ja",Eisen_Oplossing[[#This Row],[On Premise]]="√"),"wel","niet")</f>
        <v>niet</v>
      </c>
      <c r="M91" s="4" t="str">
        <f>IF(AND('AAN TE VULLEN door INSCHRIJVER'!$C$18="Ja",Eisen_Oplossing[[#This Row],[Dienst-ver-lening]]="√"),"wel","niet")</f>
        <v>wel</v>
      </c>
      <c r="N91" s="4" t="str">
        <f>IF(ISERROR(SEARCH("wel",CONCATENATE(Eisen_Oplossing[[#This Row],[toon_Cloud / SaaS]],Eisen_Oplossing[[#This Row],[toon_On Premise]],Eisen_Oplossing[[#This Row],[toon_Dienstverlening]]))),"TOON NIET","TOON WEL")</f>
        <v>TOON WEL</v>
      </c>
      <c r="O91" s="4" t="str">
        <f>IF(Eisen_Oplossing[[#This Row],[Eis nodig?]]="Ja","TOON WEL","TOON NIET")</f>
        <v>TOON WEL</v>
      </c>
      <c r="P91" s="4" t="str">
        <f>IF(AND(Eisen_Oplossing[[#This Row],[TOON obv GEVRAAGDE?]]="TOON WEL",Eisen_Oplossing[[#This Row],[Eis nodig?]]="JA"),"ZICHTBAAR","VERBERG")</f>
        <v>ZICHTBAAR</v>
      </c>
    </row>
    <row r="92" spans="1:16" ht="55.2" hidden="1" x14ac:dyDescent="0.3">
      <c r="A92" s="4" t="str">
        <f>IF(LEN(Eisen_Oplossing[[#This Row],[teller]])=1,CONCATENATE("ICT00",Eisen_Oplossing[[#This Row],[teller]]),IF(LEN(Eisen_Oplossing[[#This Row],[teller]])=2,CONCATENATE("ICT0",Eisen_Oplossing[[#This Row],[teller]]),CONCATENATE("ICT",Eisen_Oplossing[[#This Row],[teller]])))</f>
        <v>ICT088</v>
      </c>
      <c r="B92" s="4">
        <f t="shared" si="2"/>
        <v>88</v>
      </c>
      <c r="C92" s="4" t="s">
        <v>54</v>
      </c>
      <c r="D92" s="4" t="s">
        <v>122</v>
      </c>
      <c r="E92" s="4" t="s">
        <v>381</v>
      </c>
      <c r="F92" s="4"/>
      <c r="G92" s="34"/>
      <c r="H92" s="34" t="s">
        <v>63</v>
      </c>
      <c r="I92" s="34"/>
      <c r="J92" s="4"/>
      <c r="K92" s="4" t="str">
        <f>IF(AND('AAN TE VULLEN door INSCHRIJVER'!$C$16="Ja",Eisen_Oplossing[[#This Row],[Cloud / SaaS]]="√"),"wel","niet")</f>
        <v>niet</v>
      </c>
      <c r="L92" s="4" t="str">
        <f>IF(AND('AAN TE VULLEN door INSCHRIJVER'!$C$17="Ja",Eisen_Oplossing[[#This Row],[On Premise]]="√"),"wel","niet")</f>
        <v>niet</v>
      </c>
      <c r="M92" s="4" t="str">
        <f>IF(AND('AAN TE VULLEN door INSCHRIJVER'!$C$18="Ja",Eisen_Oplossing[[#This Row],[Dienst-ver-lening]]="√"),"wel","niet")</f>
        <v>niet</v>
      </c>
      <c r="N92" s="4" t="str">
        <f>IF(ISERROR(SEARCH("wel",CONCATENATE(Eisen_Oplossing[[#This Row],[toon_Cloud / SaaS]],Eisen_Oplossing[[#This Row],[toon_On Premise]],Eisen_Oplossing[[#This Row],[toon_Dienstverlening]]))),"TOON NIET","TOON WEL")</f>
        <v>TOON NIET</v>
      </c>
      <c r="O92" s="4" t="str">
        <f>IF(Eisen_Oplossing[[#This Row],[Eis nodig?]]="Ja","TOON WEL","TOON NIET")</f>
        <v>TOON WEL</v>
      </c>
      <c r="P92" s="4" t="str">
        <f>IF(AND(Eisen_Oplossing[[#This Row],[TOON obv GEVRAAGDE?]]="TOON WEL",Eisen_Oplossing[[#This Row],[Eis nodig?]]="JA"),"ZICHTBAAR","VERBERG")</f>
        <v>VERBERG</v>
      </c>
    </row>
    <row r="93" spans="1:16" ht="41.4" hidden="1" x14ac:dyDescent="0.3">
      <c r="A93" s="4" t="str">
        <f>IF(LEN(Eisen_Oplossing[[#This Row],[teller]])=1,CONCATENATE("ICT00",Eisen_Oplossing[[#This Row],[teller]]),IF(LEN(Eisen_Oplossing[[#This Row],[teller]])=2,CONCATENATE("ICT0",Eisen_Oplossing[[#This Row],[teller]]),CONCATENATE("ICT",Eisen_Oplossing[[#This Row],[teller]])))</f>
        <v>ICT089</v>
      </c>
      <c r="B93" s="4">
        <f t="shared" si="2"/>
        <v>89</v>
      </c>
      <c r="C93" s="4" t="s">
        <v>54</v>
      </c>
      <c r="D93" s="4" t="s">
        <v>122</v>
      </c>
      <c r="E93" s="4" t="s">
        <v>123</v>
      </c>
      <c r="F93" s="4"/>
      <c r="G93" s="34"/>
      <c r="H93" s="34" t="s">
        <v>63</v>
      </c>
      <c r="I93" s="34"/>
      <c r="J93" s="4"/>
      <c r="K93" s="4" t="str">
        <f>IF(AND('AAN TE VULLEN door INSCHRIJVER'!$C$16="Ja",Eisen_Oplossing[[#This Row],[Cloud / SaaS]]="√"),"wel","niet")</f>
        <v>niet</v>
      </c>
      <c r="L93" s="4" t="str">
        <f>IF(AND('AAN TE VULLEN door INSCHRIJVER'!$C$17="Ja",Eisen_Oplossing[[#This Row],[On Premise]]="√"),"wel","niet")</f>
        <v>niet</v>
      </c>
      <c r="M93" s="4" t="str">
        <f>IF(AND('AAN TE VULLEN door INSCHRIJVER'!$C$18="Ja",Eisen_Oplossing[[#This Row],[Dienst-ver-lening]]="√"),"wel","niet")</f>
        <v>niet</v>
      </c>
      <c r="N93" s="4" t="str">
        <f>IF(ISERROR(SEARCH("wel",CONCATENATE(Eisen_Oplossing[[#This Row],[toon_Cloud / SaaS]],Eisen_Oplossing[[#This Row],[toon_On Premise]],Eisen_Oplossing[[#This Row],[toon_Dienstverlening]]))),"TOON NIET","TOON WEL")</f>
        <v>TOON NIET</v>
      </c>
      <c r="O93" s="4" t="str">
        <f>IF(Eisen_Oplossing[[#This Row],[Eis nodig?]]="Ja","TOON WEL","TOON NIET")</f>
        <v>TOON WEL</v>
      </c>
      <c r="P93" s="4" t="str">
        <f>IF(AND(Eisen_Oplossing[[#This Row],[TOON obv GEVRAAGDE?]]="TOON WEL",Eisen_Oplossing[[#This Row],[Eis nodig?]]="JA"),"ZICHTBAAR","VERBERG")</f>
        <v>VERBERG</v>
      </c>
    </row>
    <row r="94" spans="1:16" ht="55.2" hidden="1" x14ac:dyDescent="0.3">
      <c r="A94" s="4" t="str">
        <f>IF(LEN(Eisen_Oplossing[[#This Row],[teller]])=1,CONCATENATE("ICT00",Eisen_Oplossing[[#This Row],[teller]]),IF(LEN(Eisen_Oplossing[[#This Row],[teller]])=2,CONCATENATE("ICT0",Eisen_Oplossing[[#This Row],[teller]]),CONCATENATE("ICT",Eisen_Oplossing[[#This Row],[teller]])))</f>
        <v>ICT090</v>
      </c>
      <c r="B94" s="4">
        <f t="shared" si="2"/>
        <v>90</v>
      </c>
      <c r="C94" s="4" t="s">
        <v>54</v>
      </c>
      <c r="D94" s="4" t="s">
        <v>122</v>
      </c>
      <c r="E94" s="4" t="s">
        <v>124</v>
      </c>
      <c r="F94" s="4"/>
      <c r="G94" s="34"/>
      <c r="H94" s="34" t="s">
        <v>63</v>
      </c>
      <c r="I94" s="34"/>
      <c r="J94" s="4"/>
      <c r="K94" s="4" t="str">
        <f>IF(AND('AAN TE VULLEN door INSCHRIJVER'!$C$16="Ja",Eisen_Oplossing[[#This Row],[Cloud / SaaS]]="√"),"wel","niet")</f>
        <v>niet</v>
      </c>
      <c r="L94" s="4" t="str">
        <f>IF(AND('AAN TE VULLEN door INSCHRIJVER'!$C$17="Ja",Eisen_Oplossing[[#This Row],[On Premise]]="√"),"wel","niet")</f>
        <v>niet</v>
      </c>
      <c r="M94" s="4" t="str">
        <f>IF(AND('AAN TE VULLEN door INSCHRIJVER'!$C$18="Ja",Eisen_Oplossing[[#This Row],[Dienst-ver-lening]]="√"),"wel","niet")</f>
        <v>niet</v>
      </c>
      <c r="N94" s="4" t="str">
        <f>IF(ISERROR(SEARCH("wel",CONCATENATE(Eisen_Oplossing[[#This Row],[toon_Cloud / SaaS]],Eisen_Oplossing[[#This Row],[toon_On Premise]],Eisen_Oplossing[[#This Row],[toon_Dienstverlening]]))),"TOON NIET","TOON WEL")</f>
        <v>TOON NIET</v>
      </c>
      <c r="O94" s="4" t="str">
        <f>IF(Eisen_Oplossing[[#This Row],[Eis nodig?]]="Ja","TOON WEL","TOON NIET")</f>
        <v>TOON WEL</v>
      </c>
      <c r="P94" s="4" t="str">
        <f>IF(AND(Eisen_Oplossing[[#This Row],[TOON obv GEVRAAGDE?]]="TOON WEL",Eisen_Oplossing[[#This Row],[Eis nodig?]]="JA"),"ZICHTBAAR","VERBERG")</f>
        <v>VERBERG</v>
      </c>
    </row>
    <row r="95" spans="1:16" ht="27.6" hidden="1" x14ac:dyDescent="0.3">
      <c r="A95" s="4" t="str">
        <f>IF(LEN(Eisen_Oplossing[[#This Row],[teller]])=1,CONCATENATE("ICT00",Eisen_Oplossing[[#This Row],[teller]]),IF(LEN(Eisen_Oplossing[[#This Row],[teller]])=2,CONCATENATE("ICT0",Eisen_Oplossing[[#This Row],[teller]]),CONCATENATE("ICT",Eisen_Oplossing[[#This Row],[teller]])))</f>
        <v>ICT091</v>
      </c>
      <c r="B95" s="4">
        <f t="shared" si="2"/>
        <v>91</v>
      </c>
      <c r="C95" s="4" t="s">
        <v>54</v>
      </c>
      <c r="D95" s="4" t="s">
        <v>122</v>
      </c>
      <c r="E95" s="4" t="s">
        <v>125</v>
      </c>
      <c r="F95" s="4"/>
      <c r="G95" s="34"/>
      <c r="H95" s="34" t="s">
        <v>63</v>
      </c>
      <c r="I95" s="34"/>
      <c r="J95" s="4"/>
      <c r="K95" s="4" t="str">
        <f>IF(AND('AAN TE VULLEN door INSCHRIJVER'!$C$16="Ja",Eisen_Oplossing[[#This Row],[Cloud / SaaS]]="√"),"wel","niet")</f>
        <v>niet</v>
      </c>
      <c r="L95" s="4" t="str">
        <f>IF(AND('AAN TE VULLEN door INSCHRIJVER'!$C$17="Ja",Eisen_Oplossing[[#This Row],[On Premise]]="√"),"wel","niet")</f>
        <v>niet</v>
      </c>
      <c r="M95" s="4" t="str">
        <f>IF(AND('AAN TE VULLEN door INSCHRIJVER'!$C$18="Ja",Eisen_Oplossing[[#This Row],[Dienst-ver-lening]]="√"),"wel","niet")</f>
        <v>niet</v>
      </c>
      <c r="N95" s="4" t="str">
        <f>IF(ISERROR(SEARCH("wel",CONCATENATE(Eisen_Oplossing[[#This Row],[toon_Cloud / SaaS]],Eisen_Oplossing[[#This Row],[toon_On Premise]],Eisen_Oplossing[[#This Row],[toon_Dienstverlening]]))),"TOON NIET","TOON WEL")</f>
        <v>TOON NIET</v>
      </c>
      <c r="O95" s="4" t="str">
        <f>IF(Eisen_Oplossing[[#This Row],[Eis nodig?]]="Ja","TOON WEL","TOON NIET")</f>
        <v>TOON WEL</v>
      </c>
      <c r="P95" s="4" t="str">
        <f>IF(AND(Eisen_Oplossing[[#This Row],[TOON obv GEVRAAGDE?]]="TOON WEL",Eisen_Oplossing[[#This Row],[Eis nodig?]]="JA"),"ZICHTBAAR","VERBERG")</f>
        <v>VERBERG</v>
      </c>
    </row>
    <row r="96" spans="1:16" ht="27.6" hidden="1" x14ac:dyDescent="0.3">
      <c r="A96" s="4" t="str">
        <f>IF(LEN(Eisen_Oplossing[[#This Row],[teller]])=1,CONCATENATE("ICT00",Eisen_Oplossing[[#This Row],[teller]]),IF(LEN(Eisen_Oplossing[[#This Row],[teller]])=2,CONCATENATE("ICT0",Eisen_Oplossing[[#This Row],[teller]]),CONCATENATE("ICT",Eisen_Oplossing[[#This Row],[teller]])))</f>
        <v>ICT092</v>
      </c>
      <c r="B96" s="4">
        <f t="shared" si="2"/>
        <v>92</v>
      </c>
      <c r="C96" s="4" t="s">
        <v>54</v>
      </c>
      <c r="D96" s="4" t="s">
        <v>122</v>
      </c>
      <c r="E96" s="4" t="s">
        <v>399</v>
      </c>
      <c r="F96" s="4"/>
      <c r="G96" s="34"/>
      <c r="H96" s="34" t="s">
        <v>63</v>
      </c>
      <c r="I96" s="34"/>
      <c r="J96" s="4"/>
      <c r="K96" s="4" t="str">
        <f>IF(AND('AAN TE VULLEN door INSCHRIJVER'!$C$16="Ja",Eisen_Oplossing[[#This Row],[Cloud / SaaS]]="√"),"wel","niet")</f>
        <v>niet</v>
      </c>
      <c r="L96" s="4" t="str">
        <f>IF(AND('AAN TE VULLEN door INSCHRIJVER'!$C$17="Ja",Eisen_Oplossing[[#This Row],[On Premise]]="√"),"wel","niet")</f>
        <v>niet</v>
      </c>
      <c r="M96" s="4" t="str">
        <f>IF(AND('AAN TE VULLEN door INSCHRIJVER'!$C$18="Ja",Eisen_Oplossing[[#This Row],[Dienst-ver-lening]]="√"),"wel","niet")</f>
        <v>niet</v>
      </c>
      <c r="N96" s="4" t="str">
        <f>IF(ISERROR(SEARCH("wel",CONCATENATE(Eisen_Oplossing[[#This Row],[toon_Cloud / SaaS]],Eisen_Oplossing[[#This Row],[toon_On Premise]],Eisen_Oplossing[[#This Row],[toon_Dienstverlening]]))),"TOON NIET","TOON WEL")</f>
        <v>TOON NIET</v>
      </c>
      <c r="O96" s="4" t="str">
        <f>IF(Eisen_Oplossing[[#This Row],[Eis nodig?]]="Ja","TOON WEL","TOON NIET")</f>
        <v>TOON WEL</v>
      </c>
      <c r="P96" s="4" t="str">
        <f>IF(AND(Eisen_Oplossing[[#This Row],[TOON obv GEVRAAGDE?]]="TOON WEL",Eisen_Oplossing[[#This Row],[Eis nodig?]]="JA"),"ZICHTBAAR","VERBERG")</f>
        <v>VERBERG</v>
      </c>
    </row>
    <row r="97" spans="1:16" ht="96.6" hidden="1" x14ac:dyDescent="0.3">
      <c r="A97" s="4" t="str">
        <f>IF(LEN(Eisen_Oplossing[[#This Row],[teller]])=1,CONCATENATE("ICT00",Eisen_Oplossing[[#This Row],[teller]]),IF(LEN(Eisen_Oplossing[[#This Row],[teller]])=2,CONCATENATE("ICT0",Eisen_Oplossing[[#This Row],[teller]]),CONCATENATE("ICT",Eisen_Oplossing[[#This Row],[teller]])))</f>
        <v>ICT093</v>
      </c>
      <c r="B97" s="4">
        <f t="shared" si="2"/>
        <v>93</v>
      </c>
      <c r="C97" s="4" t="s">
        <v>54</v>
      </c>
      <c r="D97" s="4" t="s">
        <v>122</v>
      </c>
      <c r="E97" s="4" t="s">
        <v>400</v>
      </c>
      <c r="F97" s="4"/>
      <c r="G97" s="34"/>
      <c r="H97" s="34" t="s">
        <v>63</v>
      </c>
      <c r="I97" s="34"/>
      <c r="J97" s="4"/>
      <c r="K97" s="4" t="str">
        <f>IF(AND('AAN TE VULLEN door INSCHRIJVER'!$C$16="Ja",Eisen_Oplossing[[#This Row],[Cloud / SaaS]]="√"),"wel","niet")</f>
        <v>niet</v>
      </c>
      <c r="L97" s="4" t="str">
        <f>IF(AND('AAN TE VULLEN door INSCHRIJVER'!$C$17="Ja",Eisen_Oplossing[[#This Row],[On Premise]]="√"),"wel","niet")</f>
        <v>niet</v>
      </c>
      <c r="M97" s="4" t="str">
        <f>IF(AND('AAN TE VULLEN door INSCHRIJVER'!$C$18="Ja",Eisen_Oplossing[[#This Row],[Dienst-ver-lening]]="√"),"wel","niet")</f>
        <v>niet</v>
      </c>
      <c r="N97" s="4" t="str">
        <f>IF(ISERROR(SEARCH("wel",CONCATENATE(Eisen_Oplossing[[#This Row],[toon_Cloud / SaaS]],Eisen_Oplossing[[#This Row],[toon_On Premise]],Eisen_Oplossing[[#This Row],[toon_Dienstverlening]]))),"TOON NIET","TOON WEL")</f>
        <v>TOON NIET</v>
      </c>
      <c r="O97" s="4" t="str">
        <f>IF(Eisen_Oplossing[[#This Row],[Eis nodig?]]="Ja","TOON WEL","TOON NIET")</f>
        <v>TOON WEL</v>
      </c>
      <c r="P97" s="4" t="str">
        <f>IF(AND(Eisen_Oplossing[[#This Row],[TOON obv GEVRAAGDE?]]="TOON WEL",Eisen_Oplossing[[#This Row],[Eis nodig?]]="JA"),"ZICHTBAAR","VERBERG")</f>
        <v>VERBERG</v>
      </c>
    </row>
    <row r="98" spans="1:16" ht="41.4" hidden="1" x14ac:dyDescent="0.3">
      <c r="A98" s="4" t="str">
        <f>IF(LEN(Eisen_Oplossing[[#This Row],[teller]])=1,CONCATENATE("ICT00",Eisen_Oplossing[[#This Row],[teller]]),IF(LEN(Eisen_Oplossing[[#This Row],[teller]])=2,CONCATENATE("ICT0",Eisen_Oplossing[[#This Row],[teller]]),CONCATENATE("ICT",Eisen_Oplossing[[#This Row],[teller]])))</f>
        <v>ICT094</v>
      </c>
      <c r="B98" s="4">
        <f t="shared" si="2"/>
        <v>94</v>
      </c>
      <c r="C98" s="4" t="s">
        <v>54</v>
      </c>
      <c r="D98" s="4" t="s">
        <v>122</v>
      </c>
      <c r="E98" s="4" t="s">
        <v>126</v>
      </c>
      <c r="F98" s="4"/>
      <c r="G98" s="34"/>
      <c r="H98" s="34" t="s">
        <v>63</v>
      </c>
      <c r="I98" s="34"/>
      <c r="J98" s="4"/>
      <c r="K98" s="4" t="str">
        <f>IF(AND('AAN TE VULLEN door INSCHRIJVER'!$C$16="Ja",Eisen_Oplossing[[#This Row],[Cloud / SaaS]]="√"),"wel","niet")</f>
        <v>niet</v>
      </c>
      <c r="L98" s="4" t="str">
        <f>IF(AND('AAN TE VULLEN door INSCHRIJVER'!$C$17="Ja",Eisen_Oplossing[[#This Row],[On Premise]]="√"),"wel","niet")</f>
        <v>niet</v>
      </c>
      <c r="M98" s="4" t="str">
        <f>IF(AND('AAN TE VULLEN door INSCHRIJVER'!$C$18="Ja",Eisen_Oplossing[[#This Row],[Dienst-ver-lening]]="√"),"wel","niet")</f>
        <v>niet</v>
      </c>
      <c r="N98" s="4" t="str">
        <f>IF(ISERROR(SEARCH("wel",CONCATENATE(Eisen_Oplossing[[#This Row],[toon_Cloud / SaaS]],Eisen_Oplossing[[#This Row],[toon_On Premise]],Eisen_Oplossing[[#This Row],[toon_Dienstverlening]]))),"TOON NIET","TOON WEL")</f>
        <v>TOON NIET</v>
      </c>
      <c r="O98" s="4" t="str">
        <f>IF(Eisen_Oplossing[[#This Row],[Eis nodig?]]="Ja","TOON WEL","TOON NIET")</f>
        <v>TOON WEL</v>
      </c>
      <c r="P98" s="4" t="str">
        <f>IF(AND(Eisen_Oplossing[[#This Row],[TOON obv GEVRAAGDE?]]="TOON WEL",Eisen_Oplossing[[#This Row],[Eis nodig?]]="JA"),"ZICHTBAAR","VERBERG")</f>
        <v>VERBERG</v>
      </c>
    </row>
    <row r="99" spans="1:16" ht="27.6" hidden="1" x14ac:dyDescent="0.3">
      <c r="A99" s="4" t="str">
        <f>IF(LEN(Eisen_Oplossing[[#This Row],[teller]])=1,CONCATENATE("ICT00",Eisen_Oplossing[[#This Row],[teller]]),IF(LEN(Eisen_Oplossing[[#This Row],[teller]])=2,CONCATENATE("ICT0",Eisen_Oplossing[[#This Row],[teller]]),CONCATENATE("ICT",Eisen_Oplossing[[#This Row],[teller]])))</f>
        <v>ICT095</v>
      </c>
      <c r="B99" s="4">
        <f t="shared" si="2"/>
        <v>95</v>
      </c>
      <c r="C99" s="4" t="s">
        <v>54</v>
      </c>
      <c r="D99" s="4" t="s">
        <v>122</v>
      </c>
      <c r="E99" s="4" t="s">
        <v>127</v>
      </c>
      <c r="F99" s="4"/>
      <c r="G99" s="34"/>
      <c r="H99" s="34" t="s">
        <v>63</v>
      </c>
      <c r="I99" s="34"/>
      <c r="J99" s="4"/>
      <c r="K99" s="4" t="str">
        <f>IF(AND('AAN TE VULLEN door INSCHRIJVER'!$C$16="Ja",Eisen_Oplossing[[#This Row],[Cloud / SaaS]]="√"),"wel","niet")</f>
        <v>niet</v>
      </c>
      <c r="L99" s="4" t="str">
        <f>IF(AND('AAN TE VULLEN door INSCHRIJVER'!$C$17="Ja",Eisen_Oplossing[[#This Row],[On Premise]]="√"),"wel","niet")</f>
        <v>niet</v>
      </c>
      <c r="M99" s="4" t="str">
        <f>IF(AND('AAN TE VULLEN door INSCHRIJVER'!$C$18="Ja",Eisen_Oplossing[[#This Row],[Dienst-ver-lening]]="√"),"wel","niet")</f>
        <v>niet</v>
      </c>
      <c r="N99" s="4" t="str">
        <f>IF(ISERROR(SEARCH("wel",CONCATENATE(Eisen_Oplossing[[#This Row],[toon_Cloud / SaaS]],Eisen_Oplossing[[#This Row],[toon_On Premise]],Eisen_Oplossing[[#This Row],[toon_Dienstverlening]]))),"TOON NIET","TOON WEL")</f>
        <v>TOON NIET</v>
      </c>
      <c r="O99" s="4" t="str">
        <f>IF(Eisen_Oplossing[[#This Row],[Eis nodig?]]="Ja","TOON WEL","TOON NIET")</f>
        <v>TOON WEL</v>
      </c>
      <c r="P99" s="4" t="str">
        <f>IF(AND(Eisen_Oplossing[[#This Row],[TOON obv GEVRAAGDE?]]="TOON WEL",Eisen_Oplossing[[#This Row],[Eis nodig?]]="JA"),"ZICHTBAAR","VERBERG")</f>
        <v>VERBERG</v>
      </c>
    </row>
    <row r="100" spans="1:16" ht="41.4" hidden="1" x14ac:dyDescent="0.3">
      <c r="A100" s="4" t="str">
        <f>IF(LEN(Eisen_Oplossing[[#This Row],[teller]])=1,CONCATENATE("ICT00",Eisen_Oplossing[[#This Row],[teller]]),IF(LEN(Eisen_Oplossing[[#This Row],[teller]])=2,CONCATENATE("ICT0",Eisen_Oplossing[[#This Row],[teller]]),CONCATENATE("ICT",Eisen_Oplossing[[#This Row],[teller]])))</f>
        <v>ICT096</v>
      </c>
      <c r="B100" s="4">
        <f t="shared" si="2"/>
        <v>96</v>
      </c>
      <c r="C100" s="4" t="s">
        <v>54</v>
      </c>
      <c r="D100" s="4" t="s">
        <v>122</v>
      </c>
      <c r="E100" s="4" t="s">
        <v>128</v>
      </c>
      <c r="F100" s="4"/>
      <c r="G100" s="34"/>
      <c r="H100" s="34" t="s">
        <v>63</v>
      </c>
      <c r="I100" s="34"/>
      <c r="J100" s="4"/>
      <c r="K100" s="4" t="str">
        <f>IF(AND('AAN TE VULLEN door INSCHRIJVER'!$C$16="Ja",Eisen_Oplossing[[#This Row],[Cloud / SaaS]]="√"),"wel","niet")</f>
        <v>niet</v>
      </c>
      <c r="L100" s="4" t="str">
        <f>IF(AND('AAN TE VULLEN door INSCHRIJVER'!$C$17="Ja",Eisen_Oplossing[[#This Row],[On Premise]]="√"),"wel","niet")</f>
        <v>niet</v>
      </c>
      <c r="M100" s="4" t="str">
        <f>IF(AND('AAN TE VULLEN door INSCHRIJVER'!$C$18="Ja",Eisen_Oplossing[[#This Row],[Dienst-ver-lening]]="√"),"wel","niet")</f>
        <v>niet</v>
      </c>
      <c r="N100" s="4" t="str">
        <f>IF(ISERROR(SEARCH("wel",CONCATENATE(Eisen_Oplossing[[#This Row],[toon_Cloud / SaaS]],Eisen_Oplossing[[#This Row],[toon_On Premise]],Eisen_Oplossing[[#This Row],[toon_Dienstverlening]]))),"TOON NIET","TOON WEL")</f>
        <v>TOON NIET</v>
      </c>
      <c r="O100" s="4" t="str">
        <f>IF(Eisen_Oplossing[[#This Row],[Eis nodig?]]="Ja","TOON WEL","TOON NIET")</f>
        <v>TOON WEL</v>
      </c>
      <c r="P100" s="4" t="str">
        <f>IF(AND(Eisen_Oplossing[[#This Row],[TOON obv GEVRAAGDE?]]="TOON WEL",Eisen_Oplossing[[#This Row],[Eis nodig?]]="JA"),"ZICHTBAAR","VERBERG")</f>
        <v>VERBERG</v>
      </c>
    </row>
    <row r="101" spans="1:16" ht="41.4" hidden="1" x14ac:dyDescent="0.3">
      <c r="A101" s="4" t="str">
        <f>IF(LEN(Eisen_Oplossing[[#This Row],[teller]])=1,CONCATENATE("ICT00",Eisen_Oplossing[[#This Row],[teller]]),IF(LEN(Eisen_Oplossing[[#This Row],[teller]])=2,CONCATENATE("ICT0",Eisen_Oplossing[[#This Row],[teller]]),CONCATENATE("ICT",Eisen_Oplossing[[#This Row],[teller]])))</f>
        <v>ICT097</v>
      </c>
      <c r="B101" s="4">
        <f t="shared" si="2"/>
        <v>97</v>
      </c>
      <c r="C101" s="4" t="s">
        <v>54</v>
      </c>
      <c r="D101" s="4" t="s">
        <v>122</v>
      </c>
      <c r="E101" s="4" t="s">
        <v>129</v>
      </c>
      <c r="F101" s="4"/>
      <c r="G101" s="34"/>
      <c r="H101" s="34" t="s">
        <v>63</v>
      </c>
      <c r="I101" s="34"/>
      <c r="J101" s="4"/>
      <c r="K101" s="4" t="str">
        <f>IF(AND('AAN TE VULLEN door INSCHRIJVER'!$C$16="Ja",Eisen_Oplossing[[#This Row],[Cloud / SaaS]]="√"),"wel","niet")</f>
        <v>niet</v>
      </c>
      <c r="L101" s="4" t="str">
        <f>IF(AND('AAN TE VULLEN door INSCHRIJVER'!$C$17="Ja",Eisen_Oplossing[[#This Row],[On Premise]]="√"),"wel","niet")</f>
        <v>niet</v>
      </c>
      <c r="M101" s="4" t="str">
        <f>IF(AND('AAN TE VULLEN door INSCHRIJVER'!$C$18="Ja",Eisen_Oplossing[[#This Row],[Dienst-ver-lening]]="√"),"wel","niet")</f>
        <v>niet</v>
      </c>
      <c r="N101" s="4" t="str">
        <f>IF(ISERROR(SEARCH("wel",CONCATENATE(Eisen_Oplossing[[#This Row],[toon_Cloud / SaaS]],Eisen_Oplossing[[#This Row],[toon_On Premise]],Eisen_Oplossing[[#This Row],[toon_Dienstverlening]]))),"TOON NIET","TOON WEL")</f>
        <v>TOON NIET</v>
      </c>
      <c r="O101" s="4" t="str">
        <f>IF(Eisen_Oplossing[[#This Row],[Eis nodig?]]="Ja","TOON WEL","TOON NIET")</f>
        <v>TOON WEL</v>
      </c>
      <c r="P101" s="4" t="str">
        <f>IF(AND(Eisen_Oplossing[[#This Row],[TOON obv GEVRAAGDE?]]="TOON WEL",Eisen_Oplossing[[#This Row],[Eis nodig?]]="JA"),"ZICHTBAAR","VERBERG")</f>
        <v>VERBERG</v>
      </c>
    </row>
    <row r="102" spans="1:16" ht="41.4" hidden="1" x14ac:dyDescent="0.3">
      <c r="A102" s="4" t="str">
        <f>IF(LEN(Eisen_Oplossing[[#This Row],[teller]])=1,CONCATENATE("ICT00",Eisen_Oplossing[[#This Row],[teller]]),IF(LEN(Eisen_Oplossing[[#This Row],[teller]])=2,CONCATENATE("ICT0",Eisen_Oplossing[[#This Row],[teller]]),CONCATENATE("ICT",Eisen_Oplossing[[#This Row],[teller]])))</f>
        <v>ICT098</v>
      </c>
      <c r="B102" s="4">
        <f t="shared" si="2"/>
        <v>98</v>
      </c>
      <c r="C102" s="4" t="s">
        <v>54</v>
      </c>
      <c r="D102" s="4" t="s">
        <v>122</v>
      </c>
      <c r="E102" s="4" t="s">
        <v>130</v>
      </c>
      <c r="F102" s="4"/>
      <c r="G102" s="34"/>
      <c r="H102" s="34" t="s">
        <v>63</v>
      </c>
      <c r="I102" s="34"/>
      <c r="J102" s="4"/>
      <c r="K102" s="4" t="str">
        <f>IF(AND('AAN TE VULLEN door INSCHRIJVER'!$C$16="Ja",Eisen_Oplossing[[#This Row],[Cloud / SaaS]]="√"),"wel","niet")</f>
        <v>niet</v>
      </c>
      <c r="L102" s="4" t="str">
        <f>IF(AND('AAN TE VULLEN door INSCHRIJVER'!$C$17="Ja",Eisen_Oplossing[[#This Row],[On Premise]]="√"),"wel","niet")</f>
        <v>niet</v>
      </c>
      <c r="M102" s="4" t="str">
        <f>IF(AND('AAN TE VULLEN door INSCHRIJVER'!$C$18="Ja",Eisen_Oplossing[[#This Row],[Dienst-ver-lening]]="√"),"wel","niet")</f>
        <v>niet</v>
      </c>
      <c r="N102" s="4" t="str">
        <f>IF(ISERROR(SEARCH("wel",CONCATENATE(Eisen_Oplossing[[#This Row],[toon_Cloud / SaaS]],Eisen_Oplossing[[#This Row],[toon_On Premise]],Eisen_Oplossing[[#This Row],[toon_Dienstverlening]]))),"TOON NIET","TOON WEL")</f>
        <v>TOON NIET</v>
      </c>
      <c r="O102" s="4" t="str">
        <f>IF(Eisen_Oplossing[[#This Row],[Eis nodig?]]="Ja","TOON WEL","TOON NIET")</f>
        <v>TOON WEL</v>
      </c>
      <c r="P102" s="4" t="str">
        <f>IF(AND(Eisen_Oplossing[[#This Row],[TOON obv GEVRAAGDE?]]="TOON WEL",Eisen_Oplossing[[#This Row],[Eis nodig?]]="JA"),"ZICHTBAAR","VERBERG")</f>
        <v>VERBERG</v>
      </c>
    </row>
    <row r="103" spans="1:16" ht="41.4" hidden="1" x14ac:dyDescent="0.3">
      <c r="A103" s="4" t="str">
        <f>IF(LEN(Eisen_Oplossing[[#This Row],[teller]])=1,CONCATENATE("ICT00",Eisen_Oplossing[[#This Row],[teller]]),IF(LEN(Eisen_Oplossing[[#This Row],[teller]])=2,CONCATENATE("ICT0",Eisen_Oplossing[[#This Row],[teller]]),CONCATENATE("ICT",Eisen_Oplossing[[#This Row],[teller]])))</f>
        <v>ICT099</v>
      </c>
      <c r="B103" s="4">
        <f t="shared" si="2"/>
        <v>99</v>
      </c>
      <c r="C103" s="4" t="s">
        <v>54</v>
      </c>
      <c r="D103" s="4" t="s">
        <v>122</v>
      </c>
      <c r="E103" s="4" t="s">
        <v>131</v>
      </c>
      <c r="F103" s="4"/>
      <c r="G103" s="34"/>
      <c r="H103" s="34" t="s">
        <v>63</v>
      </c>
      <c r="I103" s="34"/>
      <c r="J103" s="4"/>
      <c r="K103" s="4" t="str">
        <f>IF(AND('AAN TE VULLEN door INSCHRIJVER'!$C$16="Ja",Eisen_Oplossing[[#This Row],[Cloud / SaaS]]="√"),"wel","niet")</f>
        <v>niet</v>
      </c>
      <c r="L103" s="4" t="str">
        <f>IF(AND('AAN TE VULLEN door INSCHRIJVER'!$C$17="Ja",Eisen_Oplossing[[#This Row],[On Premise]]="√"),"wel","niet")</f>
        <v>niet</v>
      </c>
      <c r="M103" s="4" t="str">
        <f>IF(AND('AAN TE VULLEN door INSCHRIJVER'!$C$18="Ja",Eisen_Oplossing[[#This Row],[Dienst-ver-lening]]="√"),"wel","niet")</f>
        <v>niet</v>
      </c>
      <c r="N103" s="4" t="str">
        <f>IF(ISERROR(SEARCH("wel",CONCATENATE(Eisen_Oplossing[[#This Row],[toon_Cloud / SaaS]],Eisen_Oplossing[[#This Row],[toon_On Premise]],Eisen_Oplossing[[#This Row],[toon_Dienstverlening]]))),"TOON NIET","TOON WEL")</f>
        <v>TOON NIET</v>
      </c>
      <c r="O103" s="4" t="str">
        <f>IF(Eisen_Oplossing[[#This Row],[Eis nodig?]]="Ja","TOON WEL","TOON NIET")</f>
        <v>TOON WEL</v>
      </c>
      <c r="P103" s="4" t="str">
        <f>IF(AND(Eisen_Oplossing[[#This Row],[TOON obv GEVRAAGDE?]]="TOON WEL",Eisen_Oplossing[[#This Row],[Eis nodig?]]="JA"),"ZICHTBAAR","VERBERG")</f>
        <v>VERBERG</v>
      </c>
    </row>
    <row r="104" spans="1:16" ht="41.4" hidden="1" x14ac:dyDescent="0.3">
      <c r="A104" s="4" t="str">
        <f>IF(LEN(Eisen_Oplossing[[#This Row],[teller]])=1,CONCATENATE("ICT00",Eisen_Oplossing[[#This Row],[teller]]),IF(LEN(Eisen_Oplossing[[#This Row],[teller]])=2,CONCATENATE("ICT0",Eisen_Oplossing[[#This Row],[teller]]),CONCATENATE("ICT",Eisen_Oplossing[[#This Row],[teller]])))</f>
        <v>ICT100</v>
      </c>
      <c r="B104" s="4">
        <f t="shared" si="2"/>
        <v>100</v>
      </c>
      <c r="C104" s="4" t="s">
        <v>54</v>
      </c>
      <c r="D104" s="4" t="s">
        <v>122</v>
      </c>
      <c r="E104" s="4" t="s">
        <v>401</v>
      </c>
      <c r="F104" s="4"/>
      <c r="G104" s="34"/>
      <c r="H104" s="34" t="s">
        <v>63</v>
      </c>
      <c r="I104" s="34"/>
      <c r="J104" s="4"/>
      <c r="K104" s="4" t="str">
        <f>IF(AND('AAN TE VULLEN door INSCHRIJVER'!$C$16="Ja",Eisen_Oplossing[[#This Row],[Cloud / SaaS]]="√"),"wel","niet")</f>
        <v>niet</v>
      </c>
      <c r="L104" s="4" t="str">
        <f>IF(AND('AAN TE VULLEN door INSCHRIJVER'!$C$17="Ja",Eisen_Oplossing[[#This Row],[On Premise]]="√"),"wel","niet")</f>
        <v>niet</v>
      </c>
      <c r="M104" s="4" t="str">
        <f>IF(AND('AAN TE VULLEN door INSCHRIJVER'!$C$18="Ja",Eisen_Oplossing[[#This Row],[Dienst-ver-lening]]="√"),"wel","niet")</f>
        <v>niet</v>
      </c>
      <c r="N104" s="4" t="str">
        <f>IF(ISERROR(SEARCH("wel",CONCATENATE(Eisen_Oplossing[[#This Row],[toon_Cloud / SaaS]],Eisen_Oplossing[[#This Row],[toon_On Premise]],Eisen_Oplossing[[#This Row],[toon_Dienstverlening]]))),"TOON NIET","TOON WEL")</f>
        <v>TOON NIET</v>
      </c>
      <c r="O104" s="4" t="str">
        <f>IF(Eisen_Oplossing[[#This Row],[Eis nodig?]]="Ja","TOON WEL","TOON NIET")</f>
        <v>TOON WEL</v>
      </c>
      <c r="P104" s="4" t="str">
        <f>IF(AND(Eisen_Oplossing[[#This Row],[TOON obv GEVRAAGDE?]]="TOON WEL",Eisen_Oplossing[[#This Row],[Eis nodig?]]="JA"),"ZICHTBAAR","VERBERG")</f>
        <v>VERBERG</v>
      </c>
    </row>
    <row r="105" spans="1:16" ht="96.6" hidden="1" x14ac:dyDescent="0.3">
      <c r="A105" s="4" t="str">
        <f>IF(LEN(Eisen_Oplossing[[#This Row],[teller]])=1,CONCATENATE("ICT00",Eisen_Oplossing[[#This Row],[teller]]),IF(LEN(Eisen_Oplossing[[#This Row],[teller]])=2,CONCATENATE("ICT0",Eisen_Oplossing[[#This Row],[teller]]),CONCATENATE("ICT",Eisen_Oplossing[[#This Row],[teller]])))</f>
        <v>ICT101</v>
      </c>
      <c r="B105" s="4">
        <f t="shared" si="2"/>
        <v>101</v>
      </c>
      <c r="C105" s="4" t="s">
        <v>54</v>
      </c>
      <c r="D105" s="4" t="s">
        <v>122</v>
      </c>
      <c r="E105" s="4" t="s">
        <v>366</v>
      </c>
      <c r="F105" s="4"/>
      <c r="G105" s="34"/>
      <c r="H105" s="34" t="s">
        <v>63</v>
      </c>
      <c r="I105" s="34"/>
      <c r="J105" s="4"/>
      <c r="K105" s="4" t="str">
        <f>IF(AND('AAN TE VULLEN door INSCHRIJVER'!$C$16="Ja",Eisen_Oplossing[[#This Row],[Cloud / SaaS]]="√"),"wel","niet")</f>
        <v>niet</v>
      </c>
      <c r="L105" s="4" t="str">
        <f>IF(AND('AAN TE VULLEN door INSCHRIJVER'!$C$17="Ja",Eisen_Oplossing[[#This Row],[On Premise]]="√"),"wel","niet")</f>
        <v>niet</v>
      </c>
      <c r="M105" s="4" t="str">
        <f>IF(AND('AAN TE VULLEN door INSCHRIJVER'!$C$18="Ja",Eisen_Oplossing[[#This Row],[Dienst-ver-lening]]="√"),"wel","niet")</f>
        <v>niet</v>
      </c>
      <c r="N105" s="4" t="str">
        <f>IF(ISERROR(SEARCH("wel",CONCATENATE(Eisen_Oplossing[[#This Row],[toon_Cloud / SaaS]],Eisen_Oplossing[[#This Row],[toon_On Premise]],Eisen_Oplossing[[#This Row],[toon_Dienstverlening]]))),"TOON NIET","TOON WEL")</f>
        <v>TOON NIET</v>
      </c>
      <c r="O105" s="4" t="str">
        <f>IF(Eisen_Oplossing[[#This Row],[Eis nodig?]]="Ja","TOON WEL","TOON NIET")</f>
        <v>TOON WEL</v>
      </c>
      <c r="P105" s="4" t="str">
        <f>IF(AND(Eisen_Oplossing[[#This Row],[TOON obv GEVRAAGDE?]]="TOON WEL",Eisen_Oplossing[[#This Row],[Eis nodig?]]="JA"),"ZICHTBAAR","VERBERG")</f>
        <v>VERBERG</v>
      </c>
    </row>
    <row r="106" spans="1:16" ht="69" hidden="1" x14ac:dyDescent="0.3">
      <c r="A106" s="4" t="str">
        <f>IF(LEN(Eisen_Oplossing[[#This Row],[teller]])=1,CONCATENATE("ICT00",Eisen_Oplossing[[#This Row],[teller]]),IF(LEN(Eisen_Oplossing[[#This Row],[teller]])=2,CONCATENATE("ICT0",Eisen_Oplossing[[#This Row],[teller]]),CONCATENATE("ICT",Eisen_Oplossing[[#This Row],[teller]])))</f>
        <v>ICT102</v>
      </c>
      <c r="B106" s="4">
        <f t="shared" si="2"/>
        <v>102</v>
      </c>
      <c r="C106" s="4" t="s">
        <v>54</v>
      </c>
      <c r="D106" s="4" t="s">
        <v>132</v>
      </c>
      <c r="E106" s="4" t="s">
        <v>367</v>
      </c>
      <c r="F106" s="4"/>
      <c r="G106" s="34"/>
      <c r="H106" s="34" t="s">
        <v>63</v>
      </c>
      <c r="I106" s="34"/>
      <c r="J106" s="4"/>
      <c r="K106" s="4" t="str">
        <f>IF(AND('AAN TE VULLEN door INSCHRIJVER'!$C$16="Ja",Eisen_Oplossing[[#This Row],[Cloud / SaaS]]="√"),"wel","niet")</f>
        <v>niet</v>
      </c>
      <c r="L106" s="4" t="str">
        <f>IF(AND('AAN TE VULLEN door INSCHRIJVER'!$C$17="Ja",Eisen_Oplossing[[#This Row],[On Premise]]="√"),"wel","niet")</f>
        <v>niet</v>
      </c>
      <c r="M106" s="4" t="str">
        <f>IF(AND('AAN TE VULLEN door INSCHRIJVER'!$C$18="Ja",Eisen_Oplossing[[#This Row],[Dienst-ver-lening]]="√"),"wel","niet")</f>
        <v>niet</v>
      </c>
      <c r="N106" s="4" t="str">
        <f>IF(ISERROR(SEARCH("wel",CONCATENATE(Eisen_Oplossing[[#This Row],[toon_Cloud / SaaS]],Eisen_Oplossing[[#This Row],[toon_On Premise]],Eisen_Oplossing[[#This Row],[toon_Dienstverlening]]))),"TOON NIET","TOON WEL")</f>
        <v>TOON NIET</v>
      </c>
      <c r="O106" s="4" t="str">
        <f>IF(Eisen_Oplossing[[#This Row],[Eis nodig?]]="Ja","TOON WEL","TOON NIET")</f>
        <v>TOON WEL</v>
      </c>
      <c r="P106" s="4" t="str">
        <f>IF(AND(Eisen_Oplossing[[#This Row],[TOON obv GEVRAAGDE?]]="TOON WEL",Eisen_Oplossing[[#This Row],[Eis nodig?]]="JA"),"ZICHTBAAR","VERBERG")</f>
        <v>VERBERG</v>
      </c>
    </row>
    <row r="107" spans="1:16" ht="27.6" hidden="1" x14ac:dyDescent="0.3">
      <c r="A107" s="4" t="str">
        <f>IF(LEN(Eisen_Oplossing[[#This Row],[teller]])=1,CONCATENATE("ICT00",Eisen_Oplossing[[#This Row],[teller]]),IF(LEN(Eisen_Oplossing[[#This Row],[teller]])=2,CONCATENATE("ICT0",Eisen_Oplossing[[#This Row],[teller]]),CONCATENATE("ICT",Eisen_Oplossing[[#This Row],[teller]])))</f>
        <v>ICT103</v>
      </c>
      <c r="B107" s="4">
        <f t="shared" si="2"/>
        <v>103</v>
      </c>
      <c r="C107" s="4" t="s">
        <v>54</v>
      </c>
      <c r="D107" s="4" t="s">
        <v>132</v>
      </c>
      <c r="E107" s="4" t="s">
        <v>133</v>
      </c>
      <c r="F107" s="4"/>
      <c r="G107" s="34"/>
      <c r="H107" s="34" t="s">
        <v>63</v>
      </c>
      <c r="I107" s="34"/>
      <c r="J107" s="4"/>
      <c r="K107" s="4" t="str">
        <f>IF(AND('AAN TE VULLEN door INSCHRIJVER'!$C$16="Ja",Eisen_Oplossing[[#This Row],[Cloud / SaaS]]="√"),"wel","niet")</f>
        <v>niet</v>
      </c>
      <c r="L107" s="4" t="str">
        <f>IF(AND('AAN TE VULLEN door INSCHRIJVER'!$C$17="Ja",Eisen_Oplossing[[#This Row],[On Premise]]="√"),"wel","niet")</f>
        <v>niet</v>
      </c>
      <c r="M107" s="4" t="str">
        <f>IF(AND('AAN TE VULLEN door INSCHRIJVER'!$C$18="Ja",Eisen_Oplossing[[#This Row],[Dienst-ver-lening]]="√"),"wel","niet")</f>
        <v>niet</v>
      </c>
      <c r="N107" s="4" t="str">
        <f>IF(ISERROR(SEARCH("wel",CONCATENATE(Eisen_Oplossing[[#This Row],[toon_Cloud / SaaS]],Eisen_Oplossing[[#This Row],[toon_On Premise]],Eisen_Oplossing[[#This Row],[toon_Dienstverlening]]))),"TOON NIET","TOON WEL")</f>
        <v>TOON NIET</v>
      </c>
      <c r="O107" s="4" t="str">
        <f>IF(Eisen_Oplossing[[#This Row],[Eis nodig?]]="Ja","TOON WEL","TOON NIET")</f>
        <v>TOON WEL</v>
      </c>
      <c r="P107" s="4" t="str">
        <f>IF(AND(Eisen_Oplossing[[#This Row],[TOON obv GEVRAAGDE?]]="TOON WEL",Eisen_Oplossing[[#This Row],[Eis nodig?]]="JA"),"ZICHTBAAR","VERBERG")</f>
        <v>VERBERG</v>
      </c>
    </row>
    <row r="108" spans="1:16" ht="82.8" hidden="1" x14ac:dyDescent="0.3">
      <c r="A108" s="4" t="str">
        <f>IF(LEN(Eisen_Oplossing[[#This Row],[teller]])=1,CONCATENATE("ICT00",Eisen_Oplossing[[#This Row],[teller]]),IF(LEN(Eisen_Oplossing[[#This Row],[teller]])=2,CONCATENATE("ICT0",Eisen_Oplossing[[#This Row],[teller]]),CONCATENATE("ICT",Eisen_Oplossing[[#This Row],[teller]])))</f>
        <v>ICT104</v>
      </c>
      <c r="B108" s="4">
        <f t="shared" si="2"/>
        <v>104</v>
      </c>
      <c r="C108" s="4" t="s">
        <v>54</v>
      </c>
      <c r="D108" s="4" t="s">
        <v>132</v>
      </c>
      <c r="E108" s="4" t="s">
        <v>134</v>
      </c>
      <c r="F108" s="4"/>
      <c r="G108" s="34"/>
      <c r="H108" s="34" t="s">
        <v>63</v>
      </c>
      <c r="I108" s="34"/>
      <c r="J108" s="4"/>
      <c r="K108" s="4" t="str">
        <f>IF(AND('AAN TE VULLEN door INSCHRIJVER'!$C$16="Ja",Eisen_Oplossing[[#This Row],[Cloud / SaaS]]="√"),"wel","niet")</f>
        <v>niet</v>
      </c>
      <c r="L108" s="4" t="str">
        <f>IF(AND('AAN TE VULLEN door INSCHRIJVER'!$C$17="Ja",Eisen_Oplossing[[#This Row],[On Premise]]="√"),"wel","niet")</f>
        <v>niet</v>
      </c>
      <c r="M108" s="4" t="str">
        <f>IF(AND('AAN TE VULLEN door INSCHRIJVER'!$C$18="Ja",Eisen_Oplossing[[#This Row],[Dienst-ver-lening]]="√"),"wel","niet")</f>
        <v>niet</v>
      </c>
      <c r="N108" s="4" t="str">
        <f>IF(ISERROR(SEARCH("wel",CONCATENATE(Eisen_Oplossing[[#This Row],[toon_Cloud / SaaS]],Eisen_Oplossing[[#This Row],[toon_On Premise]],Eisen_Oplossing[[#This Row],[toon_Dienstverlening]]))),"TOON NIET","TOON WEL")</f>
        <v>TOON NIET</v>
      </c>
      <c r="O108" s="4" t="str">
        <f>IF(Eisen_Oplossing[[#This Row],[Eis nodig?]]="Ja","TOON WEL","TOON NIET")</f>
        <v>TOON WEL</v>
      </c>
      <c r="P108" s="4" t="str">
        <f>IF(AND(Eisen_Oplossing[[#This Row],[TOON obv GEVRAAGDE?]]="TOON WEL",Eisen_Oplossing[[#This Row],[Eis nodig?]]="JA"),"ZICHTBAAR","VERBERG")</f>
        <v>VERBERG</v>
      </c>
    </row>
    <row r="109" spans="1:16" ht="138" hidden="1" x14ac:dyDescent="0.3">
      <c r="A109" s="4" t="str">
        <f>IF(LEN(Eisen_Oplossing[[#This Row],[teller]])=1,CONCATENATE("ICT00",Eisen_Oplossing[[#This Row],[teller]]),IF(LEN(Eisen_Oplossing[[#This Row],[teller]])=2,CONCATENATE("ICT0",Eisen_Oplossing[[#This Row],[teller]]),CONCATENATE("ICT",Eisen_Oplossing[[#This Row],[teller]])))</f>
        <v>ICT105</v>
      </c>
      <c r="B109" s="4">
        <f t="shared" si="2"/>
        <v>105</v>
      </c>
      <c r="C109" s="4" t="s">
        <v>54</v>
      </c>
      <c r="D109" s="4" t="s">
        <v>135</v>
      </c>
      <c r="E109" s="4" t="s">
        <v>283</v>
      </c>
      <c r="F109" s="4"/>
      <c r="G109" s="34" t="s">
        <v>63</v>
      </c>
      <c r="H109" s="34" t="s">
        <v>63</v>
      </c>
      <c r="I109" s="34"/>
      <c r="J109" s="4"/>
      <c r="K109" s="4" t="str">
        <f>IF(AND('AAN TE VULLEN door INSCHRIJVER'!$C$16="Ja",Eisen_Oplossing[[#This Row],[Cloud / SaaS]]="√"),"wel","niet")</f>
        <v>niet</v>
      </c>
      <c r="L109" s="4" t="str">
        <f>IF(AND('AAN TE VULLEN door INSCHRIJVER'!$C$17="Ja",Eisen_Oplossing[[#This Row],[On Premise]]="√"),"wel","niet")</f>
        <v>niet</v>
      </c>
      <c r="M109" s="4" t="str">
        <f>IF(AND('AAN TE VULLEN door INSCHRIJVER'!$C$18="Ja",Eisen_Oplossing[[#This Row],[Dienst-ver-lening]]="√"),"wel","niet")</f>
        <v>niet</v>
      </c>
      <c r="N109" s="4" t="str">
        <f>IF(ISERROR(SEARCH("wel",CONCATENATE(Eisen_Oplossing[[#This Row],[toon_Cloud / SaaS]],Eisen_Oplossing[[#This Row],[toon_On Premise]],Eisen_Oplossing[[#This Row],[toon_Dienstverlening]]))),"TOON NIET","TOON WEL")</f>
        <v>TOON NIET</v>
      </c>
      <c r="O109" s="4" t="str">
        <f>IF(Eisen_Oplossing[[#This Row],[Eis nodig?]]="Ja","TOON WEL","TOON NIET")</f>
        <v>TOON WEL</v>
      </c>
      <c r="P109" s="4" t="str">
        <f>IF(AND(Eisen_Oplossing[[#This Row],[TOON obv GEVRAAGDE?]]="TOON WEL",Eisen_Oplossing[[#This Row],[Eis nodig?]]="JA"),"ZICHTBAAR","VERBERG")</f>
        <v>VERBERG</v>
      </c>
    </row>
    <row r="110" spans="1:16" ht="41.4" hidden="1" x14ac:dyDescent="0.3">
      <c r="A110" s="4" t="str">
        <f>IF(LEN(Eisen_Oplossing[[#This Row],[teller]])=1,CONCATENATE("ICT00",Eisen_Oplossing[[#This Row],[teller]]),IF(LEN(Eisen_Oplossing[[#This Row],[teller]])=2,CONCATENATE("ICT0",Eisen_Oplossing[[#This Row],[teller]]),CONCATENATE("ICT",Eisen_Oplossing[[#This Row],[teller]])))</f>
        <v>ICT106</v>
      </c>
      <c r="B110" s="4">
        <f t="shared" si="2"/>
        <v>106</v>
      </c>
      <c r="C110" s="4" t="s">
        <v>54</v>
      </c>
      <c r="D110" s="4" t="s">
        <v>135</v>
      </c>
      <c r="E110" s="4" t="s">
        <v>136</v>
      </c>
      <c r="F110" s="4"/>
      <c r="G110" s="34" t="s">
        <v>63</v>
      </c>
      <c r="H110" s="34" t="s">
        <v>63</v>
      </c>
      <c r="I110" s="34"/>
      <c r="J110" s="4"/>
      <c r="K110" s="4" t="str">
        <f>IF(AND('AAN TE VULLEN door INSCHRIJVER'!$C$16="Ja",Eisen_Oplossing[[#This Row],[Cloud / SaaS]]="√"),"wel","niet")</f>
        <v>niet</v>
      </c>
      <c r="L110" s="4" t="str">
        <f>IF(AND('AAN TE VULLEN door INSCHRIJVER'!$C$17="Ja",Eisen_Oplossing[[#This Row],[On Premise]]="√"),"wel","niet")</f>
        <v>niet</v>
      </c>
      <c r="M110" s="4" t="str">
        <f>IF(AND('AAN TE VULLEN door INSCHRIJVER'!$C$18="Ja",Eisen_Oplossing[[#This Row],[Dienst-ver-lening]]="√"),"wel","niet")</f>
        <v>niet</v>
      </c>
      <c r="N110" s="4" t="str">
        <f>IF(ISERROR(SEARCH("wel",CONCATENATE(Eisen_Oplossing[[#This Row],[toon_Cloud / SaaS]],Eisen_Oplossing[[#This Row],[toon_On Premise]],Eisen_Oplossing[[#This Row],[toon_Dienstverlening]]))),"TOON NIET","TOON WEL")</f>
        <v>TOON NIET</v>
      </c>
      <c r="O110" s="4" t="str">
        <f>IF(Eisen_Oplossing[[#This Row],[Eis nodig?]]="Ja","TOON WEL","TOON NIET")</f>
        <v>TOON WEL</v>
      </c>
      <c r="P110" s="4" t="str">
        <f>IF(AND(Eisen_Oplossing[[#This Row],[TOON obv GEVRAAGDE?]]="TOON WEL",Eisen_Oplossing[[#This Row],[Eis nodig?]]="JA"),"ZICHTBAAR","VERBERG")</f>
        <v>VERBERG</v>
      </c>
    </row>
    <row r="111" spans="1:16" ht="41.4" hidden="1" x14ac:dyDescent="0.3">
      <c r="A111" s="4" t="str">
        <f>IF(LEN(Eisen_Oplossing[[#This Row],[teller]])=1,CONCATENATE("ICT00",Eisen_Oplossing[[#This Row],[teller]]),IF(LEN(Eisen_Oplossing[[#This Row],[teller]])=2,CONCATENATE("ICT0",Eisen_Oplossing[[#This Row],[teller]]),CONCATENATE("ICT",Eisen_Oplossing[[#This Row],[teller]])))</f>
        <v>ICT107</v>
      </c>
      <c r="B111" s="4">
        <f t="shared" si="2"/>
        <v>107</v>
      </c>
      <c r="C111" s="4" t="s">
        <v>54</v>
      </c>
      <c r="D111" s="4" t="s">
        <v>135</v>
      </c>
      <c r="E111" s="4" t="s">
        <v>137</v>
      </c>
      <c r="F111" s="4"/>
      <c r="G111" s="34" t="s">
        <v>63</v>
      </c>
      <c r="H111" s="34" t="s">
        <v>63</v>
      </c>
      <c r="I111" s="34"/>
      <c r="J111" s="4"/>
      <c r="K111" s="4" t="str">
        <f>IF(AND('AAN TE VULLEN door INSCHRIJVER'!$C$16="Ja",Eisen_Oplossing[[#This Row],[Cloud / SaaS]]="√"),"wel","niet")</f>
        <v>niet</v>
      </c>
      <c r="L111" s="4" t="str">
        <f>IF(AND('AAN TE VULLEN door INSCHRIJVER'!$C$17="Ja",Eisen_Oplossing[[#This Row],[On Premise]]="√"),"wel","niet")</f>
        <v>niet</v>
      </c>
      <c r="M111" s="4" t="str">
        <f>IF(AND('AAN TE VULLEN door INSCHRIJVER'!$C$18="Ja",Eisen_Oplossing[[#This Row],[Dienst-ver-lening]]="√"),"wel","niet")</f>
        <v>niet</v>
      </c>
      <c r="N111" s="4" t="str">
        <f>IF(ISERROR(SEARCH("wel",CONCATENATE(Eisen_Oplossing[[#This Row],[toon_Cloud / SaaS]],Eisen_Oplossing[[#This Row],[toon_On Premise]],Eisen_Oplossing[[#This Row],[toon_Dienstverlening]]))),"TOON NIET","TOON WEL")</f>
        <v>TOON NIET</v>
      </c>
      <c r="O111" s="4" t="str">
        <f>IF(Eisen_Oplossing[[#This Row],[Eis nodig?]]="Ja","TOON WEL","TOON NIET")</f>
        <v>TOON WEL</v>
      </c>
      <c r="P111" s="4" t="str">
        <f>IF(AND(Eisen_Oplossing[[#This Row],[TOON obv GEVRAAGDE?]]="TOON WEL",Eisen_Oplossing[[#This Row],[Eis nodig?]]="JA"),"ZICHTBAAR","VERBERG")</f>
        <v>VERBERG</v>
      </c>
    </row>
    <row r="112" spans="1:16" ht="110.4" x14ac:dyDescent="0.3">
      <c r="A112" s="4" t="str">
        <f>IF(LEN(Eisen_Oplossing[[#This Row],[teller]])=1,CONCATENATE("ICT00",Eisen_Oplossing[[#This Row],[teller]]),IF(LEN(Eisen_Oplossing[[#This Row],[teller]])=2,CONCATENATE("ICT0",Eisen_Oplossing[[#This Row],[teller]]),CONCATENATE("ICT",Eisen_Oplossing[[#This Row],[teller]])))</f>
        <v>ICT108</v>
      </c>
      <c r="B112" s="4">
        <f t="shared" si="2"/>
        <v>108</v>
      </c>
      <c r="C112" s="4" t="s">
        <v>54</v>
      </c>
      <c r="D112" s="4" t="s">
        <v>135</v>
      </c>
      <c r="E112" s="4" t="s">
        <v>376</v>
      </c>
      <c r="F112" s="4"/>
      <c r="G112" s="34" t="s">
        <v>63</v>
      </c>
      <c r="H112" s="34" t="s">
        <v>63</v>
      </c>
      <c r="I112" s="34" t="s">
        <v>63</v>
      </c>
      <c r="J112" s="4"/>
      <c r="K112" s="4" t="str">
        <f>IF(AND('AAN TE VULLEN door INSCHRIJVER'!$C$16="Ja",Eisen_Oplossing[[#This Row],[Cloud / SaaS]]="√"),"wel","niet")</f>
        <v>niet</v>
      </c>
      <c r="L112" s="4" t="str">
        <f>IF(AND('AAN TE VULLEN door INSCHRIJVER'!$C$17="Ja",Eisen_Oplossing[[#This Row],[On Premise]]="√"),"wel","niet")</f>
        <v>niet</v>
      </c>
      <c r="M112" s="4" t="str">
        <f>IF(AND('AAN TE VULLEN door INSCHRIJVER'!$C$18="Ja",Eisen_Oplossing[[#This Row],[Dienst-ver-lening]]="√"),"wel","niet")</f>
        <v>wel</v>
      </c>
      <c r="N112" s="4" t="str">
        <f>IF(ISERROR(SEARCH("wel",CONCATENATE(Eisen_Oplossing[[#This Row],[toon_Cloud / SaaS]],Eisen_Oplossing[[#This Row],[toon_On Premise]],Eisen_Oplossing[[#This Row],[toon_Dienstverlening]]))),"TOON NIET","TOON WEL")</f>
        <v>TOON WEL</v>
      </c>
      <c r="O112" s="4" t="str">
        <f>IF(Eisen_Oplossing[[#This Row],[Eis nodig?]]="Ja","TOON WEL","TOON NIET")</f>
        <v>TOON WEL</v>
      </c>
      <c r="P112" s="4" t="str">
        <f>IF(AND(Eisen_Oplossing[[#This Row],[TOON obv GEVRAAGDE?]]="TOON WEL",Eisen_Oplossing[[#This Row],[Eis nodig?]]="JA"),"ZICHTBAAR","VERBERG")</f>
        <v>ZICHTBAAR</v>
      </c>
    </row>
    <row r="113" spans="1:16" ht="27.6" hidden="1" x14ac:dyDescent="0.3">
      <c r="A113" s="4" t="str">
        <f>IF(LEN(Eisen_Oplossing[[#This Row],[teller]])=1,CONCATENATE("ICT00",Eisen_Oplossing[[#This Row],[teller]]),IF(LEN(Eisen_Oplossing[[#This Row],[teller]])=2,CONCATENATE("ICT0",Eisen_Oplossing[[#This Row],[teller]]),CONCATENATE("ICT",Eisen_Oplossing[[#This Row],[teller]])))</f>
        <v>ICT109</v>
      </c>
      <c r="B113" s="4">
        <f t="shared" si="2"/>
        <v>109</v>
      </c>
      <c r="C113" s="4" t="s">
        <v>227</v>
      </c>
      <c r="D113" s="4" t="s">
        <v>138</v>
      </c>
      <c r="E113" s="4" t="s">
        <v>404</v>
      </c>
      <c r="F113" s="4"/>
      <c r="G113" s="34"/>
      <c r="H113" s="34"/>
      <c r="I113" s="34"/>
      <c r="J113" s="4"/>
      <c r="K113" s="4" t="str">
        <f>IF(AND('AAN TE VULLEN door INSCHRIJVER'!$C$16="Ja",Eisen_Oplossing[[#This Row],[Cloud / SaaS]]="√"),"wel","niet")</f>
        <v>niet</v>
      </c>
      <c r="L113" s="4" t="str">
        <f>IF(AND('AAN TE VULLEN door INSCHRIJVER'!$C$17="Ja",Eisen_Oplossing[[#This Row],[On Premise]]="√"),"wel","niet")</f>
        <v>niet</v>
      </c>
      <c r="M113" s="4" t="str">
        <f>IF(AND('AAN TE VULLEN door INSCHRIJVER'!$C$18="Ja",Eisen_Oplossing[[#This Row],[Dienst-ver-lening]]="√"),"wel","niet")</f>
        <v>niet</v>
      </c>
      <c r="N113" s="4" t="str">
        <f>IF(ISERROR(SEARCH("wel",CONCATENATE(Eisen_Oplossing[[#This Row],[toon_Cloud / SaaS]],Eisen_Oplossing[[#This Row],[toon_On Premise]],Eisen_Oplossing[[#This Row],[toon_Dienstverlening]]))),"TOON NIET","TOON WEL")</f>
        <v>TOON NIET</v>
      </c>
      <c r="O113" s="4" t="str">
        <f>IF(Eisen_Oplossing[[#This Row],[Eis nodig?]]="Ja","TOON WEL","TOON NIET")</f>
        <v>TOON NIET</v>
      </c>
      <c r="P113" s="4" t="str">
        <f>IF(AND(Eisen_Oplossing[[#This Row],[TOON obv GEVRAAGDE?]]="TOON WEL",Eisen_Oplossing[[#This Row],[Eis nodig?]]="JA"),"ZICHTBAAR","VERBERG")</f>
        <v>VERBERG</v>
      </c>
    </row>
    <row r="114" spans="1:16" ht="96.6" hidden="1" x14ac:dyDescent="0.3">
      <c r="A114" s="4" t="str">
        <f>IF(LEN(Eisen_Oplossing[[#This Row],[teller]])=1,CONCATENATE("ICT00",Eisen_Oplossing[[#This Row],[teller]]),IF(LEN(Eisen_Oplossing[[#This Row],[teller]])=2,CONCATENATE("ICT0",Eisen_Oplossing[[#This Row],[teller]]),CONCATENATE("ICT",Eisen_Oplossing[[#This Row],[teller]])))</f>
        <v>ICT110</v>
      </c>
      <c r="B114" s="4">
        <f t="shared" si="2"/>
        <v>110</v>
      </c>
      <c r="C114" s="4" t="s">
        <v>54</v>
      </c>
      <c r="D114" s="4" t="s">
        <v>138</v>
      </c>
      <c r="E114" s="4" t="s">
        <v>139</v>
      </c>
      <c r="F114" s="4"/>
      <c r="G114" s="34" t="s">
        <v>63</v>
      </c>
      <c r="H114" s="34"/>
      <c r="I114" s="34"/>
      <c r="J114" s="4"/>
      <c r="K114" s="4" t="str">
        <f>IF(AND('AAN TE VULLEN door INSCHRIJVER'!$C$16="Ja",Eisen_Oplossing[[#This Row],[Cloud / SaaS]]="√"),"wel","niet")</f>
        <v>niet</v>
      </c>
      <c r="L114" s="4" t="str">
        <f>IF(AND('AAN TE VULLEN door INSCHRIJVER'!$C$17="Ja",Eisen_Oplossing[[#This Row],[On Premise]]="√"),"wel","niet")</f>
        <v>niet</v>
      </c>
      <c r="M114" s="4" t="str">
        <f>IF(AND('AAN TE VULLEN door INSCHRIJVER'!$C$18="Ja",Eisen_Oplossing[[#This Row],[Dienst-ver-lening]]="√"),"wel","niet")</f>
        <v>niet</v>
      </c>
      <c r="N114" s="4" t="str">
        <f>IF(ISERROR(SEARCH("wel",CONCATENATE(Eisen_Oplossing[[#This Row],[toon_Cloud / SaaS]],Eisen_Oplossing[[#This Row],[toon_On Premise]],Eisen_Oplossing[[#This Row],[toon_Dienstverlening]]))),"TOON NIET","TOON WEL")</f>
        <v>TOON NIET</v>
      </c>
      <c r="O114" s="4" t="str">
        <f>IF(Eisen_Oplossing[[#This Row],[Eis nodig?]]="Ja","TOON WEL","TOON NIET")</f>
        <v>TOON WEL</v>
      </c>
      <c r="P114" s="4" t="str">
        <f>IF(AND(Eisen_Oplossing[[#This Row],[TOON obv GEVRAAGDE?]]="TOON WEL",Eisen_Oplossing[[#This Row],[Eis nodig?]]="JA"),"ZICHTBAAR","VERBERG")</f>
        <v>VERBERG</v>
      </c>
    </row>
    <row r="115" spans="1:16" ht="55.2" x14ac:dyDescent="0.3">
      <c r="A115" s="4" t="str">
        <f>IF(LEN(Eisen_Oplossing[[#This Row],[teller]])=1,CONCATENATE("ICT00",Eisen_Oplossing[[#This Row],[teller]]),IF(LEN(Eisen_Oplossing[[#This Row],[teller]])=2,CONCATENATE("ICT0",Eisen_Oplossing[[#This Row],[teller]]),CONCATENATE("ICT",Eisen_Oplossing[[#This Row],[teller]])))</f>
        <v>ICT111</v>
      </c>
      <c r="B115" s="4">
        <f t="shared" si="2"/>
        <v>111</v>
      </c>
      <c r="C115" s="4" t="s">
        <v>54</v>
      </c>
      <c r="D115" s="4" t="s">
        <v>554</v>
      </c>
      <c r="E115" s="4" t="s">
        <v>697</v>
      </c>
      <c r="F115" s="4"/>
      <c r="G115" s="34" t="s">
        <v>63</v>
      </c>
      <c r="H115" s="34" t="s">
        <v>63</v>
      </c>
      <c r="I115" s="34" t="s">
        <v>63</v>
      </c>
      <c r="J115" s="4"/>
      <c r="K115" s="4" t="str">
        <f>IF(AND('AAN TE VULLEN door INSCHRIJVER'!$C$16="Ja",Eisen_Oplossing[[#This Row],[Cloud / SaaS]]="√"),"wel","niet")</f>
        <v>niet</v>
      </c>
      <c r="L115" s="4" t="str">
        <f>IF(AND('AAN TE VULLEN door INSCHRIJVER'!$C$17="Ja",Eisen_Oplossing[[#This Row],[On Premise]]="√"),"wel","niet")</f>
        <v>niet</v>
      </c>
      <c r="M115" s="4" t="str">
        <f>IF(AND('AAN TE VULLEN door INSCHRIJVER'!$C$18="Ja",Eisen_Oplossing[[#This Row],[Dienst-ver-lening]]="√"),"wel","niet")</f>
        <v>wel</v>
      </c>
      <c r="N115" s="4" t="str">
        <f>IF(ISERROR(SEARCH("wel",CONCATENATE(Eisen_Oplossing[[#This Row],[toon_Cloud / SaaS]],Eisen_Oplossing[[#This Row],[toon_On Premise]],Eisen_Oplossing[[#This Row],[toon_Dienstverlening]]))),"TOON NIET","TOON WEL")</f>
        <v>TOON WEL</v>
      </c>
      <c r="O115" s="4" t="str">
        <f>IF(Eisen_Oplossing[[#This Row],[Eis nodig?]]="Ja","TOON WEL","TOON NIET")</f>
        <v>TOON WEL</v>
      </c>
      <c r="P115" s="4" t="str">
        <f>IF(AND(Eisen_Oplossing[[#This Row],[TOON obv GEVRAAGDE?]]="TOON WEL",Eisen_Oplossing[[#This Row],[Eis nodig?]]="JA"),"ZICHTBAAR","VERBERG")</f>
        <v>ZICHTBAAR</v>
      </c>
    </row>
    <row r="116" spans="1:16" ht="73.5" customHeight="1" x14ac:dyDescent="0.3">
      <c r="A116" s="4" t="str">
        <f>IF(LEN(Eisen_Oplossing[[#This Row],[teller]])=1,CONCATENATE("ICT00",Eisen_Oplossing[[#This Row],[teller]]),IF(LEN(Eisen_Oplossing[[#This Row],[teller]])=2,CONCATENATE("ICT0",Eisen_Oplossing[[#This Row],[teller]]),CONCATENATE("ICT",Eisen_Oplossing[[#This Row],[teller]])))</f>
        <v>ICT112</v>
      </c>
      <c r="B116" s="4">
        <f t="shared" si="2"/>
        <v>112</v>
      </c>
      <c r="C116" s="4" t="s">
        <v>54</v>
      </c>
      <c r="D116" s="4" t="s">
        <v>554</v>
      </c>
      <c r="E116" s="4" t="s">
        <v>695</v>
      </c>
      <c r="F116" s="4" t="s">
        <v>141</v>
      </c>
      <c r="G116" s="34" t="s">
        <v>63</v>
      </c>
      <c r="H116" s="34"/>
      <c r="I116" s="34" t="s">
        <v>63</v>
      </c>
      <c r="J116" s="4"/>
      <c r="K116" s="4" t="str">
        <f>IF(AND('AAN TE VULLEN door INSCHRIJVER'!$C$16="Ja",Eisen_Oplossing[[#This Row],[Cloud / SaaS]]="√"),"wel","niet")</f>
        <v>niet</v>
      </c>
      <c r="L116" s="4" t="str">
        <f>IF(AND('AAN TE VULLEN door INSCHRIJVER'!$C$17="Ja",Eisen_Oplossing[[#This Row],[On Premise]]="√"),"wel","niet")</f>
        <v>niet</v>
      </c>
      <c r="M116" s="4" t="str">
        <f>IF(AND('AAN TE VULLEN door INSCHRIJVER'!$C$18="Ja",Eisen_Oplossing[[#This Row],[Dienst-ver-lening]]="√"),"wel","niet")</f>
        <v>wel</v>
      </c>
      <c r="N116" s="4" t="str">
        <f>IF(ISERROR(SEARCH("wel",CONCATENATE(Eisen_Oplossing[[#This Row],[toon_Cloud / SaaS]],Eisen_Oplossing[[#This Row],[toon_On Premise]],Eisen_Oplossing[[#This Row],[toon_Dienstverlening]]))),"TOON NIET","TOON WEL")</f>
        <v>TOON WEL</v>
      </c>
      <c r="O116" s="4" t="str">
        <f>IF(Eisen_Oplossing[[#This Row],[Eis nodig?]]="Ja","TOON WEL","TOON NIET")</f>
        <v>TOON WEL</v>
      </c>
      <c r="P116" s="4" t="str">
        <f>IF(AND(Eisen_Oplossing[[#This Row],[TOON obv GEVRAAGDE?]]="TOON WEL",Eisen_Oplossing[[#This Row],[Eis nodig?]]="JA"),"ZICHTBAAR","VERBERG")</f>
        <v>ZICHTBAAR</v>
      </c>
    </row>
    <row r="117" spans="1:16" ht="69" x14ac:dyDescent="0.3">
      <c r="A117" s="4" t="str">
        <f>IF(LEN(Eisen_Oplossing[[#This Row],[teller]])=1,CONCATENATE("ICT00",Eisen_Oplossing[[#This Row],[teller]]),IF(LEN(Eisen_Oplossing[[#This Row],[teller]])=2,CONCATENATE("ICT0",Eisen_Oplossing[[#This Row],[teller]]),CONCATENATE("ICT",Eisen_Oplossing[[#This Row],[teller]])))</f>
        <v>ICT113</v>
      </c>
      <c r="B117" s="4">
        <f t="shared" si="2"/>
        <v>113</v>
      </c>
      <c r="C117" s="4" t="s">
        <v>54</v>
      </c>
      <c r="D117" s="4" t="s">
        <v>554</v>
      </c>
      <c r="E117" s="4" t="s">
        <v>142</v>
      </c>
      <c r="F117" s="4"/>
      <c r="G117" s="34" t="s">
        <v>63</v>
      </c>
      <c r="H117" s="34"/>
      <c r="I117" s="34" t="s">
        <v>63</v>
      </c>
      <c r="J117" s="4"/>
      <c r="K117" s="4" t="str">
        <f>IF(AND('AAN TE VULLEN door INSCHRIJVER'!$C$16="Ja",Eisen_Oplossing[[#This Row],[Cloud / SaaS]]="√"),"wel","niet")</f>
        <v>niet</v>
      </c>
      <c r="L117" s="4" t="str">
        <f>IF(AND('AAN TE VULLEN door INSCHRIJVER'!$C$17="Ja",Eisen_Oplossing[[#This Row],[On Premise]]="√"),"wel","niet")</f>
        <v>niet</v>
      </c>
      <c r="M117" s="4" t="str">
        <f>IF(AND('AAN TE VULLEN door INSCHRIJVER'!$C$18="Ja",Eisen_Oplossing[[#This Row],[Dienst-ver-lening]]="√"),"wel","niet")</f>
        <v>wel</v>
      </c>
      <c r="N117" s="4" t="str">
        <f>IF(ISERROR(SEARCH("wel",CONCATENATE(Eisen_Oplossing[[#This Row],[toon_Cloud / SaaS]],Eisen_Oplossing[[#This Row],[toon_On Premise]],Eisen_Oplossing[[#This Row],[toon_Dienstverlening]]))),"TOON NIET","TOON WEL")</f>
        <v>TOON WEL</v>
      </c>
      <c r="O117" s="4" t="str">
        <f>IF(Eisen_Oplossing[[#This Row],[Eis nodig?]]="Ja","TOON WEL","TOON NIET")</f>
        <v>TOON WEL</v>
      </c>
      <c r="P117" s="4" t="str">
        <f>IF(AND(Eisen_Oplossing[[#This Row],[TOON obv GEVRAAGDE?]]="TOON WEL",Eisen_Oplossing[[#This Row],[Eis nodig?]]="JA"),"ZICHTBAAR","VERBERG")</f>
        <v>ZICHTBAAR</v>
      </c>
    </row>
    <row r="118" spans="1:16" ht="55.2" x14ac:dyDescent="0.3">
      <c r="A118" s="4" t="str">
        <f>IF(LEN(Eisen_Oplossing[[#This Row],[teller]])=1,CONCATENATE("ICT00",Eisen_Oplossing[[#This Row],[teller]]),IF(LEN(Eisen_Oplossing[[#This Row],[teller]])=2,CONCATENATE("ICT0",Eisen_Oplossing[[#This Row],[teller]]),CONCATENATE("ICT",Eisen_Oplossing[[#This Row],[teller]])))</f>
        <v>ICT114</v>
      </c>
      <c r="B118" s="4">
        <f t="shared" si="2"/>
        <v>114</v>
      </c>
      <c r="C118" s="4" t="s">
        <v>54</v>
      </c>
      <c r="D118" s="4" t="s">
        <v>554</v>
      </c>
      <c r="E118" s="4" t="s">
        <v>143</v>
      </c>
      <c r="F118" s="4"/>
      <c r="G118" s="34" t="s">
        <v>63</v>
      </c>
      <c r="H118" s="34" t="s">
        <v>63</v>
      </c>
      <c r="I118" s="34" t="s">
        <v>63</v>
      </c>
      <c r="J118" s="4"/>
      <c r="K118" s="4" t="str">
        <f>IF(AND('AAN TE VULLEN door INSCHRIJVER'!$C$16="Ja",Eisen_Oplossing[[#This Row],[Cloud / SaaS]]="√"),"wel","niet")</f>
        <v>niet</v>
      </c>
      <c r="L118" s="4" t="str">
        <f>IF(AND('AAN TE VULLEN door INSCHRIJVER'!$C$17="Ja",Eisen_Oplossing[[#This Row],[On Premise]]="√"),"wel","niet")</f>
        <v>niet</v>
      </c>
      <c r="M118" s="4" t="str">
        <f>IF(AND('AAN TE VULLEN door INSCHRIJVER'!$C$18="Ja",Eisen_Oplossing[[#This Row],[Dienst-ver-lening]]="√"),"wel","niet")</f>
        <v>wel</v>
      </c>
      <c r="N118" s="4" t="str">
        <f>IF(ISERROR(SEARCH("wel",CONCATENATE(Eisen_Oplossing[[#This Row],[toon_Cloud / SaaS]],Eisen_Oplossing[[#This Row],[toon_On Premise]],Eisen_Oplossing[[#This Row],[toon_Dienstverlening]]))),"TOON NIET","TOON WEL")</f>
        <v>TOON WEL</v>
      </c>
      <c r="O118" s="4" t="str">
        <f>IF(Eisen_Oplossing[[#This Row],[Eis nodig?]]="Ja","TOON WEL","TOON NIET")</f>
        <v>TOON WEL</v>
      </c>
      <c r="P118" s="4" t="str">
        <f>IF(AND(Eisen_Oplossing[[#This Row],[TOON obv GEVRAAGDE?]]="TOON WEL",Eisen_Oplossing[[#This Row],[Eis nodig?]]="JA"),"ZICHTBAAR","VERBERG")</f>
        <v>ZICHTBAAR</v>
      </c>
    </row>
    <row r="119" spans="1:16" ht="151.80000000000001" hidden="1" x14ac:dyDescent="0.3">
      <c r="A119" s="4" t="str">
        <f>IF(LEN(Eisen_Oplossing[[#This Row],[teller]])=1,CONCATENATE("ICT00",Eisen_Oplossing[[#This Row],[teller]]),IF(LEN(Eisen_Oplossing[[#This Row],[teller]])=2,CONCATENATE("ICT0",Eisen_Oplossing[[#This Row],[teller]]),CONCATENATE("ICT",Eisen_Oplossing[[#This Row],[teller]])))</f>
        <v>ICT115</v>
      </c>
      <c r="B119" s="4">
        <f t="shared" si="2"/>
        <v>115</v>
      </c>
      <c r="C119" s="4" t="s">
        <v>54</v>
      </c>
      <c r="D119" s="4" t="s">
        <v>554</v>
      </c>
      <c r="E119" s="4" t="s">
        <v>382</v>
      </c>
      <c r="F119" s="4"/>
      <c r="G119" s="34" t="s">
        <v>63</v>
      </c>
      <c r="H119" s="34" t="s">
        <v>63</v>
      </c>
      <c r="I119" s="34"/>
      <c r="J119" s="4"/>
      <c r="K119" s="4" t="str">
        <f>IF(AND('AAN TE VULLEN door INSCHRIJVER'!$C$16="Ja",Eisen_Oplossing[[#This Row],[Cloud / SaaS]]="√"),"wel","niet")</f>
        <v>niet</v>
      </c>
      <c r="L119" s="4" t="str">
        <f>IF(AND('AAN TE VULLEN door INSCHRIJVER'!$C$17="Ja",Eisen_Oplossing[[#This Row],[On Premise]]="√"),"wel","niet")</f>
        <v>niet</v>
      </c>
      <c r="M119" s="4" t="str">
        <f>IF(AND('AAN TE VULLEN door INSCHRIJVER'!$C$18="Ja",Eisen_Oplossing[[#This Row],[Dienst-ver-lening]]="√"),"wel","niet")</f>
        <v>niet</v>
      </c>
      <c r="N119" s="4" t="str">
        <f>IF(ISERROR(SEARCH("wel",CONCATENATE(Eisen_Oplossing[[#This Row],[toon_Cloud / SaaS]],Eisen_Oplossing[[#This Row],[toon_On Premise]],Eisen_Oplossing[[#This Row],[toon_Dienstverlening]]))),"TOON NIET","TOON WEL")</f>
        <v>TOON NIET</v>
      </c>
      <c r="O119" s="4" t="str">
        <f>IF(Eisen_Oplossing[[#This Row],[Eis nodig?]]="Ja","TOON WEL","TOON NIET")</f>
        <v>TOON WEL</v>
      </c>
      <c r="P119" s="4" t="str">
        <f>IF(AND(Eisen_Oplossing[[#This Row],[TOON obv GEVRAAGDE?]]="TOON WEL",Eisen_Oplossing[[#This Row],[Eis nodig?]]="JA"),"ZICHTBAAR","VERBERG")</f>
        <v>VERBERG</v>
      </c>
    </row>
    <row r="120" spans="1:16" ht="41.4" x14ac:dyDescent="0.3">
      <c r="A120" s="4" t="str">
        <f>IF(LEN(Eisen_Oplossing[[#This Row],[teller]])=1,CONCATENATE("ICT00",Eisen_Oplossing[[#This Row],[teller]]),IF(LEN(Eisen_Oplossing[[#This Row],[teller]])=2,CONCATENATE("ICT0",Eisen_Oplossing[[#This Row],[teller]]),CONCATENATE("ICT",Eisen_Oplossing[[#This Row],[teller]])))</f>
        <v>ICT116</v>
      </c>
      <c r="B120" s="4">
        <f t="shared" si="2"/>
        <v>116</v>
      </c>
      <c r="C120" s="4" t="s">
        <v>54</v>
      </c>
      <c r="D120" s="4" t="s">
        <v>554</v>
      </c>
      <c r="E120" s="4" t="s">
        <v>144</v>
      </c>
      <c r="F120" s="4" t="s">
        <v>145</v>
      </c>
      <c r="G120" s="34" t="s">
        <v>63</v>
      </c>
      <c r="H120" s="34"/>
      <c r="I120" s="34" t="s">
        <v>63</v>
      </c>
      <c r="J120" s="4"/>
      <c r="K120" s="4" t="str">
        <f>IF(AND('AAN TE VULLEN door INSCHRIJVER'!$C$16="Ja",Eisen_Oplossing[[#This Row],[Cloud / SaaS]]="√"),"wel","niet")</f>
        <v>niet</v>
      </c>
      <c r="L120" s="4" t="str">
        <f>IF(AND('AAN TE VULLEN door INSCHRIJVER'!$C$17="Ja",Eisen_Oplossing[[#This Row],[On Premise]]="√"),"wel","niet")</f>
        <v>niet</v>
      </c>
      <c r="M120" s="4" t="str">
        <f>IF(AND('AAN TE VULLEN door INSCHRIJVER'!$C$18="Ja",Eisen_Oplossing[[#This Row],[Dienst-ver-lening]]="√"),"wel","niet")</f>
        <v>wel</v>
      </c>
      <c r="N120" s="4" t="str">
        <f>IF(ISERROR(SEARCH("wel",CONCATENATE(Eisen_Oplossing[[#This Row],[toon_Cloud / SaaS]],Eisen_Oplossing[[#This Row],[toon_On Premise]],Eisen_Oplossing[[#This Row],[toon_Dienstverlening]]))),"TOON NIET","TOON WEL")</f>
        <v>TOON WEL</v>
      </c>
      <c r="O120" s="4" t="str">
        <f>IF(Eisen_Oplossing[[#This Row],[Eis nodig?]]="Ja","TOON WEL","TOON NIET")</f>
        <v>TOON WEL</v>
      </c>
      <c r="P120" s="4" t="str">
        <f>IF(AND(Eisen_Oplossing[[#This Row],[TOON obv GEVRAAGDE?]]="TOON WEL",Eisen_Oplossing[[#This Row],[Eis nodig?]]="JA"),"ZICHTBAAR","VERBERG")</f>
        <v>ZICHTBAAR</v>
      </c>
    </row>
    <row r="121" spans="1:16" ht="69" x14ac:dyDescent="0.3">
      <c r="A121" s="4" t="str">
        <f>IF(LEN(Eisen_Oplossing[[#This Row],[teller]])=1,CONCATENATE("ICT00",Eisen_Oplossing[[#This Row],[teller]]),IF(LEN(Eisen_Oplossing[[#This Row],[teller]])=2,CONCATENATE("ICT0",Eisen_Oplossing[[#This Row],[teller]]),CONCATENATE("ICT",Eisen_Oplossing[[#This Row],[teller]])))</f>
        <v>ICT117</v>
      </c>
      <c r="B121" s="4">
        <f t="shared" si="2"/>
        <v>117</v>
      </c>
      <c r="C121" s="4" t="s">
        <v>54</v>
      </c>
      <c r="D121" s="4" t="s">
        <v>554</v>
      </c>
      <c r="E121" s="4" t="s">
        <v>377</v>
      </c>
      <c r="F121" s="4"/>
      <c r="G121" s="34" t="s">
        <v>63</v>
      </c>
      <c r="H121" s="34" t="s">
        <v>63</v>
      </c>
      <c r="I121" s="34" t="s">
        <v>63</v>
      </c>
      <c r="J121" s="4"/>
      <c r="K121" s="4" t="str">
        <f>IF(AND('AAN TE VULLEN door INSCHRIJVER'!$C$16="Ja",Eisen_Oplossing[[#This Row],[Cloud / SaaS]]="√"),"wel","niet")</f>
        <v>niet</v>
      </c>
      <c r="L121" s="4" t="str">
        <f>IF(AND('AAN TE VULLEN door INSCHRIJVER'!$C$17="Ja",Eisen_Oplossing[[#This Row],[On Premise]]="√"),"wel","niet")</f>
        <v>niet</v>
      </c>
      <c r="M121" s="4" t="str">
        <f>IF(AND('AAN TE VULLEN door INSCHRIJVER'!$C$18="Ja",Eisen_Oplossing[[#This Row],[Dienst-ver-lening]]="√"),"wel","niet")</f>
        <v>wel</v>
      </c>
      <c r="N121" s="4" t="str">
        <f>IF(ISERROR(SEARCH("wel",CONCATENATE(Eisen_Oplossing[[#This Row],[toon_Cloud / SaaS]],Eisen_Oplossing[[#This Row],[toon_On Premise]],Eisen_Oplossing[[#This Row],[toon_Dienstverlening]]))),"TOON NIET","TOON WEL")</f>
        <v>TOON WEL</v>
      </c>
      <c r="O121" s="4" t="str">
        <f>IF(Eisen_Oplossing[[#This Row],[Eis nodig?]]="Ja","TOON WEL","TOON NIET")</f>
        <v>TOON WEL</v>
      </c>
      <c r="P121" s="4" t="str">
        <f>IF(AND(Eisen_Oplossing[[#This Row],[TOON obv GEVRAAGDE?]]="TOON WEL",Eisen_Oplossing[[#This Row],[Eis nodig?]]="JA"),"ZICHTBAAR","VERBERG")</f>
        <v>ZICHTBAAR</v>
      </c>
    </row>
    <row r="122" spans="1:16" ht="27.6" hidden="1" x14ac:dyDescent="0.3">
      <c r="A122" s="4" t="str">
        <f>IF(LEN(Eisen_Oplossing[[#This Row],[teller]])=1,CONCATENATE("ICT00",Eisen_Oplossing[[#This Row],[teller]]),IF(LEN(Eisen_Oplossing[[#This Row],[teller]])=2,CONCATENATE("ICT0",Eisen_Oplossing[[#This Row],[teller]]),CONCATENATE("ICT",Eisen_Oplossing[[#This Row],[teller]])))</f>
        <v>ICT118</v>
      </c>
      <c r="B122" s="4">
        <f t="shared" si="2"/>
        <v>118</v>
      </c>
      <c r="C122" s="4" t="s">
        <v>227</v>
      </c>
      <c r="D122" s="4" t="s">
        <v>554</v>
      </c>
      <c r="E122" s="4" t="s">
        <v>364</v>
      </c>
      <c r="F122" s="4"/>
      <c r="G122" s="34"/>
      <c r="H122" s="34"/>
      <c r="I122" s="34"/>
      <c r="J122" s="4"/>
      <c r="K122" s="4" t="str">
        <f>IF(AND('AAN TE VULLEN door INSCHRIJVER'!$C$16="Ja",Eisen_Oplossing[[#This Row],[Cloud / SaaS]]="√"),"wel","niet")</f>
        <v>niet</v>
      </c>
      <c r="L122" s="4" t="str">
        <f>IF(AND('AAN TE VULLEN door INSCHRIJVER'!$C$17="Ja",Eisen_Oplossing[[#This Row],[On Premise]]="√"),"wel","niet")</f>
        <v>niet</v>
      </c>
      <c r="M122" s="4" t="str">
        <f>IF(AND('AAN TE VULLEN door INSCHRIJVER'!$C$18="Ja",Eisen_Oplossing[[#This Row],[Dienst-ver-lening]]="√"),"wel","niet")</f>
        <v>niet</v>
      </c>
      <c r="N122" s="4" t="str">
        <f>IF(ISERROR(SEARCH("wel",CONCATENATE(Eisen_Oplossing[[#This Row],[toon_Cloud / SaaS]],Eisen_Oplossing[[#This Row],[toon_On Premise]],Eisen_Oplossing[[#This Row],[toon_Dienstverlening]]))),"TOON NIET","TOON WEL")</f>
        <v>TOON NIET</v>
      </c>
      <c r="O122" s="4" t="str">
        <f>IF(Eisen_Oplossing[[#This Row],[Eis nodig?]]="Ja","TOON WEL","TOON NIET")</f>
        <v>TOON NIET</v>
      </c>
      <c r="P122" s="4" t="str">
        <f>IF(AND(Eisen_Oplossing[[#This Row],[TOON obv GEVRAAGDE?]]="TOON WEL",Eisen_Oplossing[[#This Row],[Eis nodig?]]="JA"),"ZICHTBAAR","VERBERG")</f>
        <v>VERBERG</v>
      </c>
    </row>
    <row r="123" spans="1:16" ht="69" x14ac:dyDescent="0.3">
      <c r="A123" s="4" t="str">
        <f>IF(LEN(Eisen_Oplossing[[#This Row],[teller]])=1,CONCATENATE("ICT00",Eisen_Oplossing[[#This Row],[teller]]),IF(LEN(Eisen_Oplossing[[#This Row],[teller]])=2,CONCATENATE("ICT0",Eisen_Oplossing[[#This Row],[teller]]),CONCATENATE("ICT",Eisen_Oplossing[[#This Row],[teller]])))</f>
        <v>ICT119</v>
      </c>
      <c r="B123" s="4">
        <f t="shared" si="2"/>
        <v>119</v>
      </c>
      <c r="C123" s="4" t="s">
        <v>54</v>
      </c>
      <c r="D123" s="4" t="s">
        <v>554</v>
      </c>
      <c r="E123" s="4" t="s">
        <v>313</v>
      </c>
      <c r="F123" s="4"/>
      <c r="G123" s="34" t="s">
        <v>63</v>
      </c>
      <c r="H123" s="34" t="s">
        <v>63</v>
      </c>
      <c r="I123" s="34" t="s">
        <v>63</v>
      </c>
      <c r="J123" s="4"/>
      <c r="K123" s="4" t="str">
        <f>IF(AND('AAN TE VULLEN door INSCHRIJVER'!$C$16="Ja",Eisen_Oplossing[[#This Row],[Cloud / SaaS]]="√"),"wel","niet")</f>
        <v>niet</v>
      </c>
      <c r="L123" s="4" t="str">
        <f>IF(AND('AAN TE VULLEN door INSCHRIJVER'!$C$17="Ja",Eisen_Oplossing[[#This Row],[On Premise]]="√"),"wel","niet")</f>
        <v>niet</v>
      </c>
      <c r="M123" s="4" t="str">
        <f>IF(AND('AAN TE VULLEN door INSCHRIJVER'!$C$18="Ja",Eisen_Oplossing[[#This Row],[Dienst-ver-lening]]="√"),"wel","niet")</f>
        <v>wel</v>
      </c>
      <c r="N123" s="4" t="str">
        <f>IF(ISERROR(SEARCH("wel",CONCATENATE(Eisen_Oplossing[[#This Row],[toon_Cloud / SaaS]],Eisen_Oplossing[[#This Row],[toon_On Premise]],Eisen_Oplossing[[#This Row],[toon_Dienstverlening]]))),"TOON NIET","TOON WEL")</f>
        <v>TOON WEL</v>
      </c>
      <c r="O123" s="4" t="str">
        <f>IF(Eisen_Oplossing[[#This Row],[Eis nodig?]]="Ja","TOON WEL","TOON NIET")</f>
        <v>TOON WEL</v>
      </c>
      <c r="P123" s="4" t="str">
        <f>IF(AND(Eisen_Oplossing[[#This Row],[TOON obv GEVRAAGDE?]]="TOON WEL",Eisen_Oplossing[[#This Row],[Eis nodig?]]="JA"),"ZICHTBAAR","VERBERG")</f>
        <v>ZICHTBAAR</v>
      </c>
    </row>
    <row r="124" spans="1:16" ht="41.4" x14ac:dyDescent="0.3">
      <c r="A124" s="4" t="str">
        <f>IF(LEN(Eisen_Oplossing[[#This Row],[teller]])=1,CONCATENATE("ICT00",Eisen_Oplossing[[#This Row],[teller]]),IF(LEN(Eisen_Oplossing[[#This Row],[teller]])=2,CONCATENATE("ICT0",Eisen_Oplossing[[#This Row],[teller]]),CONCATENATE("ICT",Eisen_Oplossing[[#This Row],[teller]])))</f>
        <v>ICT120</v>
      </c>
      <c r="B124" s="4">
        <f t="shared" si="2"/>
        <v>120</v>
      </c>
      <c r="C124" s="4" t="s">
        <v>54</v>
      </c>
      <c r="D124" s="4" t="s">
        <v>554</v>
      </c>
      <c r="E124" s="4" t="s">
        <v>265</v>
      </c>
      <c r="F124" s="4"/>
      <c r="G124" s="34" t="s">
        <v>63</v>
      </c>
      <c r="H124" s="34"/>
      <c r="I124" s="34" t="s">
        <v>63</v>
      </c>
      <c r="J124" s="4"/>
      <c r="K124" s="4" t="str">
        <f>IF(AND('AAN TE VULLEN door INSCHRIJVER'!$C$16="Ja",Eisen_Oplossing[[#This Row],[Cloud / SaaS]]="√"),"wel","niet")</f>
        <v>niet</v>
      </c>
      <c r="L124" s="4" t="str">
        <f>IF(AND('AAN TE VULLEN door INSCHRIJVER'!$C$17="Ja",Eisen_Oplossing[[#This Row],[On Premise]]="√"),"wel","niet")</f>
        <v>niet</v>
      </c>
      <c r="M124" s="4" t="str">
        <f>IF(AND('AAN TE VULLEN door INSCHRIJVER'!$C$18="Ja",Eisen_Oplossing[[#This Row],[Dienst-ver-lening]]="√"),"wel","niet")</f>
        <v>wel</v>
      </c>
      <c r="N124" s="4" t="str">
        <f>IF(ISERROR(SEARCH("wel",CONCATENATE(Eisen_Oplossing[[#This Row],[toon_Cloud / SaaS]],Eisen_Oplossing[[#This Row],[toon_On Premise]],Eisen_Oplossing[[#This Row],[toon_Dienstverlening]]))),"TOON NIET","TOON WEL")</f>
        <v>TOON WEL</v>
      </c>
      <c r="O124" s="4" t="str">
        <f>IF(Eisen_Oplossing[[#This Row],[Eis nodig?]]="Ja","TOON WEL","TOON NIET")</f>
        <v>TOON WEL</v>
      </c>
      <c r="P124" s="4" t="str">
        <f>IF(AND(Eisen_Oplossing[[#This Row],[TOON obv GEVRAAGDE?]]="TOON WEL",Eisen_Oplossing[[#This Row],[Eis nodig?]]="JA"),"ZICHTBAAR","VERBERG")</f>
        <v>ZICHTBAAR</v>
      </c>
    </row>
    <row r="125" spans="1:16" ht="69" hidden="1" x14ac:dyDescent="0.3">
      <c r="A125" s="4" t="str">
        <f>IF(LEN(Eisen_Oplossing[[#This Row],[teller]])=1,CONCATENATE("ICT00",Eisen_Oplossing[[#This Row],[teller]]),IF(LEN(Eisen_Oplossing[[#This Row],[teller]])=2,CONCATENATE("ICT0",Eisen_Oplossing[[#This Row],[teller]]),CONCATENATE("ICT",Eisen_Oplossing[[#This Row],[teller]])))</f>
        <v>ICT121</v>
      </c>
      <c r="B125" s="4">
        <f t="shared" si="2"/>
        <v>121</v>
      </c>
      <c r="C125" s="4" t="s">
        <v>54</v>
      </c>
      <c r="D125" s="4" t="s">
        <v>554</v>
      </c>
      <c r="E125" s="4" t="s">
        <v>146</v>
      </c>
      <c r="F125" s="4"/>
      <c r="G125" s="34"/>
      <c r="H125" s="34" t="s">
        <v>63</v>
      </c>
      <c r="I125" s="34"/>
      <c r="J125" s="4"/>
      <c r="K125" s="4" t="str">
        <f>IF(AND('AAN TE VULLEN door INSCHRIJVER'!$C$16="Ja",Eisen_Oplossing[[#This Row],[Cloud / SaaS]]="√"),"wel","niet")</f>
        <v>niet</v>
      </c>
      <c r="L125" s="4" t="str">
        <f>IF(AND('AAN TE VULLEN door INSCHRIJVER'!$C$17="Ja",Eisen_Oplossing[[#This Row],[On Premise]]="√"),"wel","niet")</f>
        <v>niet</v>
      </c>
      <c r="M125" s="4" t="str">
        <f>IF(AND('AAN TE VULLEN door INSCHRIJVER'!$C$18="Ja",Eisen_Oplossing[[#This Row],[Dienst-ver-lening]]="√"),"wel","niet")</f>
        <v>niet</v>
      </c>
      <c r="N125" s="4" t="str">
        <f>IF(ISERROR(SEARCH("wel",CONCATENATE(Eisen_Oplossing[[#This Row],[toon_Cloud / SaaS]],Eisen_Oplossing[[#This Row],[toon_On Premise]],Eisen_Oplossing[[#This Row],[toon_Dienstverlening]]))),"TOON NIET","TOON WEL")</f>
        <v>TOON NIET</v>
      </c>
      <c r="O125" s="4" t="str">
        <f>IF(Eisen_Oplossing[[#This Row],[Eis nodig?]]="Ja","TOON WEL","TOON NIET")</f>
        <v>TOON WEL</v>
      </c>
      <c r="P125" s="4" t="str">
        <f>IF(AND(Eisen_Oplossing[[#This Row],[TOON obv GEVRAAGDE?]]="TOON WEL",Eisen_Oplossing[[#This Row],[Eis nodig?]]="JA"),"ZICHTBAAR","VERBERG")</f>
        <v>VERBERG</v>
      </c>
    </row>
    <row r="126" spans="1:16" ht="27.6" hidden="1" x14ac:dyDescent="0.3">
      <c r="A126" s="4" t="str">
        <f>IF(LEN(Eisen_Oplossing[[#This Row],[teller]])=1,CONCATENATE("ICT00",Eisen_Oplossing[[#This Row],[teller]]),IF(LEN(Eisen_Oplossing[[#This Row],[teller]])=2,CONCATENATE("ICT0",Eisen_Oplossing[[#This Row],[teller]]),CONCATENATE("ICT",Eisen_Oplossing[[#This Row],[teller]])))</f>
        <v>ICT122</v>
      </c>
      <c r="B126" s="4">
        <f t="shared" si="2"/>
        <v>122</v>
      </c>
      <c r="C126" s="4" t="s">
        <v>54</v>
      </c>
      <c r="D126" s="4" t="s">
        <v>554</v>
      </c>
      <c r="E126" s="4" t="s">
        <v>147</v>
      </c>
      <c r="F126" s="4"/>
      <c r="G126" s="34" t="s">
        <v>63</v>
      </c>
      <c r="H126" s="34"/>
      <c r="I126" s="34"/>
      <c r="J126" s="4"/>
      <c r="K126" s="4" t="str">
        <f>IF(AND('AAN TE VULLEN door INSCHRIJVER'!$C$16="Ja",Eisen_Oplossing[[#This Row],[Cloud / SaaS]]="√"),"wel","niet")</f>
        <v>niet</v>
      </c>
      <c r="L126" s="4" t="str">
        <f>IF(AND('AAN TE VULLEN door INSCHRIJVER'!$C$17="Ja",Eisen_Oplossing[[#This Row],[On Premise]]="√"),"wel","niet")</f>
        <v>niet</v>
      </c>
      <c r="M126" s="4" t="str">
        <f>IF(AND('AAN TE VULLEN door INSCHRIJVER'!$C$18="Ja",Eisen_Oplossing[[#This Row],[Dienst-ver-lening]]="√"),"wel","niet")</f>
        <v>niet</v>
      </c>
      <c r="N126" s="4" t="str">
        <f>IF(ISERROR(SEARCH("wel",CONCATENATE(Eisen_Oplossing[[#This Row],[toon_Cloud / SaaS]],Eisen_Oplossing[[#This Row],[toon_On Premise]],Eisen_Oplossing[[#This Row],[toon_Dienstverlening]]))),"TOON NIET","TOON WEL")</f>
        <v>TOON NIET</v>
      </c>
      <c r="O126" s="4" t="str">
        <f>IF(Eisen_Oplossing[[#This Row],[Eis nodig?]]="Ja","TOON WEL","TOON NIET")</f>
        <v>TOON WEL</v>
      </c>
      <c r="P126" s="4" t="str">
        <f>IF(AND(Eisen_Oplossing[[#This Row],[TOON obv GEVRAAGDE?]]="TOON WEL",Eisen_Oplossing[[#This Row],[Eis nodig?]]="JA"),"ZICHTBAAR","VERBERG")</f>
        <v>VERBERG</v>
      </c>
    </row>
    <row r="127" spans="1:16" ht="69" x14ac:dyDescent="0.3">
      <c r="A127" s="4" t="str">
        <f>IF(LEN(Eisen_Oplossing[[#This Row],[teller]])=1,CONCATENATE("ICT00",Eisen_Oplossing[[#This Row],[teller]]),IF(LEN(Eisen_Oplossing[[#This Row],[teller]])=2,CONCATENATE("ICT0",Eisen_Oplossing[[#This Row],[teller]]),CONCATENATE("ICT",Eisen_Oplossing[[#This Row],[teller]])))</f>
        <v>ICT123</v>
      </c>
      <c r="B127" s="4">
        <f t="shared" si="2"/>
        <v>123</v>
      </c>
      <c r="C127" s="4" t="s">
        <v>54</v>
      </c>
      <c r="D127" s="4" t="s">
        <v>554</v>
      </c>
      <c r="E127" s="4" t="s">
        <v>698</v>
      </c>
      <c r="F127" s="4"/>
      <c r="G127" s="34" t="s">
        <v>63</v>
      </c>
      <c r="H127" s="34"/>
      <c r="I127" s="34" t="s">
        <v>63</v>
      </c>
      <c r="J127" s="4"/>
      <c r="K127" s="4" t="str">
        <f>IF(AND('AAN TE VULLEN door INSCHRIJVER'!$C$16="Ja",Eisen_Oplossing[[#This Row],[Cloud / SaaS]]="√"),"wel","niet")</f>
        <v>niet</v>
      </c>
      <c r="L127" s="4" t="str">
        <f>IF(AND('AAN TE VULLEN door INSCHRIJVER'!$C$17="Ja",Eisen_Oplossing[[#This Row],[On Premise]]="√"),"wel","niet")</f>
        <v>niet</v>
      </c>
      <c r="M127" s="4" t="str">
        <f>IF(AND('AAN TE VULLEN door INSCHRIJVER'!$C$18="Ja",Eisen_Oplossing[[#This Row],[Dienst-ver-lening]]="√"),"wel","niet")</f>
        <v>wel</v>
      </c>
      <c r="N127" s="4" t="str">
        <f>IF(ISERROR(SEARCH("wel",CONCATENATE(Eisen_Oplossing[[#This Row],[toon_Cloud / SaaS]],Eisen_Oplossing[[#This Row],[toon_On Premise]],Eisen_Oplossing[[#This Row],[toon_Dienstverlening]]))),"TOON NIET","TOON WEL")</f>
        <v>TOON WEL</v>
      </c>
      <c r="O127" s="4" t="str">
        <f>IF(Eisen_Oplossing[[#This Row],[Eis nodig?]]="Ja","TOON WEL","TOON NIET")</f>
        <v>TOON WEL</v>
      </c>
      <c r="P127" s="4" t="str">
        <f>IF(AND(Eisen_Oplossing[[#This Row],[TOON obv GEVRAAGDE?]]="TOON WEL",Eisen_Oplossing[[#This Row],[Eis nodig?]]="JA"),"ZICHTBAAR","VERBERG")</f>
        <v>ZICHTBAAR</v>
      </c>
    </row>
    <row r="128" spans="1:16" ht="69" hidden="1" x14ac:dyDescent="0.3">
      <c r="A128" s="4" t="str">
        <f>IF(LEN(Eisen_Oplossing[[#This Row],[teller]])=1,CONCATENATE("ICT00",Eisen_Oplossing[[#This Row],[teller]]),IF(LEN(Eisen_Oplossing[[#This Row],[teller]])=2,CONCATENATE("ICT0",Eisen_Oplossing[[#This Row],[teller]]),CONCATENATE("ICT",Eisen_Oplossing[[#This Row],[teller]])))</f>
        <v>ICT124</v>
      </c>
      <c r="B128" s="4">
        <f t="shared" si="2"/>
        <v>124</v>
      </c>
      <c r="C128" s="4" t="s">
        <v>54</v>
      </c>
      <c r="D128" s="4" t="s">
        <v>554</v>
      </c>
      <c r="E128" s="4" t="s">
        <v>343</v>
      </c>
      <c r="F128" s="4"/>
      <c r="G128" s="34"/>
      <c r="H128" s="34" t="s">
        <v>63</v>
      </c>
      <c r="I128" s="34"/>
      <c r="J128" s="4"/>
      <c r="K128" s="4" t="str">
        <f>IF(AND('AAN TE VULLEN door INSCHRIJVER'!$C$16="Ja",Eisen_Oplossing[[#This Row],[Cloud / SaaS]]="√"),"wel","niet")</f>
        <v>niet</v>
      </c>
      <c r="L128" s="4" t="str">
        <f>IF(AND('AAN TE VULLEN door INSCHRIJVER'!$C$17="Ja",Eisen_Oplossing[[#This Row],[On Premise]]="√"),"wel","niet")</f>
        <v>niet</v>
      </c>
      <c r="M128" s="4" t="str">
        <f>IF(AND('AAN TE VULLEN door INSCHRIJVER'!$C$18="Ja",Eisen_Oplossing[[#This Row],[Dienst-ver-lening]]="√"),"wel","niet")</f>
        <v>niet</v>
      </c>
      <c r="N128" s="4" t="str">
        <f>IF(ISERROR(SEARCH("wel",CONCATENATE(Eisen_Oplossing[[#This Row],[toon_Cloud / SaaS]],Eisen_Oplossing[[#This Row],[toon_On Premise]],Eisen_Oplossing[[#This Row],[toon_Dienstverlening]]))),"TOON NIET","TOON WEL")</f>
        <v>TOON NIET</v>
      </c>
      <c r="O128" s="4" t="str">
        <f>IF(Eisen_Oplossing[[#This Row],[Eis nodig?]]="Ja","TOON WEL","TOON NIET")</f>
        <v>TOON WEL</v>
      </c>
      <c r="P128" s="4" t="str">
        <f>IF(AND(Eisen_Oplossing[[#This Row],[TOON obv GEVRAAGDE?]]="TOON WEL",Eisen_Oplossing[[#This Row],[Eis nodig?]]="JA"),"ZICHTBAAR","VERBERG")</f>
        <v>VERBERG</v>
      </c>
    </row>
    <row r="129" spans="1:16" ht="303.60000000000002" x14ac:dyDescent="0.3">
      <c r="A129" s="4" t="str">
        <f>IF(LEN(Eisen_Oplossing[[#This Row],[teller]])=1,CONCATENATE("ICT00",Eisen_Oplossing[[#This Row],[teller]]),IF(LEN(Eisen_Oplossing[[#This Row],[teller]])=2,CONCATENATE("ICT0",Eisen_Oplossing[[#This Row],[teller]]),CONCATENATE("ICT",Eisen_Oplossing[[#This Row],[teller]])))</f>
        <v>ICT125</v>
      </c>
      <c r="B129" s="4">
        <f t="shared" si="2"/>
        <v>125</v>
      </c>
      <c r="C129" s="4" t="s">
        <v>54</v>
      </c>
      <c r="D129" s="4" t="s">
        <v>554</v>
      </c>
      <c r="E129" s="4" t="s">
        <v>615</v>
      </c>
      <c r="F129" s="4" t="s">
        <v>148</v>
      </c>
      <c r="G129" s="34" t="s">
        <v>63</v>
      </c>
      <c r="H129" s="34"/>
      <c r="I129" s="34" t="s">
        <v>63</v>
      </c>
      <c r="J129" s="4"/>
      <c r="K129" s="4" t="str">
        <f>IF(AND('AAN TE VULLEN door INSCHRIJVER'!$C$16="Ja",Eisen_Oplossing[[#This Row],[Cloud / SaaS]]="√"),"wel","niet")</f>
        <v>niet</v>
      </c>
      <c r="L129" s="4" t="str">
        <f>IF(AND('AAN TE VULLEN door INSCHRIJVER'!$C$17="Ja",Eisen_Oplossing[[#This Row],[On Premise]]="√"),"wel","niet")</f>
        <v>niet</v>
      </c>
      <c r="M129" s="4" t="str">
        <f>IF(AND('AAN TE VULLEN door INSCHRIJVER'!$C$18="Ja",Eisen_Oplossing[[#This Row],[Dienst-ver-lening]]="√"),"wel","niet")</f>
        <v>wel</v>
      </c>
      <c r="N129" s="4" t="str">
        <f>IF(ISERROR(SEARCH("wel",CONCATENATE(Eisen_Oplossing[[#This Row],[toon_Cloud / SaaS]],Eisen_Oplossing[[#This Row],[toon_On Premise]],Eisen_Oplossing[[#This Row],[toon_Dienstverlening]]))),"TOON NIET","TOON WEL")</f>
        <v>TOON WEL</v>
      </c>
      <c r="O129" s="4" t="str">
        <f>IF(Eisen_Oplossing[[#This Row],[Eis nodig?]]="Ja","TOON WEL","TOON NIET")</f>
        <v>TOON WEL</v>
      </c>
      <c r="P129" s="4" t="str">
        <f>IF(AND(Eisen_Oplossing[[#This Row],[TOON obv GEVRAAGDE?]]="TOON WEL",Eisen_Oplossing[[#This Row],[Eis nodig?]]="JA"),"ZICHTBAAR","VERBERG")</f>
        <v>ZICHTBAAR</v>
      </c>
    </row>
    <row r="130" spans="1:16" ht="55.2" x14ac:dyDescent="0.3">
      <c r="A130" s="4" t="str">
        <f>IF(LEN(Eisen_Oplossing[[#This Row],[teller]])=1,CONCATENATE("ICT00",Eisen_Oplossing[[#This Row],[teller]]),IF(LEN(Eisen_Oplossing[[#This Row],[teller]])=2,CONCATENATE("ICT0",Eisen_Oplossing[[#This Row],[teller]]),CONCATENATE("ICT",Eisen_Oplossing[[#This Row],[teller]])))</f>
        <v>ICT126</v>
      </c>
      <c r="B130" s="4">
        <f t="shared" si="2"/>
        <v>126</v>
      </c>
      <c r="C130" s="4" t="s">
        <v>54</v>
      </c>
      <c r="D130" s="4" t="s">
        <v>554</v>
      </c>
      <c r="E130" s="4" t="s">
        <v>344</v>
      </c>
      <c r="F130" s="4"/>
      <c r="G130" s="34" t="s">
        <v>63</v>
      </c>
      <c r="H130" s="34"/>
      <c r="I130" s="34" t="s">
        <v>63</v>
      </c>
      <c r="J130" s="4"/>
      <c r="K130" s="4" t="str">
        <f>IF(AND('AAN TE VULLEN door INSCHRIJVER'!$C$16="Ja",Eisen_Oplossing[[#This Row],[Cloud / SaaS]]="√"),"wel","niet")</f>
        <v>niet</v>
      </c>
      <c r="L130" s="4" t="str">
        <f>IF(AND('AAN TE VULLEN door INSCHRIJVER'!$C$17="Ja",Eisen_Oplossing[[#This Row],[On Premise]]="√"),"wel","niet")</f>
        <v>niet</v>
      </c>
      <c r="M130" s="4" t="str">
        <f>IF(AND('AAN TE VULLEN door INSCHRIJVER'!$C$18="Ja",Eisen_Oplossing[[#This Row],[Dienst-ver-lening]]="√"),"wel","niet")</f>
        <v>wel</v>
      </c>
      <c r="N130" s="4" t="str">
        <f>IF(ISERROR(SEARCH("wel",CONCATENATE(Eisen_Oplossing[[#This Row],[toon_Cloud / SaaS]],Eisen_Oplossing[[#This Row],[toon_On Premise]],Eisen_Oplossing[[#This Row],[toon_Dienstverlening]]))),"TOON NIET","TOON WEL")</f>
        <v>TOON WEL</v>
      </c>
      <c r="O130" s="4" t="str">
        <f>IF(Eisen_Oplossing[[#This Row],[Eis nodig?]]="Ja","TOON WEL","TOON NIET")</f>
        <v>TOON WEL</v>
      </c>
      <c r="P130" s="4" t="str">
        <f>IF(AND(Eisen_Oplossing[[#This Row],[TOON obv GEVRAAGDE?]]="TOON WEL",Eisen_Oplossing[[#This Row],[Eis nodig?]]="JA"),"ZICHTBAAR","VERBERG")</f>
        <v>ZICHTBAAR</v>
      </c>
    </row>
    <row r="131" spans="1:16" ht="179.4" hidden="1" x14ac:dyDescent="0.3">
      <c r="A131" s="4" t="str">
        <f>IF(LEN(Eisen_Oplossing[[#This Row],[teller]])=1,CONCATENATE("ICT00",Eisen_Oplossing[[#This Row],[teller]]),IF(LEN(Eisen_Oplossing[[#This Row],[teller]])=2,CONCATENATE("ICT0",Eisen_Oplossing[[#This Row],[teller]]),CONCATENATE("ICT",Eisen_Oplossing[[#This Row],[teller]])))</f>
        <v>ICT127</v>
      </c>
      <c r="B131" s="4">
        <f t="shared" si="2"/>
        <v>127</v>
      </c>
      <c r="C131" s="4" t="s">
        <v>54</v>
      </c>
      <c r="D131" s="4" t="s">
        <v>554</v>
      </c>
      <c r="E131" s="4" t="s">
        <v>378</v>
      </c>
      <c r="F131" s="4"/>
      <c r="G131" s="34" t="s">
        <v>63</v>
      </c>
      <c r="H131" s="34"/>
      <c r="I131" s="34"/>
      <c r="J131" s="4"/>
      <c r="K131" s="4" t="str">
        <f>IF(AND('AAN TE VULLEN door INSCHRIJVER'!$C$16="Ja",Eisen_Oplossing[[#This Row],[Cloud / SaaS]]="√"),"wel","niet")</f>
        <v>niet</v>
      </c>
      <c r="L131" s="4" t="str">
        <f>IF(AND('AAN TE VULLEN door INSCHRIJVER'!$C$17="Ja",Eisen_Oplossing[[#This Row],[On Premise]]="√"),"wel","niet")</f>
        <v>niet</v>
      </c>
      <c r="M131" s="4" t="str">
        <f>IF(AND('AAN TE VULLEN door INSCHRIJVER'!$C$18="Ja",Eisen_Oplossing[[#This Row],[Dienst-ver-lening]]="√"),"wel","niet")</f>
        <v>niet</v>
      </c>
      <c r="N131" s="4" t="str">
        <f>IF(ISERROR(SEARCH("wel",CONCATENATE(Eisen_Oplossing[[#This Row],[toon_Cloud / SaaS]],Eisen_Oplossing[[#This Row],[toon_On Premise]],Eisen_Oplossing[[#This Row],[toon_Dienstverlening]]))),"TOON NIET","TOON WEL")</f>
        <v>TOON NIET</v>
      </c>
      <c r="O131" s="4" t="str">
        <f>IF(Eisen_Oplossing[[#This Row],[Eis nodig?]]="Ja","TOON WEL","TOON NIET")</f>
        <v>TOON WEL</v>
      </c>
      <c r="P131" s="4" t="str">
        <f>IF(AND(Eisen_Oplossing[[#This Row],[TOON obv GEVRAAGDE?]]="TOON WEL",Eisen_Oplossing[[#This Row],[Eis nodig?]]="JA"),"ZICHTBAAR","VERBERG")</f>
        <v>VERBERG</v>
      </c>
    </row>
    <row r="132" spans="1:16" ht="41.4" x14ac:dyDescent="0.3">
      <c r="A132" s="4" t="str">
        <f>IF(LEN(Eisen_Oplossing[[#This Row],[teller]])=1,CONCATENATE("ICT00",Eisen_Oplossing[[#This Row],[teller]]),IF(LEN(Eisen_Oplossing[[#This Row],[teller]])=2,CONCATENATE("ICT0",Eisen_Oplossing[[#This Row],[teller]]),CONCATENATE("ICT",Eisen_Oplossing[[#This Row],[teller]])))</f>
        <v>ICT128</v>
      </c>
      <c r="B132" s="4">
        <f t="shared" si="2"/>
        <v>128</v>
      </c>
      <c r="C132" s="4" t="s">
        <v>54</v>
      </c>
      <c r="D132" s="4" t="s">
        <v>554</v>
      </c>
      <c r="E132" s="4" t="s">
        <v>149</v>
      </c>
      <c r="F132" s="4"/>
      <c r="G132" s="34" t="s">
        <v>63</v>
      </c>
      <c r="H132" s="34" t="s">
        <v>63</v>
      </c>
      <c r="I132" s="34" t="s">
        <v>63</v>
      </c>
      <c r="J132" s="4"/>
      <c r="K132" s="4" t="str">
        <f>IF(AND('AAN TE VULLEN door INSCHRIJVER'!$C$16="Ja",Eisen_Oplossing[[#This Row],[Cloud / SaaS]]="√"),"wel","niet")</f>
        <v>niet</v>
      </c>
      <c r="L132" s="4" t="str">
        <f>IF(AND('AAN TE VULLEN door INSCHRIJVER'!$C$17="Ja",Eisen_Oplossing[[#This Row],[On Premise]]="√"),"wel","niet")</f>
        <v>niet</v>
      </c>
      <c r="M132" s="4" t="str">
        <f>IF(AND('AAN TE VULLEN door INSCHRIJVER'!$C$18="Ja",Eisen_Oplossing[[#This Row],[Dienst-ver-lening]]="√"),"wel","niet")</f>
        <v>wel</v>
      </c>
      <c r="N132" s="4" t="str">
        <f>IF(ISERROR(SEARCH("wel",CONCATENATE(Eisen_Oplossing[[#This Row],[toon_Cloud / SaaS]],Eisen_Oplossing[[#This Row],[toon_On Premise]],Eisen_Oplossing[[#This Row],[toon_Dienstverlening]]))),"TOON NIET","TOON WEL")</f>
        <v>TOON WEL</v>
      </c>
      <c r="O132" s="4" t="str">
        <f>IF(Eisen_Oplossing[[#This Row],[Eis nodig?]]="Ja","TOON WEL","TOON NIET")</f>
        <v>TOON WEL</v>
      </c>
      <c r="P132" s="4" t="str">
        <f>IF(AND(Eisen_Oplossing[[#This Row],[TOON obv GEVRAAGDE?]]="TOON WEL",Eisen_Oplossing[[#This Row],[Eis nodig?]]="JA"),"ZICHTBAAR","VERBERG")</f>
        <v>ZICHTBAAR</v>
      </c>
    </row>
    <row r="133" spans="1:16" ht="41.4" hidden="1" x14ac:dyDescent="0.3">
      <c r="A133" s="4" t="str">
        <f>IF(LEN(Eisen_Oplossing[[#This Row],[teller]])=1,CONCATENATE("ICT00",Eisen_Oplossing[[#This Row],[teller]]),IF(LEN(Eisen_Oplossing[[#This Row],[teller]])=2,CONCATENATE("ICT0",Eisen_Oplossing[[#This Row],[teller]]),CONCATENATE("ICT",Eisen_Oplossing[[#This Row],[teller]])))</f>
        <v>ICT129</v>
      </c>
      <c r="B133" s="4">
        <f t="shared" si="2"/>
        <v>129</v>
      </c>
      <c r="C133" s="4" t="s">
        <v>54</v>
      </c>
      <c r="D133" s="4" t="s">
        <v>554</v>
      </c>
      <c r="E133" s="4" t="s">
        <v>150</v>
      </c>
      <c r="F133" s="4"/>
      <c r="G133" s="34" t="s">
        <v>63</v>
      </c>
      <c r="H133" s="34"/>
      <c r="I133" s="34"/>
      <c r="J133" s="4"/>
      <c r="K133" s="4" t="str">
        <f>IF(AND('AAN TE VULLEN door INSCHRIJVER'!$C$16="Ja",Eisen_Oplossing[[#This Row],[Cloud / SaaS]]="√"),"wel","niet")</f>
        <v>niet</v>
      </c>
      <c r="L133" s="4" t="str">
        <f>IF(AND('AAN TE VULLEN door INSCHRIJVER'!$C$17="Ja",Eisen_Oplossing[[#This Row],[On Premise]]="√"),"wel","niet")</f>
        <v>niet</v>
      </c>
      <c r="M133" s="4" t="str">
        <f>IF(AND('AAN TE VULLEN door INSCHRIJVER'!$C$18="Ja",Eisen_Oplossing[[#This Row],[Dienst-ver-lening]]="√"),"wel","niet")</f>
        <v>niet</v>
      </c>
      <c r="N133" s="4" t="str">
        <f>IF(ISERROR(SEARCH("wel",CONCATENATE(Eisen_Oplossing[[#This Row],[toon_Cloud / SaaS]],Eisen_Oplossing[[#This Row],[toon_On Premise]],Eisen_Oplossing[[#This Row],[toon_Dienstverlening]]))),"TOON NIET","TOON WEL")</f>
        <v>TOON NIET</v>
      </c>
      <c r="O133" s="4" t="str">
        <f>IF(Eisen_Oplossing[[#This Row],[Eis nodig?]]="Ja","TOON WEL","TOON NIET")</f>
        <v>TOON WEL</v>
      </c>
      <c r="P133" s="4" t="str">
        <f>IF(AND(Eisen_Oplossing[[#This Row],[TOON obv GEVRAAGDE?]]="TOON WEL",Eisen_Oplossing[[#This Row],[Eis nodig?]]="JA"),"ZICHTBAAR","VERBERG")</f>
        <v>VERBERG</v>
      </c>
    </row>
    <row r="134" spans="1:16" ht="41.4" hidden="1" x14ac:dyDescent="0.3">
      <c r="A134" s="4" t="str">
        <f>IF(LEN(Eisen_Oplossing[[#This Row],[teller]])=1,CONCATENATE("ICT00",Eisen_Oplossing[[#This Row],[teller]]),IF(LEN(Eisen_Oplossing[[#This Row],[teller]])=2,CONCATENATE("ICT0",Eisen_Oplossing[[#This Row],[teller]]),CONCATENATE("ICT",Eisen_Oplossing[[#This Row],[teller]])))</f>
        <v>ICT130</v>
      </c>
      <c r="B134" s="4">
        <f t="shared" si="2"/>
        <v>130</v>
      </c>
      <c r="C134" s="4" t="s">
        <v>54</v>
      </c>
      <c r="D134" s="4" t="s">
        <v>554</v>
      </c>
      <c r="E134" s="4" t="s">
        <v>151</v>
      </c>
      <c r="F134" s="4"/>
      <c r="G134" s="34" t="s">
        <v>63</v>
      </c>
      <c r="H134" s="34"/>
      <c r="I134" s="34"/>
      <c r="J134" s="4"/>
      <c r="K134" s="4" t="str">
        <f>IF(AND('AAN TE VULLEN door INSCHRIJVER'!$C$16="Ja",Eisen_Oplossing[[#This Row],[Cloud / SaaS]]="√"),"wel","niet")</f>
        <v>niet</v>
      </c>
      <c r="L134" s="4" t="str">
        <f>IF(AND('AAN TE VULLEN door INSCHRIJVER'!$C$17="Ja",Eisen_Oplossing[[#This Row],[On Premise]]="√"),"wel","niet")</f>
        <v>niet</v>
      </c>
      <c r="M134" s="4" t="str">
        <f>IF(AND('AAN TE VULLEN door INSCHRIJVER'!$C$18="Ja",Eisen_Oplossing[[#This Row],[Dienst-ver-lening]]="√"),"wel","niet")</f>
        <v>niet</v>
      </c>
      <c r="N134" s="4" t="str">
        <f>IF(ISERROR(SEARCH("wel",CONCATENATE(Eisen_Oplossing[[#This Row],[toon_Cloud / SaaS]],Eisen_Oplossing[[#This Row],[toon_On Premise]],Eisen_Oplossing[[#This Row],[toon_Dienstverlening]]))),"TOON NIET","TOON WEL")</f>
        <v>TOON NIET</v>
      </c>
      <c r="O134" s="4" t="str">
        <f>IF(Eisen_Oplossing[[#This Row],[Eis nodig?]]="Ja","TOON WEL","TOON NIET")</f>
        <v>TOON WEL</v>
      </c>
      <c r="P134" s="4" t="str">
        <f>IF(AND(Eisen_Oplossing[[#This Row],[TOON obv GEVRAAGDE?]]="TOON WEL",Eisen_Oplossing[[#This Row],[Eis nodig?]]="JA"),"ZICHTBAAR","VERBERG")</f>
        <v>VERBERG</v>
      </c>
    </row>
    <row r="135" spans="1:16" ht="124.2" hidden="1" x14ac:dyDescent="0.3">
      <c r="A135" s="4" t="str">
        <f>IF(LEN(Eisen_Oplossing[[#This Row],[teller]])=1,CONCATENATE("ICT00",Eisen_Oplossing[[#This Row],[teller]]),IF(LEN(Eisen_Oplossing[[#This Row],[teller]])=2,CONCATENATE("ICT0",Eisen_Oplossing[[#This Row],[teller]]),CONCATENATE("ICT",Eisen_Oplossing[[#This Row],[teller]])))</f>
        <v>ICT131</v>
      </c>
      <c r="B135" s="4">
        <f t="shared" si="2"/>
        <v>131</v>
      </c>
      <c r="C135" s="4" t="s">
        <v>54</v>
      </c>
      <c r="D135" s="4" t="s">
        <v>554</v>
      </c>
      <c r="E135" s="4" t="s">
        <v>345</v>
      </c>
      <c r="F135" s="4"/>
      <c r="G135" s="34" t="s">
        <v>63</v>
      </c>
      <c r="H135" s="34"/>
      <c r="I135" s="34"/>
      <c r="J135" s="4"/>
      <c r="K135" s="4" t="str">
        <f>IF(AND('AAN TE VULLEN door INSCHRIJVER'!$C$16="Ja",Eisen_Oplossing[[#This Row],[Cloud / SaaS]]="√"),"wel","niet")</f>
        <v>niet</v>
      </c>
      <c r="L135" s="4" t="str">
        <f>IF(AND('AAN TE VULLEN door INSCHRIJVER'!$C$17="Ja",Eisen_Oplossing[[#This Row],[On Premise]]="√"),"wel","niet")</f>
        <v>niet</v>
      </c>
      <c r="M135" s="4" t="str">
        <f>IF(AND('AAN TE VULLEN door INSCHRIJVER'!$C$18="Ja",Eisen_Oplossing[[#This Row],[Dienst-ver-lening]]="√"),"wel","niet")</f>
        <v>niet</v>
      </c>
      <c r="N135" s="4" t="str">
        <f>IF(ISERROR(SEARCH("wel",CONCATENATE(Eisen_Oplossing[[#This Row],[toon_Cloud / SaaS]],Eisen_Oplossing[[#This Row],[toon_On Premise]],Eisen_Oplossing[[#This Row],[toon_Dienstverlening]]))),"TOON NIET","TOON WEL")</f>
        <v>TOON NIET</v>
      </c>
      <c r="O135" s="4" t="str">
        <f>IF(Eisen_Oplossing[[#This Row],[Eis nodig?]]="Ja","TOON WEL","TOON NIET")</f>
        <v>TOON WEL</v>
      </c>
      <c r="P135" s="4" t="str">
        <f>IF(AND(Eisen_Oplossing[[#This Row],[TOON obv GEVRAAGDE?]]="TOON WEL",Eisen_Oplossing[[#This Row],[Eis nodig?]]="JA"),"ZICHTBAAR","VERBERG")</f>
        <v>VERBERG</v>
      </c>
    </row>
    <row r="136" spans="1:16" ht="165.6" hidden="1" x14ac:dyDescent="0.3">
      <c r="A136" s="4" t="str">
        <f>IF(LEN(Eisen_Oplossing[[#This Row],[teller]])=1,CONCATENATE("ICT00",Eisen_Oplossing[[#This Row],[teller]]),IF(LEN(Eisen_Oplossing[[#This Row],[teller]])=2,CONCATENATE("ICT0",Eisen_Oplossing[[#This Row],[teller]]),CONCATENATE("ICT",Eisen_Oplossing[[#This Row],[teller]])))</f>
        <v>ICT132</v>
      </c>
      <c r="B136" s="4">
        <f t="shared" ref="B136:B199" si="3">IF(B135="teller",1,B135+1)</f>
        <v>132</v>
      </c>
      <c r="C136" s="4" t="s">
        <v>54</v>
      </c>
      <c r="D136" s="4" t="s">
        <v>554</v>
      </c>
      <c r="E136" s="4" t="s">
        <v>314</v>
      </c>
      <c r="F136" s="4"/>
      <c r="G136" s="34" t="s">
        <v>63</v>
      </c>
      <c r="H136" s="34"/>
      <c r="I136" s="34"/>
      <c r="J136" s="4"/>
      <c r="K136" s="4" t="str">
        <f>IF(AND('AAN TE VULLEN door INSCHRIJVER'!$C$16="Ja",Eisen_Oplossing[[#This Row],[Cloud / SaaS]]="√"),"wel","niet")</f>
        <v>niet</v>
      </c>
      <c r="L136" s="4" t="str">
        <f>IF(AND('AAN TE VULLEN door INSCHRIJVER'!$C$17="Ja",Eisen_Oplossing[[#This Row],[On Premise]]="√"),"wel","niet")</f>
        <v>niet</v>
      </c>
      <c r="M136" s="4" t="str">
        <f>IF(AND('AAN TE VULLEN door INSCHRIJVER'!$C$18="Ja",Eisen_Oplossing[[#This Row],[Dienst-ver-lening]]="√"),"wel","niet")</f>
        <v>niet</v>
      </c>
      <c r="N136" s="4" t="str">
        <f>IF(ISERROR(SEARCH("wel",CONCATENATE(Eisen_Oplossing[[#This Row],[toon_Cloud / SaaS]],Eisen_Oplossing[[#This Row],[toon_On Premise]],Eisen_Oplossing[[#This Row],[toon_Dienstverlening]]))),"TOON NIET","TOON WEL")</f>
        <v>TOON NIET</v>
      </c>
      <c r="O136" s="4" t="str">
        <f>IF(Eisen_Oplossing[[#This Row],[Eis nodig?]]="Ja","TOON WEL","TOON NIET")</f>
        <v>TOON WEL</v>
      </c>
      <c r="P136" s="4" t="str">
        <f>IF(AND(Eisen_Oplossing[[#This Row],[TOON obv GEVRAAGDE?]]="TOON WEL",Eisen_Oplossing[[#This Row],[Eis nodig?]]="JA"),"ZICHTBAAR","VERBERG")</f>
        <v>VERBERG</v>
      </c>
    </row>
    <row r="137" spans="1:16" ht="55.2" hidden="1" x14ac:dyDescent="0.3">
      <c r="A137" s="4" t="str">
        <f>IF(LEN(Eisen_Oplossing[[#This Row],[teller]])=1,CONCATENATE("ICT00",Eisen_Oplossing[[#This Row],[teller]]),IF(LEN(Eisen_Oplossing[[#This Row],[teller]])=2,CONCATENATE("ICT0",Eisen_Oplossing[[#This Row],[teller]]),CONCATENATE("ICT",Eisen_Oplossing[[#This Row],[teller]])))</f>
        <v>ICT133</v>
      </c>
      <c r="B137" s="4">
        <f t="shared" si="3"/>
        <v>133</v>
      </c>
      <c r="C137" s="4" t="s">
        <v>54</v>
      </c>
      <c r="D137" s="4" t="s">
        <v>554</v>
      </c>
      <c r="E137" s="4" t="s">
        <v>346</v>
      </c>
      <c r="F137" s="4"/>
      <c r="G137" s="34" t="s">
        <v>63</v>
      </c>
      <c r="H137" s="34" t="s">
        <v>63</v>
      </c>
      <c r="I137" s="34"/>
      <c r="J137" s="4"/>
      <c r="K137" s="4" t="str">
        <f>IF(AND('AAN TE VULLEN door INSCHRIJVER'!$C$16="Ja",Eisen_Oplossing[[#This Row],[Cloud / SaaS]]="√"),"wel","niet")</f>
        <v>niet</v>
      </c>
      <c r="L137" s="4" t="str">
        <f>IF(AND('AAN TE VULLEN door INSCHRIJVER'!$C$17="Ja",Eisen_Oplossing[[#This Row],[On Premise]]="√"),"wel","niet")</f>
        <v>niet</v>
      </c>
      <c r="M137" s="4" t="str">
        <f>IF(AND('AAN TE VULLEN door INSCHRIJVER'!$C$18="Ja",Eisen_Oplossing[[#This Row],[Dienst-ver-lening]]="√"),"wel","niet")</f>
        <v>niet</v>
      </c>
      <c r="N137" s="4" t="str">
        <f>IF(ISERROR(SEARCH("wel",CONCATENATE(Eisen_Oplossing[[#This Row],[toon_Cloud / SaaS]],Eisen_Oplossing[[#This Row],[toon_On Premise]],Eisen_Oplossing[[#This Row],[toon_Dienstverlening]]))),"TOON NIET","TOON WEL")</f>
        <v>TOON NIET</v>
      </c>
      <c r="O137" s="4" t="str">
        <f>IF(Eisen_Oplossing[[#This Row],[Eis nodig?]]="Ja","TOON WEL","TOON NIET")</f>
        <v>TOON WEL</v>
      </c>
      <c r="P137" s="4" t="str">
        <f>IF(AND(Eisen_Oplossing[[#This Row],[TOON obv GEVRAAGDE?]]="TOON WEL",Eisen_Oplossing[[#This Row],[Eis nodig?]]="JA"),"ZICHTBAAR","VERBERG")</f>
        <v>VERBERG</v>
      </c>
    </row>
    <row r="138" spans="1:16" ht="138" x14ac:dyDescent="0.3">
      <c r="A138" s="4" t="str">
        <f>IF(LEN(Eisen_Oplossing[[#This Row],[teller]])=1,CONCATENATE("ICT00",Eisen_Oplossing[[#This Row],[teller]]),IF(LEN(Eisen_Oplossing[[#This Row],[teller]])=2,CONCATENATE("ICT0",Eisen_Oplossing[[#This Row],[teller]]),CONCATENATE("ICT",Eisen_Oplossing[[#This Row],[teller]])))</f>
        <v>ICT134</v>
      </c>
      <c r="B138" s="4">
        <f t="shared" si="3"/>
        <v>134</v>
      </c>
      <c r="C138" s="4" t="s">
        <v>54</v>
      </c>
      <c r="D138" s="4" t="s">
        <v>152</v>
      </c>
      <c r="E138" s="4" t="s">
        <v>153</v>
      </c>
      <c r="F138" s="4"/>
      <c r="G138" s="34" t="s">
        <v>63</v>
      </c>
      <c r="H138" s="34"/>
      <c r="I138" s="34" t="s">
        <v>63</v>
      </c>
      <c r="J138" s="4"/>
      <c r="K138" s="4" t="str">
        <f>IF(AND('AAN TE VULLEN door INSCHRIJVER'!$C$16="Ja",Eisen_Oplossing[[#This Row],[Cloud / SaaS]]="√"),"wel","niet")</f>
        <v>niet</v>
      </c>
      <c r="L138" s="4" t="str">
        <f>IF(AND('AAN TE VULLEN door INSCHRIJVER'!$C$17="Ja",Eisen_Oplossing[[#This Row],[On Premise]]="√"),"wel","niet")</f>
        <v>niet</v>
      </c>
      <c r="M138" s="4" t="str">
        <f>IF(AND('AAN TE VULLEN door INSCHRIJVER'!$C$18="Ja",Eisen_Oplossing[[#This Row],[Dienst-ver-lening]]="√"),"wel","niet")</f>
        <v>wel</v>
      </c>
      <c r="N138" s="4" t="str">
        <f>IF(ISERROR(SEARCH("wel",CONCATENATE(Eisen_Oplossing[[#This Row],[toon_Cloud / SaaS]],Eisen_Oplossing[[#This Row],[toon_On Premise]],Eisen_Oplossing[[#This Row],[toon_Dienstverlening]]))),"TOON NIET","TOON WEL")</f>
        <v>TOON WEL</v>
      </c>
      <c r="O138" s="4" t="str">
        <f>IF(Eisen_Oplossing[[#This Row],[Eis nodig?]]="Ja","TOON WEL","TOON NIET")</f>
        <v>TOON WEL</v>
      </c>
      <c r="P138" s="4" t="str">
        <f>IF(AND(Eisen_Oplossing[[#This Row],[TOON obv GEVRAAGDE?]]="TOON WEL",Eisen_Oplossing[[#This Row],[Eis nodig?]]="JA"),"ZICHTBAAR","VERBERG")</f>
        <v>ZICHTBAAR</v>
      </c>
    </row>
    <row r="139" spans="1:16" ht="124.2" x14ac:dyDescent="0.3">
      <c r="A139" s="4" t="str">
        <f>IF(LEN(Eisen_Oplossing[[#This Row],[teller]])=1,CONCATENATE("ICT00",Eisen_Oplossing[[#This Row],[teller]]),IF(LEN(Eisen_Oplossing[[#This Row],[teller]])=2,CONCATENATE("ICT0",Eisen_Oplossing[[#This Row],[teller]]),CONCATENATE("ICT",Eisen_Oplossing[[#This Row],[teller]])))</f>
        <v>ICT135</v>
      </c>
      <c r="B139" s="4">
        <f t="shared" si="3"/>
        <v>135</v>
      </c>
      <c r="C139" s="4" t="s">
        <v>54</v>
      </c>
      <c r="D139" s="4" t="s">
        <v>152</v>
      </c>
      <c r="E139" s="4" t="s">
        <v>347</v>
      </c>
      <c r="F139" s="4"/>
      <c r="G139" s="34" t="s">
        <v>63</v>
      </c>
      <c r="H139" s="34"/>
      <c r="I139" s="34" t="s">
        <v>63</v>
      </c>
      <c r="J139" s="4"/>
      <c r="K139" s="4" t="str">
        <f>IF(AND('AAN TE VULLEN door INSCHRIJVER'!$C$16="Ja",Eisen_Oplossing[[#This Row],[Cloud / SaaS]]="√"),"wel","niet")</f>
        <v>niet</v>
      </c>
      <c r="L139" s="4" t="str">
        <f>IF(AND('AAN TE VULLEN door INSCHRIJVER'!$C$17="Ja",Eisen_Oplossing[[#This Row],[On Premise]]="√"),"wel","niet")</f>
        <v>niet</v>
      </c>
      <c r="M139" s="4" t="str">
        <f>IF(AND('AAN TE VULLEN door INSCHRIJVER'!$C$18="Ja",Eisen_Oplossing[[#This Row],[Dienst-ver-lening]]="√"),"wel","niet")</f>
        <v>wel</v>
      </c>
      <c r="N139" s="4" t="str">
        <f>IF(ISERROR(SEARCH("wel",CONCATENATE(Eisen_Oplossing[[#This Row],[toon_Cloud / SaaS]],Eisen_Oplossing[[#This Row],[toon_On Premise]],Eisen_Oplossing[[#This Row],[toon_Dienstverlening]]))),"TOON NIET","TOON WEL")</f>
        <v>TOON WEL</v>
      </c>
      <c r="O139" s="4" t="str">
        <f>IF(Eisen_Oplossing[[#This Row],[Eis nodig?]]="Ja","TOON WEL","TOON NIET")</f>
        <v>TOON WEL</v>
      </c>
      <c r="P139" s="4" t="str">
        <f>IF(AND(Eisen_Oplossing[[#This Row],[TOON obv GEVRAAGDE?]]="TOON WEL",Eisen_Oplossing[[#This Row],[Eis nodig?]]="JA"),"ZICHTBAAR","VERBERG")</f>
        <v>ZICHTBAAR</v>
      </c>
    </row>
    <row r="140" spans="1:16" ht="372.6" x14ac:dyDescent="0.3">
      <c r="A140" s="4" t="str">
        <f>IF(LEN(Eisen_Oplossing[[#This Row],[teller]])=1,CONCATENATE("ICT00",Eisen_Oplossing[[#This Row],[teller]]),IF(LEN(Eisen_Oplossing[[#This Row],[teller]])=2,CONCATENATE("ICT0",Eisen_Oplossing[[#This Row],[teller]]),CONCATENATE("ICT",Eisen_Oplossing[[#This Row],[teller]])))</f>
        <v>ICT136</v>
      </c>
      <c r="B140" s="4">
        <f t="shared" si="3"/>
        <v>136</v>
      </c>
      <c r="C140" s="4" t="s">
        <v>54</v>
      </c>
      <c r="D140" s="4" t="s">
        <v>152</v>
      </c>
      <c r="E140" s="4" t="s">
        <v>348</v>
      </c>
      <c r="F140" s="4"/>
      <c r="G140" s="34" t="s">
        <v>63</v>
      </c>
      <c r="H140" s="34"/>
      <c r="I140" s="34" t="s">
        <v>63</v>
      </c>
      <c r="J140" s="4"/>
      <c r="K140" s="4" t="str">
        <f>IF(AND('AAN TE VULLEN door INSCHRIJVER'!$C$16="Ja",Eisen_Oplossing[[#This Row],[Cloud / SaaS]]="√"),"wel","niet")</f>
        <v>niet</v>
      </c>
      <c r="L140" s="4" t="str">
        <f>IF(AND('AAN TE VULLEN door INSCHRIJVER'!$C$17="Ja",Eisen_Oplossing[[#This Row],[On Premise]]="√"),"wel","niet")</f>
        <v>niet</v>
      </c>
      <c r="M140" s="4" t="str">
        <f>IF(AND('AAN TE VULLEN door INSCHRIJVER'!$C$18="Ja",Eisen_Oplossing[[#This Row],[Dienst-ver-lening]]="√"),"wel","niet")</f>
        <v>wel</v>
      </c>
      <c r="N140" s="4" t="str">
        <f>IF(ISERROR(SEARCH("wel",CONCATENATE(Eisen_Oplossing[[#This Row],[toon_Cloud / SaaS]],Eisen_Oplossing[[#This Row],[toon_On Premise]],Eisen_Oplossing[[#This Row],[toon_Dienstverlening]]))),"TOON NIET","TOON WEL")</f>
        <v>TOON WEL</v>
      </c>
      <c r="O140" s="4" t="str">
        <f>IF(Eisen_Oplossing[[#This Row],[Eis nodig?]]="Ja","TOON WEL","TOON NIET")</f>
        <v>TOON WEL</v>
      </c>
      <c r="P140" s="4" t="str">
        <f>IF(AND(Eisen_Oplossing[[#This Row],[TOON obv GEVRAAGDE?]]="TOON WEL",Eisen_Oplossing[[#This Row],[Eis nodig?]]="JA"),"ZICHTBAAR","VERBERG")</f>
        <v>ZICHTBAAR</v>
      </c>
    </row>
    <row r="141" spans="1:16" ht="69" x14ac:dyDescent="0.3">
      <c r="A141" s="4" t="str">
        <f>IF(LEN(Eisen_Oplossing[[#This Row],[teller]])=1,CONCATENATE("ICT00",Eisen_Oplossing[[#This Row],[teller]]),IF(LEN(Eisen_Oplossing[[#This Row],[teller]])=2,CONCATENATE("ICT0",Eisen_Oplossing[[#This Row],[teller]]),CONCATENATE("ICT",Eisen_Oplossing[[#This Row],[teller]])))</f>
        <v>ICT137</v>
      </c>
      <c r="B141" s="4">
        <f t="shared" si="3"/>
        <v>137</v>
      </c>
      <c r="C141" s="4" t="s">
        <v>54</v>
      </c>
      <c r="D141" s="4" t="s">
        <v>152</v>
      </c>
      <c r="E141" s="4" t="s">
        <v>315</v>
      </c>
      <c r="F141" s="4"/>
      <c r="G141" s="34" t="s">
        <v>63</v>
      </c>
      <c r="H141" s="34"/>
      <c r="I141" s="34" t="s">
        <v>63</v>
      </c>
      <c r="J141" s="4"/>
      <c r="K141" s="4" t="str">
        <f>IF(AND('AAN TE VULLEN door INSCHRIJVER'!$C$16="Ja",Eisen_Oplossing[[#This Row],[Cloud / SaaS]]="√"),"wel","niet")</f>
        <v>niet</v>
      </c>
      <c r="L141" s="4" t="str">
        <f>IF(AND('AAN TE VULLEN door INSCHRIJVER'!$C$17="Ja",Eisen_Oplossing[[#This Row],[On Premise]]="√"),"wel","niet")</f>
        <v>niet</v>
      </c>
      <c r="M141" s="4" t="str">
        <f>IF(AND('AAN TE VULLEN door INSCHRIJVER'!$C$18="Ja",Eisen_Oplossing[[#This Row],[Dienst-ver-lening]]="√"),"wel","niet")</f>
        <v>wel</v>
      </c>
      <c r="N141" s="4" t="str">
        <f>IF(ISERROR(SEARCH("wel",CONCATENATE(Eisen_Oplossing[[#This Row],[toon_Cloud / SaaS]],Eisen_Oplossing[[#This Row],[toon_On Premise]],Eisen_Oplossing[[#This Row],[toon_Dienstverlening]]))),"TOON NIET","TOON WEL")</f>
        <v>TOON WEL</v>
      </c>
      <c r="O141" s="4" t="str">
        <f>IF(Eisen_Oplossing[[#This Row],[Eis nodig?]]="Ja","TOON WEL","TOON NIET")</f>
        <v>TOON WEL</v>
      </c>
      <c r="P141" s="4" t="str">
        <f>IF(AND(Eisen_Oplossing[[#This Row],[TOON obv GEVRAAGDE?]]="TOON WEL",Eisen_Oplossing[[#This Row],[Eis nodig?]]="JA"),"ZICHTBAAR","VERBERG")</f>
        <v>ZICHTBAAR</v>
      </c>
    </row>
    <row r="142" spans="1:16" ht="69" x14ac:dyDescent="0.3">
      <c r="A142" s="4" t="str">
        <f>IF(LEN(Eisen_Oplossing[[#This Row],[teller]])=1,CONCATENATE("ICT00",Eisen_Oplossing[[#This Row],[teller]]),IF(LEN(Eisen_Oplossing[[#This Row],[teller]])=2,CONCATENATE("ICT0",Eisen_Oplossing[[#This Row],[teller]]),CONCATENATE("ICT",Eisen_Oplossing[[#This Row],[teller]])))</f>
        <v>ICT138</v>
      </c>
      <c r="B142" s="4">
        <f t="shared" si="3"/>
        <v>138</v>
      </c>
      <c r="C142" s="4" t="s">
        <v>54</v>
      </c>
      <c r="D142" s="4" t="s">
        <v>152</v>
      </c>
      <c r="E142" s="4" t="s">
        <v>349</v>
      </c>
      <c r="F142" s="4"/>
      <c r="G142" s="34" t="s">
        <v>63</v>
      </c>
      <c r="H142" s="34"/>
      <c r="I142" s="34" t="s">
        <v>63</v>
      </c>
      <c r="J142" s="4"/>
      <c r="K142" s="4" t="str">
        <f>IF(AND('AAN TE VULLEN door INSCHRIJVER'!$C$16="Ja",Eisen_Oplossing[[#This Row],[Cloud / SaaS]]="√"),"wel","niet")</f>
        <v>niet</v>
      </c>
      <c r="L142" s="4" t="str">
        <f>IF(AND('AAN TE VULLEN door INSCHRIJVER'!$C$17="Ja",Eisen_Oplossing[[#This Row],[On Premise]]="√"),"wel","niet")</f>
        <v>niet</v>
      </c>
      <c r="M142" s="4" t="str">
        <f>IF(AND('AAN TE VULLEN door INSCHRIJVER'!$C$18="Ja",Eisen_Oplossing[[#This Row],[Dienst-ver-lening]]="√"),"wel","niet")</f>
        <v>wel</v>
      </c>
      <c r="N142" s="4" t="str">
        <f>IF(ISERROR(SEARCH("wel",CONCATENATE(Eisen_Oplossing[[#This Row],[toon_Cloud / SaaS]],Eisen_Oplossing[[#This Row],[toon_On Premise]],Eisen_Oplossing[[#This Row],[toon_Dienstverlening]]))),"TOON NIET","TOON WEL")</f>
        <v>TOON WEL</v>
      </c>
      <c r="O142" s="4" t="str">
        <f>IF(Eisen_Oplossing[[#This Row],[Eis nodig?]]="Ja","TOON WEL","TOON NIET")</f>
        <v>TOON WEL</v>
      </c>
      <c r="P142" s="4" t="str">
        <f>IF(AND(Eisen_Oplossing[[#This Row],[TOON obv GEVRAAGDE?]]="TOON WEL",Eisen_Oplossing[[#This Row],[Eis nodig?]]="JA"),"ZICHTBAAR","VERBERG")</f>
        <v>ZICHTBAAR</v>
      </c>
    </row>
    <row r="143" spans="1:16" ht="207" hidden="1" x14ac:dyDescent="0.3">
      <c r="A143" s="4" t="str">
        <f>IF(LEN(Eisen_Oplossing[[#This Row],[teller]])=1,CONCATENATE("ICT00",Eisen_Oplossing[[#This Row],[teller]]),IF(LEN(Eisen_Oplossing[[#This Row],[teller]])=2,CONCATENATE("ICT0",Eisen_Oplossing[[#This Row],[teller]]),CONCATENATE("ICT",Eisen_Oplossing[[#This Row],[teller]])))</f>
        <v>ICT139</v>
      </c>
      <c r="B143" s="4">
        <f t="shared" si="3"/>
        <v>139</v>
      </c>
      <c r="C143" s="4" t="s">
        <v>227</v>
      </c>
      <c r="D143" s="4" t="s">
        <v>152</v>
      </c>
      <c r="E143" s="4" t="s">
        <v>154</v>
      </c>
      <c r="F143" s="4"/>
      <c r="G143" s="34" t="s">
        <v>63</v>
      </c>
      <c r="H143" s="34" t="s">
        <v>63</v>
      </c>
      <c r="I143" s="34" t="s">
        <v>63</v>
      </c>
      <c r="J143" s="4"/>
      <c r="K143" s="4" t="str">
        <f>IF(AND('AAN TE VULLEN door INSCHRIJVER'!$C$16="Ja",Eisen_Oplossing[[#This Row],[Cloud / SaaS]]="√"),"wel","niet")</f>
        <v>niet</v>
      </c>
      <c r="L143" s="4" t="str">
        <f>IF(AND('AAN TE VULLEN door INSCHRIJVER'!$C$17="Ja",Eisen_Oplossing[[#This Row],[On Premise]]="√"),"wel","niet")</f>
        <v>niet</v>
      </c>
      <c r="M143" s="4" t="str">
        <f>IF(AND('AAN TE VULLEN door INSCHRIJVER'!$C$18="Ja",Eisen_Oplossing[[#This Row],[Dienst-ver-lening]]="√"),"wel","niet")</f>
        <v>wel</v>
      </c>
      <c r="N143" s="4" t="str">
        <f>IF(ISERROR(SEARCH("wel",CONCATENATE(Eisen_Oplossing[[#This Row],[toon_Cloud / SaaS]],Eisen_Oplossing[[#This Row],[toon_On Premise]],Eisen_Oplossing[[#This Row],[toon_Dienstverlening]]))),"TOON NIET","TOON WEL")</f>
        <v>TOON WEL</v>
      </c>
      <c r="O143" s="4" t="str">
        <f>IF(Eisen_Oplossing[[#This Row],[Eis nodig?]]="Ja","TOON WEL","TOON NIET")</f>
        <v>TOON NIET</v>
      </c>
      <c r="P143" s="4" t="str">
        <f>IF(AND(Eisen_Oplossing[[#This Row],[TOON obv GEVRAAGDE?]]="TOON WEL",Eisen_Oplossing[[#This Row],[Eis nodig?]]="JA"),"ZICHTBAAR","VERBERG")</f>
        <v>VERBERG</v>
      </c>
    </row>
    <row r="144" spans="1:16" ht="55.2" x14ac:dyDescent="0.3">
      <c r="A144" s="4" t="str">
        <f>IF(LEN(Eisen_Oplossing[[#This Row],[teller]])=1,CONCATENATE("ICT00",Eisen_Oplossing[[#This Row],[teller]]),IF(LEN(Eisen_Oplossing[[#This Row],[teller]])=2,CONCATENATE("ICT0",Eisen_Oplossing[[#This Row],[teller]]),CONCATENATE("ICT",Eisen_Oplossing[[#This Row],[teller]])))</f>
        <v>ICT140</v>
      </c>
      <c r="B144" s="4">
        <f t="shared" si="3"/>
        <v>140</v>
      </c>
      <c r="C144" s="4" t="s">
        <v>54</v>
      </c>
      <c r="D144" s="4" t="s">
        <v>152</v>
      </c>
      <c r="E144" s="4" t="s">
        <v>350</v>
      </c>
      <c r="F144" s="4"/>
      <c r="G144" s="34" t="s">
        <v>63</v>
      </c>
      <c r="H144" s="34" t="s">
        <v>63</v>
      </c>
      <c r="I144" s="34" t="s">
        <v>63</v>
      </c>
      <c r="J144" s="4"/>
      <c r="K144" s="4" t="str">
        <f>IF(AND('AAN TE VULLEN door INSCHRIJVER'!$C$16="Ja",Eisen_Oplossing[[#This Row],[Cloud / SaaS]]="√"),"wel","niet")</f>
        <v>niet</v>
      </c>
      <c r="L144" s="4" t="str">
        <f>IF(AND('AAN TE VULLEN door INSCHRIJVER'!$C$17="Ja",Eisen_Oplossing[[#This Row],[On Premise]]="√"),"wel","niet")</f>
        <v>niet</v>
      </c>
      <c r="M144" s="4" t="str">
        <f>IF(AND('AAN TE VULLEN door INSCHRIJVER'!$C$18="Ja",Eisen_Oplossing[[#This Row],[Dienst-ver-lening]]="√"),"wel","niet")</f>
        <v>wel</v>
      </c>
      <c r="N144" s="4" t="str">
        <f>IF(ISERROR(SEARCH("wel",CONCATENATE(Eisen_Oplossing[[#This Row],[toon_Cloud / SaaS]],Eisen_Oplossing[[#This Row],[toon_On Premise]],Eisen_Oplossing[[#This Row],[toon_Dienstverlening]]))),"TOON NIET","TOON WEL")</f>
        <v>TOON WEL</v>
      </c>
      <c r="O144" s="4" t="str">
        <f>IF(Eisen_Oplossing[[#This Row],[Eis nodig?]]="Ja","TOON WEL","TOON NIET")</f>
        <v>TOON WEL</v>
      </c>
      <c r="P144" s="4" t="str">
        <f>IF(AND(Eisen_Oplossing[[#This Row],[TOON obv GEVRAAGDE?]]="TOON WEL",Eisen_Oplossing[[#This Row],[Eis nodig?]]="JA"),"ZICHTBAAR","VERBERG")</f>
        <v>ZICHTBAAR</v>
      </c>
    </row>
    <row r="145" spans="1:16" ht="151.80000000000001" hidden="1" x14ac:dyDescent="0.3">
      <c r="A145" s="4" t="str">
        <f>IF(LEN(Eisen_Oplossing[[#This Row],[teller]])=1,CONCATENATE("ICT00",Eisen_Oplossing[[#This Row],[teller]]),IF(LEN(Eisen_Oplossing[[#This Row],[teller]])=2,CONCATENATE("ICT0",Eisen_Oplossing[[#This Row],[teller]]),CONCATENATE("ICT",Eisen_Oplossing[[#This Row],[teller]])))</f>
        <v>ICT141</v>
      </c>
      <c r="B145" s="4">
        <f t="shared" si="3"/>
        <v>141</v>
      </c>
      <c r="C145" s="4" t="s">
        <v>54</v>
      </c>
      <c r="D145" s="4" t="s">
        <v>152</v>
      </c>
      <c r="E145" s="4" t="s">
        <v>331</v>
      </c>
      <c r="F145" s="4"/>
      <c r="G145" s="34" t="s">
        <v>63</v>
      </c>
      <c r="H145" s="34"/>
      <c r="I145" s="34"/>
      <c r="J145" s="4"/>
      <c r="K145" s="4" t="str">
        <f>IF(AND('AAN TE VULLEN door INSCHRIJVER'!$C$16="Ja",Eisen_Oplossing[[#This Row],[Cloud / SaaS]]="√"),"wel","niet")</f>
        <v>niet</v>
      </c>
      <c r="L145" s="4" t="str">
        <f>IF(AND('AAN TE VULLEN door INSCHRIJVER'!$C$17="Ja",Eisen_Oplossing[[#This Row],[On Premise]]="√"),"wel","niet")</f>
        <v>niet</v>
      </c>
      <c r="M145" s="4" t="str">
        <f>IF(AND('AAN TE VULLEN door INSCHRIJVER'!$C$18="Ja",Eisen_Oplossing[[#This Row],[Dienst-ver-lening]]="√"),"wel","niet")</f>
        <v>niet</v>
      </c>
      <c r="N145" s="4" t="str">
        <f>IF(ISERROR(SEARCH("wel",CONCATENATE(Eisen_Oplossing[[#This Row],[toon_Cloud / SaaS]],Eisen_Oplossing[[#This Row],[toon_On Premise]],Eisen_Oplossing[[#This Row],[toon_Dienstverlening]]))),"TOON NIET","TOON WEL")</f>
        <v>TOON NIET</v>
      </c>
      <c r="O145" s="4" t="str">
        <f>IF(Eisen_Oplossing[[#This Row],[Eis nodig?]]="Ja","TOON WEL","TOON NIET")</f>
        <v>TOON WEL</v>
      </c>
      <c r="P145" s="4" t="str">
        <f>IF(AND(Eisen_Oplossing[[#This Row],[TOON obv GEVRAAGDE?]]="TOON WEL",Eisen_Oplossing[[#This Row],[Eis nodig?]]="JA"),"ZICHTBAAR","VERBERG")</f>
        <v>VERBERG</v>
      </c>
    </row>
    <row r="146" spans="1:16" ht="55.2" hidden="1" x14ac:dyDescent="0.3">
      <c r="A146" s="4" t="str">
        <f>IF(LEN(Eisen_Oplossing[[#This Row],[teller]])=1,CONCATENATE("ICT00",Eisen_Oplossing[[#This Row],[teller]]),IF(LEN(Eisen_Oplossing[[#This Row],[teller]])=2,CONCATENATE("ICT0",Eisen_Oplossing[[#This Row],[teller]]),CONCATENATE("ICT",Eisen_Oplossing[[#This Row],[teller]])))</f>
        <v>ICT142</v>
      </c>
      <c r="B146" s="4">
        <f t="shared" si="3"/>
        <v>142</v>
      </c>
      <c r="C146" s="4" t="s">
        <v>54</v>
      </c>
      <c r="D146" s="4" t="s">
        <v>152</v>
      </c>
      <c r="E146" s="4" t="s">
        <v>155</v>
      </c>
      <c r="F146" s="4"/>
      <c r="G146" s="34"/>
      <c r="H146" s="34" t="s">
        <v>63</v>
      </c>
      <c r="I146" s="34"/>
      <c r="J146" s="4"/>
      <c r="K146" s="4" t="str">
        <f>IF(AND('AAN TE VULLEN door INSCHRIJVER'!$C$16="Ja",Eisen_Oplossing[[#This Row],[Cloud / SaaS]]="√"),"wel","niet")</f>
        <v>niet</v>
      </c>
      <c r="L146" s="4" t="str">
        <f>IF(AND('AAN TE VULLEN door INSCHRIJVER'!$C$17="Ja",Eisen_Oplossing[[#This Row],[On Premise]]="√"),"wel","niet")</f>
        <v>niet</v>
      </c>
      <c r="M146" s="4" t="str">
        <f>IF(AND('AAN TE VULLEN door INSCHRIJVER'!$C$18="Ja",Eisen_Oplossing[[#This Row],[Dienst-ver-lening]]="√"),"wel","niet")</f>
        <v>niet</v>
      </c>
      <c r="N146" s="4" t="str">
        <f>IF(ISERROR(SEARCH("wel",CONCATENATE(Eisen_Oplossing[[#This Row],[toon_Cloud / SaaS]],Eisen_Oplossing[[#This Row],[toon_On Premise]],Eisen_Oplossing[[#This Row],[toon_Dienstverlening]]))),"TOON NIET","TOON WEL")</f>
        <v>TOON NIET</v>
      </c>
      <c r="O146" s="4" t="str">
        <f>IF(Eisen_Oplossing[[#This Row],[Eis nodig?]]="Ja","TOON WEL","TOON NIET")</f>
        <v>TOON WEL</v>
      </c>
      <c r="P146" s="4" t="str">
        <f>IF(AND(Eisen_Oplossing[[#This Row],[TOON obv GEVRAAGDE?]]="TOON WEL",Eisen_Oplossing[[#This Row],[Eis nodig?]]="JA"),"ZICHTBAAR","VERBERG")</f>
        <v>VERBERG</v>
      </c>
    </row>
    <row r="147" spans="1:16" ht="69" x14ac:dyDescent="0.3">
      <c r="A147" s="4" t="str">
        <f>IF(LEN(Eisen_Oplossing[[#This Row],[teller]])=1,CONCATENATE("ICT00",Eisen_Oplossing[[#This Row],[teller]]),IF(LEN(Eisen_Oplossing[[#This Row],[teller]])=2,CONCATENATE("ICT0",Eisen_Oplossing[[#This Row],[teller]]),CONCATENATE("ICT",Eisen_Oplossing[[#This Row],[teller]])))</f>
        <v>ICT143</v>
      </c>
      <c r="B147" s="4">
        <f t="shared" si="3"/>
        <v>143</v>
      </c>
      <c r="C147" s="4" t="s">
        <v>54</v>
      </c>
      <c r="D147" s="4" t="s">
        <v>152</v>
      </c>
      <c r="E147" s="4" t="s">
        <v>351</v>
      </c>
      <c r="F147" s="4"/>
      <c r="G147" s="34" t="s">
        <v>63</v>
      </c>
      <c r="H147" s="34" t="s">
        <v>63</v>
      </c>
      <c r="I147" s="34" t="s">
        <v>63</v>
      </c>
      <c r="J147" s="4"/>
      <c r="K147" s="4" t="str">
        <f>IF(AND('AAN TE VULLEN door INSCHRIJVER'!$C$16="Ja",Eisen_Oplossing[[#This Row],[Cloud / SaaS]]="√"),"wel","niet")</f>
        <v>niet</v>
      </c>
      <c r="L147" s="4" t="str">
        <f>IF(AND('AAN TE VULLEN door INSCHRIJVER'!$C$17="Ja",Eisen_Oplossing[[#This Row],[On Premise]]="√"),"wel","niet")</f>
        <v>niet</v>
      </c>
      <c r="M147" s="4" t="str">
        <f>IF(AND('AAN TE VULLEN door INSCHRIJVER'!$C$18="Ja",Eisen_Oplossing[[#This Row],[Dienst-ver-lening]]="√"),"wel","niet")</f>
        <v>wel</v>
      </c>
      <c r="N147" s="4" t="str">
        <f>IF(ISERROR(SEARCH("wel",CONCATENATE(Eisen_Oplossing[[#This Row],[toon_Cloud / SaaS]],Eisen_Oplossing[[#This Row],[toon_On Premise]],Eisen_Oplossing[[#This Row],[toon_Dienstverlening]]))),"TOON NIET","TOON WEL")</f>
        <v>TOON WEL</v>
      </c>
      <c r="O147" s="4" t="str">
        <f>IF(Eisen_Oplossing[[#This Row],[Eis nodig?]]="Ja","TOON WEL","TOON NIET")</f>
        <v>TOON WEL</v>
      </c>
      <c r="P147" s="4" t="str">
        <f>IF(AND(Eisen_Oplossing[[#This Row],[TOON obv GEVRAAGDE?]]="TOON WEL",Eisen_Oplossing[[#This Row],[Eis nodig?]]="JA"),"ZICHTBAAR","VERBERG")</f>
        <v>ZICHTBAAR</v>
      </c>
    </row>
    <row r="148" spans="1:16" ht="41.4" hidden="1" x14ac:dyDescent="0.3">
      <c r="A148" s="4" t="str">
        <f>IF(LEN(Eisen_Oplossing[[#This Row],[teller]])=1,CONCATENATE("ICT00",Eisen_Oplossing[[#This Row],[teller]]),IF(LEN(Eisen_Oplossing[[#This Row],[teller]])=2,CONCATENATE("ICT0",Eisen_Oplossing[[#This Row],[teller]]),CONCATENATE("ICT",Eisen_Oplossing[[#This Row],[teller]])))</f>
        <v>ICT144</v>
      </c>
      <c r="B148" s="4">
        <f t="shared" si="3"/>
        <v>144</v>
      </c>
      <c r="C148" s="4" t="s">
        <v>54</v>
      </c>
      <c r="D148" s="4" t="s">
        <v>156</v>
      </c>
      <c r="E148" s="4" t="s">
        <v>352</v>
      </c>
      <c r="F148" s="4"/>
      <c r="G148" s="34" t="s">
        <v>63</v>
      </c>
      <c r="H148" s="34" t="s">
        <v>63</v>
      </c>
      <c r="I148" s="34" t="s">
        <v>63</v>
      </c>
      <c r="J148" s="4"/>
      <c r="K148" s="4" t="str">
        <f>IF(AND('AAN TE VULLEN door INSCHRIJVER'!$C$16="Ja",Eisen_Oplossing[[#This Row],[Cloud / SaaS]]="√"),"wel","niet")</f>
        <v>niet</v>
      </c>
      <c r="L148" s="4" t="str">
        <f>IF(AND('AAN TE VULLEN door INSCHRIJVER'!$C$17="Ja",Eisen_Oplossing[[#This Row],[On Premise]]="√"),"wel","niet")</f>
        <v>niet</v>
      </c>
      <c r="M148" s="4" t="str">
        <f>IF(AND('AAN TE VULLEN door INSCHRIJVER'!$C$18="Ja",Eisen_Oplossing[[#This Row],[Dienst-ver-lening]]="√"),"wel","niet")</f>
        <v>wel</v>
      </c>
      <c r="N148" s="4" t="str">
        <f>IF(ISERROR(SEARCH("wel",CONCATENATE(Eisen_Oplossing[[#This Row],[toon_Cloud / SaaS]],Eisen_Oplossing[[#This Row],[toon_On Premise]],Eisen_Oplossing[[#This Row],[toon_Dienstverlening]]))),"TOON NIET","TOON WEL")</f>
        <v>TOON WEL</v>
      </c>
      <c r="O148" s="4" t="str">
        <f>IF(Eisen_Oplossing[[#This Row],[Eis nodig?]]="Ja","TOON WEL","TOON NIET")</f>
        <v>TOON WEL</v>
      </c>
      <c r="P148" s="4" t="str">
        <f>IF(AND(Eisen_Oplossing[[#This Row],[TOON obv GEVRAAGDE?]]="TOON WEL",Eisen_Oplossing[[#This Row],[Eis nodig?]]="JA"),"ZICHTBAAR","VERBERG")</f>
        <v>ZICHTBAAR</v>
      </c>
    </row>
    <row r="149" spans="1:16" ht="110.4" hidden="1" x14ac:dyDescent="0.3">
      <c r="A149" s="4" t="str">
        <f>IF(LEN(Eisen_Oplossing[[#This Row],[teller]])=1,CONCATENATE("ICT00",Eisen_Oplossing[[#This Row],[teller]]),IF(LEN(Eisen_Oplossing[[#This Row],[teller]])=2,CONCATENATE("ICT0",Eisen_Oplossing[[#This Row],[teller]]),CONCATENATE("ICT",Eisen_Oplossing[[#This Row],[teller]])))</f>
        <v>ICT145</v>
      </c>
      <c r="B149" s="4">
        <f t="shared" si="3"/>
        <v>145</v>
      </c>
      <c r="C149" s="4" t="s">
        <v>54</v>
      </c>
      <c r="D149" s="4" t="s">
        <v>156</v>
      </c>
      <c r="E149" s="4" t="s">
        <v>317</v>
      </c>
      <c r="F149" s="4"/>
      <c r="G149" s="34" t="s">
        <v>63</v>
      </c>
      <c r="H149" s="34" t="s">
        <v>63</v>
      </c>
      <c r="I149" s="34" t="s">
        <v>63</v>
      </c>
      <c r="J149" s="4"/>
      <c r="K149" s="4" t="str">
        <f>IF(AND('AAN TE VULLEN door INSCHRIJVER'!$C$16="Ja",Eisen_Oplossing[[#This Row],[Cloud / SaaS]]="√"),"wel","niet")</f>
        <v>niet</v>
      </c>
      <c r="L149" s="4" t="str">
        <f>IF(AND('AAN TE VULLEN door INSCHRIJVER'!$C$17="Ja",Eisen_Oplossing[[#This Row],[On Premise]]="√"),"wel","niet")</f>
        <v>niet</v>
      </c>
      <c r="M149" s="4" t="str">
        <f>IF(AND('AAN TE VULLEN door INSCHRIJVER'!$C$18="Ja",Eisen_Oplossing[[#This Row],[Dienst-ver-lening]]="√"),"wel","niet")</f>
        <v>wel</v>
      </c>
      <c r="N149" s="4" t="str">
        <f>IF(ISERROR(SEARCH("wel",CONCATENATE(Eisen_Oplossing[[#This Row],[toon_Cloud / SaaS]],Eisen_Oplossing[[#This Row],[toon_On Premise]],Eisen_Oplossing[[#This Row],[toon_Dienstverlening]]))),"TOON NIET","TOON WEL")</f>
        <v>TOON WEL</v>
      </c>
      <c r="O149" s="4" t="str">
        <f>IF(Eisen_Oplossing[[#This Row],[Eis nodig?]]="Ja","TOON WEL","TOON NIET")</f>
        <v>TOON WEL</v>
      </c>
      <c r="P149" s="4" t="str">
        <f>IF(AND(Eisen_Oplossing[[#This Row],[TOON obv GEVRAAGDE?]]="TOON WEL",Eisen_Oplossing[[#This Row],[Eis nodig?]]="JA"),"ZICHTBAAR","VERBERG")</f>
        <v>ZICHTBAAR</v>
      </c>
    </row>
    <row r="150" spans="1:16" ht="69" hidden="1" x14ac:dyDescent="0.3">
      <c r="A150" s="4" t="str">
        <f>IF(LEN(Eisen_Oplossing[[#This Row],[teller]])=1,CONCATENATE("ICT00",Eisen_Oplossing[[#This Row],[teller]]),IF(LEN(Eisen_Oplossing[[#This Row],[teller]])=2,CONCATENATE("ICT0",Eisen_Oplossing[[#This Row],[teller]]),CONCATENATE("ICT",Eisen_Oplossing[[#This Row],[teller]])))</f>
        <v>ICT146</v>
      </c>
      <c r="B150" s="4">
        <f t="shared" si="3"/>
        <v>146</v>
      </c>
      <c r="C150" s="4" t="s">
        <v>54</v>
      </c>
      <c r="D150" s="4" t="s">
        <v>156</v>
      </c>
      <c r="E150" s="4" t="s">
        <v>280</v>
      </c>
      <c r="F150" s="4"/>
      <c r="G150" s="34" t="s">
        <v>63</v>
      </c>
      <c r="H150" s="34" t="s">
        <v>63</v>
      </c>
      <c r="I150" s="34" t="s">
        <v>63</v>
      </c>
      <c r="J150" s="4"/>
      <c r="K150" s="4" t="str">
        <f>IF(AND('AAN TE VULLEN door INSCHRIJVER'!$C$16="Ja",Eisen_Oplossing[[#This Row],[Cloud / SaaS]]="√"),"wel","niet")</f>
        <v>niet</v>
      </c>
      <c r="L150" s="4" t="str">
        <f>IF(AND('AAN TE VULLEN door INSCHRIJVER'!$C$17="Ja",Eisen_Oplossing[[#This Row],[On Premise]]="√"),"wel","niet")</f>
        <v>niet</v>
      </c>
      <c r="M150" s="4" t="str">
        <f>IF(AND('AAN TE VULLEN door INSCHRIJVER'!$C$18="Ja",Eisen_Oplossing[[#This Row],[Dienst-ver-lening]]="√"),"wel","niet")</f>
        <v>wel</v>
      </c>
      <c r="N150" s="4" t="str">
        <f>IF(ISERROR(SEARCH("wel",CONCATENATE(Eisen_Oplossing[[#This Row],[toon_Cloud / SaaS]],Eisen_Oplossing[[#This Row],[toon_On Premise]],Eisen_Oplossing[[#This Row],[toon_Dienstverlening]]))),"TOON NIET","TOON WEL")</f>
        <v>TOON WEL</v>
      </c>
      <c r="O150" s="4" t="str">
        <f>IF(Eisen_Oplossing[[#This Row],[Eis nodig?]]="Ja","TOON WEL","TOON NIET")</f>
        <v>TOON WEL</v>
      </c>
      <c r="P150" s="4" t="str">
        <f>IF(AND(Eisen_Oplossing[[#This Row],[TOON obv GEVRAAGDE?]]="TOON WEL",Eisen_Oplossing[[#This Row],[Eis nodig?]]="JA"),"ZICHTBAAR","VERBERG")</f>
        <v>ZICHTBAAR</v>
      </c>
    </row>
    <row r="151" spans="1:16" ht="110.4" hidden="1" x14ac:dyDescent="0.3">
      <c r="A151" s="4" t="str">
        <f>IF(LEN(Eisen_Oplossing[[#This Row],[teller]])=1,CONCATENATE("ICT00",Eisen_Oplossing[[#This Row],[teller]]),IF(LEN(Eisen_Oplossing[[#This Row],[teller]])=2,CONCATENATE("ICT0",Eisen_Oplossing[[#This Row],[teller]]),CONCATENATE("ICT",Eisen_Oplossing[[#This Row],[teller]])))</f>
        <v>ICT147</v>
      </c>
      <c r="B151" s="4">
        <f t="shared" si="3"/>
        <v>147</v>
      </c>
      <c r="C151" s="4" t="s">
        <v>54</v>
      </c>
      <c r="D151" s="4" t="s">
        <v>156</v>
      </c>
      <c r="E151" s="4" t="s">
        <v>157</v>
      </c>
      <c r="F151" s="4" t="s">
        <v>158</v>
      </c>
      <c r="G151" s="34" t="s">
        <v>63</v>
      </c>
      <c r="H151" s="34" t="s">
        <v>63</v>
      </c>
      <c r="I151" s="34" t="s">
        <v>63</v>
      </c>
      <c r="J151" s="4"/>
      <c r="K151" s="4" t="str">
        <f>IF(AND('AAN TE VULLEN door INSCHRIJVER'!$C$16="Ja",Eisen_Oplossing[[#This Row],[Cloud / SaaS]]="√"),"wel","niet")</f>
        <v>niet</v>
      </c>
      <c r="L151" s="4" t="str">
        <f>IF(AND('AAN TE VULLEN door INSCHRIJVER'!$C$17="Ja",Eisen_Oplossing[[#This Row],[On Premise]]="√"),"wel","niet")</f>
        <v>niet</v>
      </c>
      <c r="M151" s="4" t="str">
        <f>IF(AND('AAN TE VULLEN door INSCHRIJVER'!$C$18="Ja",Eisen_Oplossing[[#This Row],[Dienst-ver-lening]]="√"),"wel","niet")</f>
        <v>wel</v>
      </c>
      <c r="N151" s="4" t="str">
        <f>IF(ISERROR(SEARCH("wel",CONCATENATE(Eisen_Oplossing[[#This Row],[toon_Cloud / SaaS]],Eisen_Oplossing[[#This Row],[toon_On Premise]],Eisen_Oplossing[[#This Row],[toon_Dienstverlening]]))),"TOON NIET","TOON WEL")</f>
        <v>TOON WEL</v>
      </c>
      <c r="O151" s="4" t="str">
        <f>IF(Eisen_Oplossing[[#This Row],[Eis nodig?]]="Ja","TOON WEL","TOON NIET")</f>
        <v>TOON WEL</v>
      </c>
      <c r="P151" s="4" t="str">
        <f>IF(AND(Eisen_Oplossing[[#This Row],[TOON obv GEVRAAGDE?]]="TOON WEL",Eisen_Oplossing[[#This Row],[Eis nodig?]]="JA"),"ZICHTBAAR","VERBERG")</f>
        <v>ZICHTBAAR</v>
      </c>
    </row>
    <row r="152" spans="1:16" ht="27.6" hidden="1" x14ac:dyDescent="0.3">
      <c r="A152" s="4" t="str">
        <f>IF(LEN(Eisen_Oplossing[[#This Row],[teller]])=1,CONCATENATE("ICT00",Eisen_Oplossing[[#This Row],[teller]]),IF(LEN(Eisen_Oplossing[[#This Row],[teller]])=2,CONCATENATE("ICT0",Eisen_Oplossing[[#This Row],[teller]]),CONCATENATE("ICT",Eisen_Oplossing[[#This Row],[teller]])))</f>
        <v>ICT148</v>
      </c>
      <c r="B152" s="4">
        <f t="shared" si="3"/>
        <v>148</v>
      </c>
      <c r="C152" s="4" t="s">
        <v>54</v>
      </c>
      <c r="D152" s="4" t="s">
        <v>156</v>
      </c>
      <c r="E152" s="29" t="s">
        <v>159</v>
      </c>
      <c r="F152" s="4" t="s">
        <v>160</v>
      </c>
      <c r="G152" s="34" t="s">
        <v>63</v>
      </c>
      <c r="H152" s="34" t="s">
        <v>63</v>
      </c>
      <c r="I152" s="34" t="s">
        <v>63</v>
      </c>
      <c r="J152" s="4"/>
      <c r="K152" s="4" t="str">
        <f>IF(AND('AAN TE VULLEN door INSCHRIJVER'!$C$16="Ja",Eisen_Oplossing[[#This Row],[Cloud / SaaS]]="√"),"wel","niet")</f>
        <v>niet</v>
      </c>
      <c r="L152" s="4" t="str">
        <f>IF(AND('AAN TE VULLEN door INSCHRIJVER'!$C$17="Ja",Eisen_Oplossing[[#This Row],[On Premise]]="√"),"wel","niet")</f>
        <v>niet</v>
      </c>
      <c r="M152" s="4" t="str">
        <f>IF(AND('AAN TE VULLEN door INSCHRIJVER'!$C$18="Ja",Eisen_Oplossing[[#This Row],[Dienst-ver-lening]]="√"),"wel","niet")</f>
        <v>wel</v>
      </c>
      <c r="N152" s="4" t="str">
        <f>IF(ISERROR(SEARCH("wel",CONCATENATE(Eisen_Oplossing[[#This Row],[toon_Cloud / SaaS]],Eisen_Oplossing[[#This Row],[toon_On Premise]],Eisen_Oplossing[[#This Row],[toon_Dienstverlening]]))),"TOON NIET","TOON WEL")</f>
        <v>TOON WEL</v>
      </c>
      <c r="O152" s="4" t="str">
        <f>IF(Eisen_Oplossing[[#This Row],[Eis nodig?]]="Ja","TOON WEL","TOON NIET")</f>
        <v>TOON WEL</v>
      </c>
      <c r="P152" s="4" t="str">
        <f>IF(AND(Eisen_Oplossing[[#This Row],[TOON obv GEVRAAGDE?]]="TOON WEL",Eisen_Oplossing[[#This Row],[Eis nodig?]]="JA"),"ZICHTBAAR","VERBERG")</f>
        <v>ZICHTBAAR</v>
      </c>
    </row>
    <row r="153" spans="1:16" ht="96.6" hidden="1" x14ac:dyDescent="0.3">
      <c r="A153" s="4" t="str">
        <f>IF(LEN(Eisen_Oplossing[[#This Row],[teller]])=1,CONCATENATE("ICT00",Eisen_Oplossing[[#This Row],[teller]]),IF(LEN(Eisen_Oplossing[[#This Row],[teller]])=2,CONCATENATE("ICT0",Eisen_Oplossing[[#This Row],[teller]]),CONCATENATE("ICT",Eisen_Oplossing[[#This Row],[teller]])))</f>
        <v>ICT149</v>
      </c>
      <c r="B153" s="4">
        <f t="shared" si="3"/>
        <v>149</v>
      </c>
      <c r="C153" s="4" t="s">
        <v>54</v>
      </c>
      <c r="D153" s="4" t="s">
        <v>156</v>
      </c>
      <c r="E153" s="4" t="s">
        <v>161</v>
      </c>
      <c r="F153" s="4"/>
      <c r="G153" s="34" t="s">
        <v>63</v>
      </c>
      <c r="H153" s="34" t="s">
        <v>63</v>
      </c>
      <c r="I153" s="34" t="s">
        <v>63</v>
      </c>
      <c r="J153" s="4"/>
      <c r="K153" s="4" t="str">
        <f>IF(AND('AAN TE VULLEN door INSCHRIJVER'!$C$16="Ja",Eisen_Oplossing[[#This Row],[Cloud / SaaS]]="√"),"wel","niet")</f>
        <v>niet</v>
      </c>
      <c r="L153" s="4" t="str">
        <f>IF(AND('AAN TE VULLEN door INSCHRIJVER'!$C$17="Ja",Eisen_Oplossing[[#This Row],[On Premise]]="√"),"wel","niet")</f>
        <v>niet</v>
      </c>
      <c r="M153" s="4" t="str">
        <f>IF(AND('AAN TE VULLEN door INSCHRIJVER'!$C$18="Ja",Eisen_Oplossing[[#This Row],[Dienst-ver-lening]]="√"),"wel","niet")</f>
        <v>wel</v>
      </c>
      <c r="N153" s="4" t="str">
        <f>IF(ISERROR(SEARCH("wel",CONCATENATE(Eisen_Oplossing[[#This Row],[toon_Cloud / SaaS]],Eisen_Oplossing[[#This Row],[toon_On Premise]],Eisen_Oplossing[[#This Row],[toon_Dienstverlening]]))),"TOON NIET","TOON WEL")</f>
        <v>TOON WEL</v>
      </c>
      <c r="O153" s="4" t="str">
        <f>IF(Eisen_Oplossing[[#This Row],[Eis nodig?]]="Ja","TOON WEL","TOON NIET")</f>
        <v>TOON WEL</v>
      </c>
      <c r="P153" s="4" t="str">
        <f>IF(AND(Eisen_Oplossing[[#This Row],[TOON obv GEVRAAGDE?]]="TOON WEL",Eisen_Oplossing[[#This Row],[Eis nodig?]]="JA"),"ZICHTBAAR","VERBERG")</f>
        <v>ZICHTBAAR</v>
      </c>
    </row>
    <row r="154" spans="1:16" ht="193.2" hidden="1" x14ac:dyDescent="0.3">
      <c r="A154" s="4" t="str">
        <f>IF(LEN(Eisen_Oplossing[[#This Row],[teller]])=1,CONCATENATE("ICT00",Eisen_Oplossing[[#This Row],[teller]]),IF(LEN(Eisen_Oplossing[[#This Row],[teller]])=2,CONCATENATE("ICT0",Eisen_Oplossing[[#This Row],[teller]]),CONCATENATE("ICT",Eisen_Oplossing[[#This Row],[teller]])))</f>
        <v>ICT150</v>
      </c>
      <c r="B154" s="4">
        <f t="shared" si="3"/>
        <v>150</v>
      </c>
      <c r="C154" s="4" t="s">
        <v>54</v>
      </c>
      <c r="D154" s="4" t="s">
        <v>156</v>
      </c>
      <c r="E154" s="4" t="s">
        <v>284</v>
      </c>
      <c r="F154" s="4" t="s">
        <v>162</v>
      </c>
      <c r="G154" s="34" t="s">
        <v>63</v>
      </c>
      <c r="H154" s="34" t="s">
        <v>63</v>
      </c>
      <c r="I154" s="34" t="s">
        <v>63</v>
      </c>
      <c r="J154" s="4"/>
      <c r="K154" s="4" t="str">
        <f>IF(AND('AAN TE VULLEN door INSCHRIJVER'!$C$16="Ja",Eisen_Oplossing[[#This Row],[Cloud / SaaS]]="√"),"wel","niet")</f>
        <v>niet</v>
      </c>
      <c r="L154" s="4" t="str">
        <f>IF(AND('AAN TE VULLEN door INSCHRIJVER'!$C$17="Ja",Eisen_Oplossing[[#This Row],[On Premise]]="√"),"wel","niet")</f>
        <v>niet</v>
      </c>
      <c r="M154" s="4" t="str">
        <f>IF(AND('AAN TE VULLEN door INSCHRIJVER'!$C$18="Ja",Eisen_Oplossing[[#This Row],[Dienst-ver-lening]]="√"),"wel","niet")</f>
        <v>wel</v>
      </c>
      <c r="N154" s="4" t="str">
        <f>IF(ISERROR(SEARCH("wel",CONCATENATE(Eisen_Oplossing[[#This Row],[toon_Cloud / SaaS]],Eisen_Oplossing[[#This Row],[toon_On Premise]],Eisen_Oplossing[[#This Row],[toon_Dienstverlening]]))),"TOON NIET","TOON WEL")</f>
        <v>TOON WEL</v>
      </c>
      <c r="O154" s="4" t="str">
        <f>IF(Eisen_Oplossing[[#This Row],[Eis nodig?]]="Ja","TOON WEL","TOON NIET")</f>
        <v>TOON WEL</v>
      </c>
      <c r="P154" s="4" t="str">
        <f>IF(AND(Eisen_Oplossing[[#This Row],[TOON obv GEVRAAGDE?]]="TOON WEL",Eisen_Oplossing[[#This Row],[Eis nodig?]]="JA"),"ZICHTBAAR","VERBERG")</f>
        <v>ZICHTBAAR</v>
      </c>
    </row>
    <row r="155" spans="1:16" ht="96.6" hidden="1" x14ac:dyDescent="0.3">
      <c r="A155" s="4" t="str">
        <f>IF(LEN(Eisen_Oplossing[[#This Row],[teller]])=1,CONCATENATE("ICT00",Eisen_Oplossing[[#This Row],[teller]]),IF(LEN(Eisen_Oplossing[[#This Row],[teller]])=2,CONCATENATE("ICT0",Eisen_Oplossing[[#This Row],[teller]]),CONCATENATE("ICT",Eisen_Oplossing[[#This Row],[teller]])))</f>
        <v>ICT151</v>
      </c>
      <c r="B155" s="4">
        <f t="shared" si="3"/>
        <v>151</v>
      </c>
      <c r="C155" s="4" t="s">
        <v>54</v>
      </c>
      <c r="D155" s="4" t="s">
        <v>156</v>
      </c>
      <c r="E155" s="4" t="s">
        <v>318</v>
      </c>
      <c r="F155" s="4"/>
      <c r="G155" s="34" t="s">
        <v>63</v>
      </c>
      <c r="H155" s="34" t="s">
        <v>63</v>
      </c>
      <c r="I155" s="34" t="s">
        <v>63</v>
      </c>
      <c r="J155" s="4"/>
      <c r="K155" s="4" t="str">
        <f>IF(AND('AAN TE VULLEN door INSCHRIJVER'!$C$16="Ja",Eisen_Oplossing[[#This Row],[Cloud / SaaS]]="√"),"wel","niet")</f>
        <v>niet</v>
      </c>
      <c r="L155" s="4" t="str">
        <f>IF(AND('AAN TE VULLEN door INSCHRIJVER'!$C$17="Ja",Eisen_Oplossing[[#This Row],[On Premise]]="√"),"wel","niet")</f>
        <v>niet</v>
      </c>
      <c r="M155" s="4" t="str">
        <f>IF(AND('AAN TE VULLEN door INSCHRIJVER'!$C$18="Ja",Eisen_Oplossing[[#This Row],[Dienst-ver-lening]]="√"),"wel","niet")</f>
        <v>wel</v>
      </c>
      <c r="N155" s="4" t="str">
        <f>IF(ISERROR(SEARCH("wel",CONCATENATE(Eisen_Oplossing[[#This Row],[toon_Cloud / SaaS]],Eisen_Oplossing[[#This Row],[toon_On Premise]],Eisen_Oplossing[[#This Row],[toon_Dienstverlening]]))),"TOON NIET","TOON WEL")</f>
        <v>TOON WEL</v>
      </c>
      <c r="O155" s="4" t="str">
        <f>IF(Eisen_Oplossing[[#This Row],[Eis nodig?]]="Ja","TOON WEL","TOON NIET")</f>
        <v>TOON WEL</v>
      </c>
      <c r="P155" s="4" t="str">
        <f>IF(AND(Eisen_Oplossing[[#This Row],[TOON obv GEVRAAGDE?]]="TOON WEL",Eisen_Oplossing[[#This Row],[Eis nodig?]]="JA"),"ZICHTBAAR","VERBERG")</f>
        <v>ZICHTBAAR</v>
      </c>
    </row>
    <row r="156" spans="1:16" ht="110.4" hidden="1" x14ac:dyDescent="0.3">
      <c r="A156" s="4" t="str">
        <f>IF(LEN(Eisen_Oplossing[[#This Row],[teller]])=1,CONCATENATE("ICT00",Eisen_Oplossing[[#This Row],[teller]]),IF(LEN(Eisen_Oplossing[[#This Row],[teller]])=2,CONCATENATE("ICT0",Eisen_Oplossing[[#This Row],[teller]]),CONCATENATE("ICT",Eisen_Oplossing[[#This Row],[teller]])))</f>
        <v>ICT152</v>
      </c>
      <c r="B156" s="4">
        <f t="shared" si="3"/>
        <v>152</v>
      </c>
      <c r="C156" s="4" t="s">
        <v>54</v>
      </c>
      <c r="D156" s="4" t="s">
        <v>156</v>
      </c>
      <c r="E156" s="4" t="s">
        <v>319</v>
      </c>
      <c r="F156" s="4"/>
      <c r="G156" s="34" t="s">
        <v>63</v>
      </c>
      <c r="H156" s="34" t="s">
        <v>63</v>
      </c>
      <c r="I156" s="34" t="s">
        <v>63</v>
      </c>
      <c r="J156" s="4"/>
      <c r="K156" s="4" t="str">
        <f>IF(AND('AAN TE VULLEN door INSCHRIJVER'!$C$16="Ja",Eisen_Oplossing[[#This Row],[Cloud / SaaS]]="√"),"wel","niet")</f>
        <v>niet</v>
      </c>
      <c r="L156" s="4" t="str">
        <f>IF(AND('AAN TE VULLEN door INSCHRIJVER'!$C$17="Ja",Eisen_Oplossing[[#This Row],[On Premise]]="√"),"wel","niet")</f>
        <v>niet</v>
      </c>
      <c r="M156" s="4" t="str">
        <f>IF(AND('AAN TE VULLEN door INSCHRIJVER'!$C$18="Ja",Eisen_Oplossing[[#This Row],[Dienst-ver-lening]]="√"),"wel","niet")</f>
        <v>wel</v>
      </c>
      <c r="N156" s="4" t="str">
        <f>IF(ISERROR(SEARCH("wel",CONCATENATE(Eisen_Oplossing[[#This Row],[toon_Cloud / SaaS]],Eisen_Oplossing[[#This Row],[toon_On Premise]],Eisen_Oplossing[[#This Row],[toon_Dienstverlening]]))),"TOON NIET","TOON WEL")</f>
        <v>TOON WEL</v>
      </c>
      <c r="O156" s="4" t="str">
        <f>IF(Eisen_Oplossing[[#This Row],[Eis nodig?]]="Ja","TOON WEL","TOON NIET")</f>
        <v>TOON WEL</v>
      </c>
      <c r="P156" s="4" t="str">
        <f>IF(AND(Eisen_Oplossing[[#This Row],[TOON obv GEVRAAGDE?]]="TOON WEL",Eisen_Oplossing[[#This Row],[Eis nodig?]]="JA"),"ZICHTBAAR","VERBERG")</f>
        <v>ZICHTBAAR</v>
      </c>
    </row>
    <row r="157" spans="1:16" ht="96.6" hidden="1" x14ac:dyDescent="0.3">
      <c r="A157" s="4" t="str">
        <f>IF(LEN(Eisen_Oplossing[[#This Row],[teller]])=1,CONCATENATE("ICT00",Eisen_Oplossing[[#This Row],[teller]]),IF(LEN(Eisen_Oplossing[[#This Row],[teller]])=2,CONCATENATE("ICT0",Eisen_Oplossing[[#This Row],[teller]]),CONCATENATE("ICT",Eisen_Oplossing[[#This Row],[teller]])))</f>
        <v>ICT153</v>
      </c>
      <c r="B157" s="4">
        <f t="shared" si="3"/>
        <v>153</v>
      </c>
      <c r="C157" s="4" t="s">
        <v>54</v>
      </c>
      <c r="D157" s="4" t="s">
        <v>156</v>
      </c>
      <c r="E157" s="4" t="s">
        <v>320</v>
      </c>
      <c r="F157" s="4"/>
      <c r="G157" s="34" t="s">
        <v>63</v>
      </c>
      <c r="H157" s="34" t="s">
        <v>63</v>
      </c>
      <c r="I157" s="34" t="s">
        <v>63</v>
      </c>
      <c r="J157" s="4"/>
      <c r="K157" s="4" t="str">
        <f>IF(AND('AAN TE VULLEN door INSCHRIJVER'!$C$16="Ja",Eisen_Oplossing[[#This Row],[Cloud / SaaS]]="√"),"wel","niet")</f>
        <v>niet</v>
      </c>
      <c r="L157" s="4" t="str">
        <f>IF(AND('AAN TE VULLEN door INSCHRIJVER'!$C$17="Ja",Eisen_Oplossing[[#This Row],[On Premise]]="√"),"wel","niet")</f>
        <v>niet</v>
      </c>
      <c r="M157" s="4" t="str">
        <f>IF(AND('AAN TE VULLEN door INSCHRIJVER'!$C$18="Ja",Eisen_Oplossing[[#This Row],[Dienst-ver-lening]]="√"),"wel","niet")</f>
        <v>wel</v>
      </c>
      <c r="N157" s="4" t="str">
        <f>IF(ISERROR(SEARCH("wel",CONCATENATE(Eisen_Oplossing[[#This Row],[toon_Cloud / SaaS]],Eisen_Oplossing[[#This Row],[toon_On Premise]],Eisen_Oplossing[[#This Row],[toon_Dienstverlening]]))),"TOON NIET","TOON WEL")</f>
        <v>TOON WEL</v>
      </c>
      <c r="O157" s="4" t="str">
        <f>IF(Eisen_Oplossing[[#This Row],[Eis nodig?]]="Ja","TOON WEL","TOON NIET")</f>
        <v>TOON WEL</v>
      </c>
      <c r="P157" s="4" t="str">
        <f>IF(AND(Eisen_Oplossing[[#This Row],[TOON obv GEVRAAGDE?]]="TOON WEL",Eisen_Oplossing[[#This Row],[Eis nodig?]]="JA"),"ZICHTBAAR","VERBERG")</f>
        <v>ZICHTBAAR</v>
      </c>
    </row>
    <row r="158" spans="1:16" ht="41.4" hidden="1" x14ac:dyDescent="0.3">
      <c r="A158" s="4" t="str">
        <f>IF(LEN(Eisen_Oplossing[[#This Row],[teller]])=1,CONCATENATE("ICT00",Eisen_Oplossing[[#This Row],[teller]]),IF(LEN(Eisen_Oplossing[[#This Row],[teller]])=2,CONCATENATE("ICT0",Eisen_Oplossing[[#This Row],[teller]]),CONCATENATE("ICT",Eisen_Oplossing[[#This Row],[teller]])))</f>
        <v>ICT154</v>
      </c>
      <c r="B158" s="4">
        <f t="shared" si="3"/>
        <v>154</v>
      </c>
      <c r="C158" s="4" t="s">
        <v>54</v>
      </c>
      <c r="D158" s="4" t="s">
        <v>156</v>
      </c>
      <c r="E158" s="4" t="s">
        <v>163</v>
      </c>
      <c r="F158" s="4"/>
      <c r="G158" s="34" t="s">
        <v>63</v>
      </c>
      <c r="H158" s="34" t="s">
        <v>63</v>
      </c>
      <c r="I158" s="34" t="s">
        <v>63</v>
      </c>
      <c r="J158" s="4"/>
      <c r="K158" s="4" t="str">
        <f>IF(AND('AAN TE VULLEN door INSCHRIJVER'!$C$16="Ja",Eisen_Oplossing[[#This Row],[Cloud / SaaS]]="√"),"wel","niet")</f>
        <v>niet</v>
      </c>
      <c r="L158" s="4" t="str">
        <f>IF(AND('AAN TE VULLEN door INSCHRIJVER'!$C$17="Ja",Eisen_Oplossing[[#This Row],[On Premise]]="√"),"wel","niet")</f>
        <v>niet</v>
      </c>
      <c r="M158" s="4" t="str">
        <f>IF(AND('AAN TE VULLEN door INSCHRIJVER'!$C$18="Ja",Eisen_Oplossing[[#This Row],[Dienst-ver-lening]]="√"),"wel","niet")</f>
        <v>wel</v>
      </c>
      <c r="N158" s="4" t="str">
        <f>IF(ISERROR(SEARCH("wel",CONCATENATE(Eisen_Oplossing[[#This Row],[toon_Cloud / SaaS]],Eisen_Oplossing[[#This Row],[toon_On Premise]],Eisen_Oplossing[[#This Row],[toon_Dienstverlening]]))),"TOON NIET","TOON WEL")</f>
        <v>TOON WEL</v>
      </c>
      <c r="O158" s="4" t="str">
        <f>IF(Eisen_Oplossing[[#This Row],[Eis nodig?]]="Ja","TOON WEL","TOON NIET")</f>
        <v>TOON WEL</v>
      </c>
      <c r="P158" s="4" t="str">
        <f>IF(AND(Eisen_Oplossing[[#This Row],[TOON obv GEVRAAGDE?]]="TOON WEL",Eisen_Oplossing[[#This Row],[Eis nodig?]]="JA"),"ZICHTBAAR","VERBERG")</f>
        <v>ZICHTBAAR</v>
      </c>
    </row>
    <row r="159" spans="1:16" ht="96.6" hidden="1" x14ac:dyDescent="0.3">
      <c r="A159" s="4" t="str">
        <f>IF(LEN(Eisen_Oplossing[[#This Row],[teller]])=1,CONCATENATE("ICT00",Eisen_Oplossing[[#This Row],[teller]]),IF(LEN(Eisen_Oplossing[[#This Row],[teller]])=2,CONCATENATE("ICT0",Eisen_Oplossing[[#This Row],[teller]]),CONCATENATE("ICT",Eisen_Oplossing[[#This Row],[teller]])))</f>
        <v>ICT155</v>
      </c>
      <c r="B159" s="4">
        <f t="shared" si="3"/>
        <v>155</v>
      </c>
      <c r="C159" s="4" t="s">
        <v>54</v>
      </c>
      <c r="D159" s="4" t="s">
        <v>156</v>
      </c>
      <c r="E159" s="4" t="s">
        <v>285</v>
      </c>
      <c r="F159" s="4" t="s">
        <v>164</v>
      </c>
      <c r="G159" s="34" t="s">
        <v>63</v>
      </c>
      <c r="H159" s="34" t="s">
        <v>63</v>
      </c>
      <c r="I159" s="34" t="s">
        <v>63</v>
      </c>
      <c r="J159" s="4"/>
      <c r="K159" s="4" t="str">
        <f>IF(AND('AAN TE VULLEN door INSCHRIJVER'!$C$16="Ja",Eisen_Oplossing[[#This Row],[Cloud / SaaS]]="√"),"wel","niet")</f>
        <v>niet</v>
      </c>
      <c r="L159" s="4" t="str">
        <f>IF(AND('AAN TE VULLEN door INSCHRIJVER'!$C$17="Ja",Eisen_Oplossing[[#This Row],[On Premise]]="√"),"wel","niet")</f>
        <v>niet</v>
      </c>
      <c r="M159" s="4" t="str">
        <f>IF(AND('AAN TE VULLEN door INSCHRIJVER'!$C$18="Ja",Eisen_Oplossing[[#This Row],[Dienst-ver-lening]]="√"),"wel","niet")</f>
        <v>wel</v>
      </c>
      <c r="N159" s="4" t="str">
        <f>IF(ISERROR(SEARCH("wel",CONCATENATE(Eisen_Oplossing[[#This Row],[toon_Cloud / SaaS]],Eisen_Oplossing[[#This Row],[toon_On Premise]],Eisen_Oplossing[[#This Row],[toon_Dienstverlening]]))),"TOON NIET","TOON WEL")</f>
        <v>TOON WEL</v>
      </c>
      <c r="O159" s="4" t="str">
        <f>IF(Eisen_Oplossing[[#This Row],[Eis nodig?]]="Ja","TOON WEL","TOON NIET")</f>
        <v>TOON WEL</v>
      </c>
      <c r="P159" s="4" t="str">
        <f>IF(AND(Eisen_Oplossing[[#This Row],[TOON obv GEVRAAGDE?]]="TOON WEL",Eisen_Oplossing[[#This Row],[Eis nodig?]]="JA"),"ZICHTBAAR","VERBERG")</f>
        <v>ZICHTBAAR</v>
      </c>
    </row>
    <row r="160" spans="1:16" ht="82.8" hidden="1" x14ac:dyDescent="0.3">
      <c r="A160" s="4" t="str">
        <f>IF(LEN(Eisen_Oplossing[[#This Row],[teller]])=1,CONCATENATE("ICT00",Eisen_Oplossing[[#This Row],[teller]]),IF(LEN(Eisen_Oplossing[[#This Row],[teller]])=2,CONCATENATE("ICT0",Eisen_Oplossing[[#This Row],[teller]]),CONCATENATE("ICT",Eisen_Oplossing[[#This Row],[teller]])))</f>
        <v>ICT156</v>
      </c>
      <c r="B160" s="4">
        <f t="shared" si="3"/>
        <v>156</v>
      </c>
      <c r="C160" s="4" t="s">
        <v>54</v>
      </c>
      <c r="D160" s="4" t="s">
        <v>156</v>
      </c>
      <c r="E160" s="4" t="s">
        <v>321</v>
      </c>
      <c r="F160" s="4"/>
      <c r="G160" s="34" t="s">
        <v>63</v>
      </c>
      <c r="H160" s="34" t="s">
        <v>63</v>
      </c>
      <c r="I160" s="34" t="s">
        <v>63</v>
      </c>
      <c r="J160" s="4"/>
      <c r="K160" s="4" t="str">
        <f>IF(AND('AAN TE VULLEN door INSCHRIJVER'!$C$16="Ja",Eisen_Oplossing[[#This Row],[Cloud / SaaS]]="√"),"wel","niet")</f>
        <v>niet</v>
      </c>
      <c r="L160" s="4" t="str">
        <f>IF(AND('AAN TE VULLEN door INSCHRIJVER'!$C$17="Ja",Eisen_Oplossing[[#This Row],[On Premise]]="√"),"wel","niet")</f>
        <v>niet</v>
      </c>
      <c r="M160" s="4" t="str">
        <f>IF(AND('AAN TE VULLEN door INSCHRIJVER'!$C$18="Ja",Eisen_Oplossing[[#This Row],[Dienst-ver-lening]]="√"),"wel","niet")</f>
        <v>wel</v>
      </c>
      <c r="N160" s="4" t="str">
        <f>IF(ISERROR(SEARCH("wel",CONCATENATE(Eisen_Oplossing[[#This Row],[toon_Cloud / SaaS]],Eisen_Oplossing[[#This Row],[toon_On Premise]],Eisen_Oplossing[[#This Row],[toon_Dienstverlening]]))),"TOON NIET","TOON WEL")</f>
        <v>TOON WEL</v>
      </c>
      <c r="O160" s="4" t="str">
        <f>IF(Eisen_Oplossing[[#This Row],[Eis nodig?]]="Ja","TOON WEL","TOON NIET")</f>
        <v>TOON WEL</v>
      </c>
      <c r="P160" s="4" t="str">
        <f>IF(AND(Eisen_Oplossing[[#This Row],[TOON obv GEVRAAGDE?]]="TOON WEL",Eisen_Oplossing[[#This Row],[Eis nodig?]]="JA"),"ZICHTBAAR","VERBERG")</f>
        <v>ZICHTBAAR</v>
      </c>
    </row>
    <row r="161" spans="1:16" ht="96.6" hidden="1" x14ac:dyDescent="0.3">
      <c r="A161" s="4" t="str">
        <f>IF(LEN(Eisen_Oplossing[[#This Row],[teller]])=1,CONCATENATE("ICT00",Eisen_Oplossing[[#This Row],[teller]]),IF(LEN(Eisen_Oplossing[[#This Row],[teller]])=2,CONCATENATE("ICT0",Eisen_Oplossing[[#This Row],[teller]]),CONCATENATE("ICT",Eisen_Oplossing[[#This Row],[teller]])))</f>
        <v>ICT157</v>
      </c>
      <c r="B161" s="4">
        <f t="shared" si="3"/>
        <v>157</v>
      </c>
      <c r="C161" s="4" t="s">
        <v>54</v>
      </c>
      <c r="D161" s="4" t="s">
        <v>156</v>
      </c>
      <c r="E161" s="4" t="s">
        <v>322</v>
      </c>
      <c r="F161" s="4"/>
      <c r="G161" s="34" t="s">
        <v>63</v>
      </c>
      <c r="H161" s="34" t="s">
        <v>63</v>
      </c>
      <c r="I161" s="34" t="s">
        <v>63</v>
      </c>
      <c r="J161" s="4"/>
      <c r="K161" s="4" t="str">
        <f>IF(AND('AAN TE VULLEN door INSCHRIJVER'!$C$16="Ja",Eisen_Oplossing[[#This Row],[Cloud / SaaS]]="√"),"wel","niet")</f>
        <v>niet</v>
      </c>
      <c r="L161" s="4" t="str">
        <f>IF(AND('AAN TE VULLEN door INSCHRIJVER'!$C$17="Ja",Eisen_Oplossing[[#This Row],[On Premise]]="√"),"wel","niet")</f>
        <v>niet</v>
      </c>
      <c r="M161" s="4" t="str">
        <f>IF(AND('AAN TE VULLEN door INSCHRIJVER'!$C$18="Ja",Eisen_Oplossing[[#This Row],[Dienst-ver-lening]]="√"),"wel","niet")</f>
        <v>wel</v>
      </c>
      <c r="N161" s="4" t="str">
        <f>IF(ISERROR(SEARCH("wel",CONCATENATE(Eisen_Oplossing[[#This Row],[toon_Cloud / SaaS]],Eisen_Oplossing[[#This Row],[toon_On Premise]],Eisen_Oplossing[[#This Row],[toon_Dienstverlening]]))),"TOON NIET","TOON WEL")</f>
        <v>TOON WEL</v>
      </c>
      <c r="O161" s="4" t="str">
        <f>IF(Eisen_Oplossing[[#This Row],[Eis nodig?]]="Ja","TOON WEL","TOON NIET")</f>
        <v>TOON WEL</v>
      </c>
      <c r="P161" s="4" t="str">
        <f>IF(AND(Eisen_Oplossing[[#This Row],[TOON obv GEVRAAGDE?]]="TOON WEL",Eisen_Oplossing[[#This Row],[Eis nodig?]]="JA"),"ZICHTBAAR","VERBERG")</f>
        <v>ZICHTBAAR</v>
      </c>
    </row>
    <row r="162" spans="1:16" ht="55.2" hidden="1" x14ac:dyDescent="0.3">
      <c r="A162" s="4" t="str">
        <f>IF(LEN(Eisen_Oplossing[[#This Row],[teller]])=1,CONCATENATE("ICT00",Eisen_Oplossing[[#This Row],[teller]]),IF(LEN(Eisen_Oplossing[[#This Row],[teller]])=2,CONCATENATE("ICT0",Eisen_Oplossing[[#This Row],[teller]]),CONCATENATE("ICT",Eisen_Oplossing[[#This Row],[teller]])))</f>
        <v>ICT158</v>
      </c>
      <c r="B162" s="4">
        <f t="shared" si="3"/>
        <v>158</v>
      </c>
      <c r="C162" s="4" t="s">
        <v>54</v>
      </c>
      <c r="D162" s="4" t="s">
        <v>156</v>
      </c>
      <c r="E162" s="4" t="s">
        <v>165</v>
      </c>
      <c r="F162" s="4"/>
      <c r="G162" s="34" t="s">
        <v>63</v>
      </c>
      <c r="H162" s="34" t="s">
        <v>63</v>
      </c>
      <c r="I162" s="34" t="s">
        <v>63</v>
      </c>
      <c r="J162" s="4"/>
      <c r="K162" s="4" t="str">
        <f>IF(AND('AAN TE VULLEN door INSCHRIJVER'!$C$16="Ja",Eisen_Oplossing[[#This Row],[Cloud / SaaS]]="√"),"wel","niet")</f>
        <v>niet</v>
      </c>
      <c r="L162" s="4" t="str">
        <f>IF(AND('AAN TE VULLEN door INSCHRIJVER'!$C$17="Ja",Eisen_Oplossing[[#This Row],[On Premise]]="√"),"wel","niet")</f>
        <v>niet</v>
      </c>
      <c r="M162" s="4" t="str">
        <f>IF(AND('AAN TE VULLEN door INSCHRIJVER'!$C$18="Ja",Eisen_Oplossing[[#This Row],[Dienst-ver-lening]]="√"),"wel","niet")</f>
        <v>wel</v>
      </c>
      <c r="N162" s="4" t="str">
        <f>IF(ISERROR(SEARCH("wel",CONCATENATE(Eisen_Oplossing[[#This Row],[toon_Cloud / SaaS]],Eisen_Oplossing[[#This Row],[toon_On Premise]],Eisen_Oplossing[[#This Row],[toon_Dienstverlening]]))),"TOON NIET","TOON WEL")</f>
        <v>TOON WEL</v>
      </c>
      <c r="O162" s="4" t="str">
        <f>IF(Eisen_Oplossing[[#This Row],[Eis nodig?]]="Ja","TOON WEL","TOON NIET")</f>
        <v>TOON WEL</v>
      </c>
      <c r="P162" s="4" t="str">
        <f>IF(AND(Eisen_Oplossing[[#This Row],[TOON obv GEVRAAGDE?]]="TOON WEL",Eisen_Oplossing[[#This Row],[Eis nodig?]]="JA"),"ZICHTBAAR","VERBERG")</f>
        <v>ZICHTBAAR</v>
      </c>
    </row>
    <row r="163" spans="1:16" ht="124.2" hidden="1" x14ac:dyDescent="0.3">
      <c r="A163" s="4" t="str">
        <f>IF(LEN(Eisen_Oplossing[[#This Row],[teller]])=1,CONCATENATE("ICT00",Eisen_Oplossing[[#This Row],[teller]]),IF(LEN(Eisen_Oplossing[[#This Row],[teller]])=2,CONCATENATE("ICT0",Eisen_Oplossing[[#This Row],[teller]]),CONCATENATE("ICT",Eisen_Oplossing[[#This Row],[teller]])))</f>
        <v>ICT159</v>
      </c>
      <c r="B163" s="4">
        <f t="shared" si="3"/>
        <v>159</v>
      </c>
      <c r="C163" s="4" t="s">
        <v>54</v>
      </c>
      <c r="D163" s="4" t="s">
        <v>156</v>
      </c>
      <c r="E163" s="4" t="s">
        <v>166</v>
      </c>
      <c r="F163" s="4"/>
      <c r="G163" s="34" t="s">
        <v>63</v>
      </c>
      <c r="H163" s="34" t="s">
        <v>63</v>
      </c>
      <c r="I163" s="34" t="s">
        <v>63</v>
      </c>
      <c r="J163" s="4"/>
      <c r="K163" s="4" t="str">
        <f>IF(AND('AAN TE VULLEN door INSCHRIJVER'!$C$16="Ja",Eisen_Oplossing[[#This Row],[Cloud / SaaS]]="√"),"wel","niet")</f>
        <v>niet</v>
      </c>
      <c r="L163" s="4" t="str">
        <f>IF(AND('AAN TE VULLEN door INSCHRIJVER'!$C$17="Ja",Eisen_Oplossing[[#This Row],[On Premise]]="√"),"wel","niet")</f>
        <v>niet</v>
      </c>
      <c r="M163" s="4" t="str">
        <f>IF(AND('AAN TE VULLEN door INSCHRIJVER'!$C$18="Ja",Eisen_Oplossing[[#This Row],[Dienst-ver-lening]]="√"),"wel","niet")</f>
        <v>wel</v>
      </c>
      <c r="N163" s="4" t="str">
        <f>IF(ISERROR(SEARCH("wel",CONCATENATE(Eisen_Oplossing[[#This Row],[toon_Cloud / SaaS]],Eisen_Oplossing[[#This Row],[toon_On Premise]],Eisen_Oplossing[[#This Row],[toon_Dienstverlening]]))),"TOON NIET","TOON WEL")</f>
        <v>TOON WEL</v>
      </c>
      <c r="O163" s="4" t="str">
        <f>IF(Eisen_Oplossing[[#This Row],[Eis nodig?]]="Ja","TOON WEL","TOON NIET")</f>
        <v>TOON WEL</v>
      </c>
      <c r="P163" s="4" t="str">
        <f>IF(AND(Eisen_Oplossing[[#This Row],[TOON obv GEVRAAGDE?]]="TOON WEL",Eisen_Oplossing[[#This Row],[Eis nodig?]]="JA"),"ZICHTBAAR","VERBERG")</f>
        <v>ZICHTBAAR</v>
      </c>
    </row>
    <row r="164" spans="1:16" ht="138" hidden="1" x14ac:dyDescent="0.3">
      <c r="A164" s="4" t="str">
        <f>IF(LEN(Eisen_Oplossing[[#This Row],[teller]])=1,CONCATENATE("ICT00",Eisen_Oplossing[[#This Row],[teller]]),IF(LEN(Eisen_Oplossing[[#This Row],[teller]])=2,CONCATENATE("ICT0",Eisen_Oplossing[[#This Row],[teller]]),CONCATENATE("ICT",Eisen_Oplossing[[#This Row],[teller]])))</f>
        <v>ICT160</v>
      </c>
      <c r="B164" s="4">
        <f t="shared" si="3"/>
        <v>160</v>
      </c>
      <c r="C164" s="4" t="s">
        <v>54</v>
      </c>
      <c r="D164" s="4" t="s">
        <v>156</v>
      </c>
      <c r="E164" s="4" t="s">
        <v>167</v>
      </c>
      <c r="F164" s="4"/>
      <c r="G164" s="34" t="s">
        <v>63</v>
      </c>
      <c r="H164" s="34"/>
      <c r="I164" s="34" t="s">
        <v>63</v>
      </c>
      <c r="J164" s="4"/>
      <c r="K164" s="4" t="str">
        <f>IF(AND('AAN TE VULLEN door INSCHRIJVER'!$C$16="Ja",Eisen_Oplossing[[#This Row],[Cloud / SaaS]]="√"),"wel","niet")</f>
        <v>niet</v>
      </c>
      <c r="L164" s="4" t="str">
        <f>IF(AND('AAN TE VULLEN door INSCHRIJVER'!$C$17="Ja",Eisen_Oplossing[[#This Row],[On Premise]]="√"),"wel","niet")</f>
        <v>niet</v>
      </c>
      <c r="M164" s="4" t="str">
        <f>IF(AND('AAN TE VULLEN door INSCHRIJVER'!$C$18="Ja",Eisen_Oplossing[[#This Row],[Dienst-ver-lening]]="√"),"wel","niet")</f>
        <v>wel</v>
      </c>
      <c r="N164" s="4" t="str">
        <f>IF(ISERROR(SEARCH("wel",CONCATENATE(Eisen_Oplossing[[#This Row],[toon_Cloud / SaaS]],Eisen_Oplossing[[#This Row],[toon_On Premise]],Eisen_Oplossing[[#This Row],[toon_Dienstverlening]]))),"TOON NIET","TOON WEL")</f>
        <v>TOON WEL</v>
      </c>
      <c r="O164" s="4" t="str">
        <f>IF(Eisen_Oplossing[[#This Row],[Eis nodig?]]="Ja","TOON WEL","TOON NIET")</f>
        <v>TOON WEL</v>
      </c>
      <c r="P164" s="4" t="str">
        <f>IF(AND(Eisen_Oplossing[[#This Row],[TOON obv GEVRAAGDE?]]="TOON WEL",Eisen_Oplossing[[#This Row],[Eis nodig?]]="JA"),"ZICHTBAAR","VERBERG")</f>
        <v>ZICHTBAAR</v>
      </c>
    </row>
    <row r="165" spans="1:16" ht="82.8" hidden="1" x14ac:dyDescent="0.3">
      <c r="A165" s="4" t="str">
        <f>IF(LEN(Eisen_Oplossing[[#This Row],[teller]])=1,CONCATENATE("ICT00",Eisen_Oplossing[[#This Row],[teller]]),IF(LEN(Eisen_Oplossing[[#This Row],[teller]])=2,CONCATENATE("ICT0",Eisen_Oplossing[[#This Row],[teller]]),CONCATENATE("ICT",Eisen_Oplossing[[#This Row],[teller]])))</f>
        <v>ICT161</v>
      </c>
      <c r="B165" s="4">
        <f t="shared" si="3"/>
        <v>161</v>
      </c>
      <c r="C165" s="4" t="s">
        <v>54</v>
      </c>
      <c r="D165" s="4" t="s">
        <v>156</v>
      </c>
      <c r="E165" s="4" t="s">
        <v>168</v>
      </c>
      <c r="F165" s="4"/>
      <c r="G165" s="34" t="s">
        <v>63</v>
      </c>
      <c r="H165" s="34" t="s">
        <v>63</v>
      </c>
      <c r="I165" s="34" t="s">
        <v>63</v>
      </c>
      <c r="J165" s="4"/>
      <c r="K165" s="4" t="str">
        <f>IF(AND('AAN TE VULLEN door INSCHRIJVER'!$C$16="Ja",Eisen_Oplossing[[#This Row],[Cloud / SaaS]]="√"),"wel","niet")</f>
        <v>niet</v>
      </c>
      <c r="L165" s="4" t="str">
        <f>IF(AND('AAN TE VULLEN door INSCHRIJVER'!$C$17="Ja",Eisen_Oplossing[[#This Row],[On Premise]]="√"),"wel","niet")</f>
        <v>niet</v>
      </c>
      <c r="M165" s="4" t="str">
        <f>IF(AND('AAN TE VULLEN door INSCHRIJVER'!$C$18="Ja",Eisen_Oplossing[[#This Row],[Dienst-ver-lening]]="√"),"wel","niet")</f>
        <v>wel</v>
      </c>
      <c r="N165" s="4" t="str">
        <f>IF(ISERROR(SEARCH("wel",CONCATENATE(Eisen_Oplossing[[#This Row],[toon_Cloud / SaaS]],Eisen_Oplossing[[#This Row],[toon_On Premise]],Eisen_Oplossing[[#This Row],[toon_Dienstverlening]]))),"TOON NIET","TOON WEL")</f>
        <v>TOON WEL</v>
      </c>
      <c r="O165" s="4" t="str">
        <f>IF(Eisen_Oplossing[[#This Row],[Eis nodig?]]="Ja","TOON WEL","TOON NIET")</f>
        <v>TOON WEL</v>
      </c>
      <c r="P165" s="4" t="str">
        <f>IF(AND(Eisen_Oplossing[[#This Row],[TOON obv GEVRAAGDE?]]="TOON WEL",Eisen_Oplossing[[#This Row],[Eis nodig?]]="JA"),"ZICHTBAAR","VERBERG")</f>
        <v>ZICHTBAAR</v>
      </c>
    </row>
    <row r="166" spans="1:16" ht="138" hidden="1" x14ac:dyDescent="0.3">
      <c r="A166" s="4" t="str">
        <f>IF(LEN(Eisen_Oplossing[[#This Row],[teller]])=1,CONCATENATE("ICT00",Eisen_Oplossing[[#This Row],[teller]]),IF(LEN(Eisen_Oplossing[[#This Row],[teller]])=2,CONCATENATE("ICT0",Eisen_Oplossing[[#This Row],[teller]]),CONCATENATE("ICT",Eisen_Oplossing[[#This Row],[teller]])))</f>
        <v>ICT162</v>
      </c>
      <c r="B166" s="4">
        <f t="shared" si="3"/>
        <v>162</v>
      </c>
      <c r="C166" s="4" t="s">
        <v>54</v>
      </c>
      <c r="D166" s="4" t="s">
        <v>156</v>
      </c>
      <c r="E166" s="4" t="s">
        <v>169</v>
      </c>
      <c r="F166" s="4"/>
      <c r="G166" s="34" t="s">
        <v>63</v>
      </c>
      <c r="H166" s="34"/>
      <c r="I166" s="34" t="s">
        <v>63</v>
      </c>
      <c r="J166" s="4"/>
      <c r="K166" s="4" t="str">
        <f>IF(AND('AAN TE VULLEN door INSCHRIJVER'!$C$16="Ja",Eisen_Oplossing[[#This Row],[Cloud / SaaS]]="√"),"wel","niet")</f>
        <v>niet</v>
      </c>
      <c r="L166" s="4" t="str">
        <f>IF(AND('AAN TE VULLEN door INSCHRIJVER'!$C$17="Ja",Eisen_Oplossing[[#This Row],[On Premise]]="√"),"wel","niet")</f>
        <v>niet</v>
      </c>
      <c r="M166" s="4" t="str">
        <f>IF(AND('AAN TE VULLEN door INSCHRIJVER'!$C$18="Ja",Eisen_Oplossing[[#This Row],[Dienst-ver-lening]]="√"),"wel","niet")</f>
        <v>wel</v>
      </c>
      <c r="N166" s="4" t="str">
        <f>IF(ISERROR(SEARCH("wel",CONCATENATE(Eisen_Oplossing[[#This Row],[toon_Cloud / SaaS]],Eisen_Oplossing[[#This Row],[toon_On Premise]],Eisen_Oplossing[[#This Row],[toon_Dienstverlening]]))),"TOON NIET","TOON WEL")</f>
        <v>TOON WEL</v>
      </c>
      <c r="O166" s="4" t="str">
        <f>IF(Eisen_Oplossing[[#This Row],[Eis nodig?]]="Ja","TOON WEL","TOON NIET")</f>
        <v>TOON WEL</v>
      </c>
      <c r="P166" s="4" t="str">
        <f>IF(AND(Eisen_Oplossing[[#This Row],[TOON obv GEVRAAGDE?]]="TOON WEL",Eisen_Oplossing[[#This Row],[Eis nodig?]]="JA"),"ZICHTBAAR","VERBERG")</f>
        <v>ZICHTBAAR</v>
      </c>
    </row>
    <row r="167" spans="1:16" ht="41.4" hidden="1" x14ac:dyDescent="0.3">
      <c r="A167" s="4" t="str">
        <f>IF(LEN(Eisen_Oplossing[[#This Row],[teller]])=1,CONCATENATE("ICT00",Eisen_Oplossing[[#This Row],[teller]]),IF(LEN(Eisen_Oplossing[[#This Row],[teller]])=2,CONCATENATE("ICT0",Eisen_Oplossing[[#This Row],[teller]]),CONCATENATE("ICT",Eisen_Oplossing[[#This Row],[teller]])))</f>
        <v>ICT163</v>
      </c>
      <c r="B167" s="4">
        <f t="shared" si="3"/>
        <v>163</v>
      </c>
      <c r="C167" s="4" t="s">
        <v>54</v>
      </c>
      <c r="D167" s="4" t="s">
        <v>156</v>
      </c>
      <c r="E167" s="4" t="s">
        <v>286</v>
      </c>
      <c r="F167" s="4"/>
      <c r="G167" s="34" t="s">
        <v>63</v>
      </c>
      <c r="H167" s="34" t="s">
        <v>63</v>
      </c>
      <c r="I167" s="34" t="s">
        <v>63</v>
      </c>
      <c r="J167" s="4"/>
      <c r="K167" s="4" t="str">
        <f>IF(AND('AAN TE VULLEN door INSCHRIJVER'!$C$16="Ja",Eisen_Oplossing[[#This Row],[Cloud / SaaS]]="√"),"wel","niet")</f>
        <v>niet</v>
      </c>
      <c r="L167" s="4" t="str">
        <f>IF(AND('AAN TE VULLEN door INSCHRIJVER'!$C$17="Ja",Eisen_Oplossing[[#This Row],[On Premise]]="√"),"wel","niet")</f>
        <v>niet</v>
      </c>
      <c r="M167" s="4" t="str">
        <f>IF(AND('AAN TE VULLEN door INSCHRIJVER'!$C$18="Ja",Eisen_Oplossing[[#This Row],[Dienst-ver-lening]]="√"),"wel","niet")</f>
        <v>wel</v>
      </c>
      <c r="N167" s="4" t="str">
        <f>IF(ISERROR(SEARCH("wel",CONCATENATE(Eisen_Oplossing[[#This Row],[toon_Cloud / SaaS]],Eisen_Oplossing[[#This Row],[toon_On Premise]],Eisen_Oplossing[[#This Row],[toon_Dienstverlening]]))),"TOON NIET","TOON WEL")</f>
        <v>TOON WEL</v>
      </c>
      <c r="O167" s="4" t="str">
        <f>IF(Eisen_Oplossing[[#This Row],[Eis nodig?]]="Ja","TOON WEL","TOON NIET")</f>
        <v>TOON WEL</v>
      </c>
      <c r="P167" s="4" t="str">
        <f>IF(AND(Eisen_Oplossing[[#This Row],[TOON obv GEVRAAGDE?]]="TOON WEL",Eisen_Oplossing[[#This Row],[Eis nodig?]]="JA"),"ZICHTBAAR","VERBERG")</f>
        <v>ZICHTBAAR</v>
      </c>
    </row>
    <row r="168" spans="1:16" ht="55.2" hidden="1" x14ac:dyDescent="0.3">
      <c r="A168" s="4" t="str">
        <f>IF(LEN(Eisen_Oplossing[[#This Row],[teller]])=1,CONCATENATE("ICT00",Eisen_Oplossing[[#This Row],[teller]]),IF(LEN(Eisen_Oplossing[[#This Row],[teller]])=2,CONCATENATE("ICT0",Eisen_Oplossing[[#This Row],[teller]]),CONCATENATE("ICT",Eisen_Oplossing[[#This Row],[teller]])))</f>
        <v>ICT164</v>
      </c>
      <c r="B168" s="4">
        <f t="shared" si="3"/>
        <v>164</v>
      </c>
      <c r="C168" s="4" t="s">
        <v>54</v>
      </c>
      <c r="D168" s="4" t="s">
        <v>156</v>
      </c>
      <c r="E168" s="29" t="s">
        <v>170</v>
      </c>
      <c r="F168" s="4"/>
      <c r="G168" s="34" t="s">
        <v>63</v>
      </c>
      <c r="H168" s="34" t="s">
        <v>63</v>
      </c>
      <c r="I168" s="34" t="s">
        <v>63</v>
      </c>
      <c r="J168" s="4"/>
      <c r="K168" s="4" t="str">
        <f>IF(AND('AAN TE VULLEN door INSCHRIJVER'!$C$16="Ja",Eisen_Oplossing[[#This Row],[Cloud / SaaS]]="√"),"wel","niet")</f>
        <v>niet</v>
      </c>
      <c r="L168" s="4" t="str">
        <f>IF(AND('AAN TE VULLEN door INSCHRIJVER'!$C$17="Ja",Eisen_Oplossing[[#This Row],[On Premise]]="√"),"wel","niet")</f>
        <v>niet</v>
      </c>
      <c r="M168" s="4" t="str">
        <f>IF(AND('AAN TE VULLEN door INSCHRIJVER'!$C$18="Ja",Eisen_Oplossing[[#This Row],[Dienst-ver-lening]]="√"),"wel","niet")</f>
        <v>wel</v>
      </c>
      <c r="N168" s="4" t="str">
        <f>IF(ISERROR(SEARCH("wel",CONCATENATE(Eisen_Oplossing[[#This Row],[toon_Cloud / SaaS]],Eisen_Oplossing[[#This Row],[toon_On Premise]],Eisen_Oplossing[[#This Row],[toon_Dienstverlening]]))),"TOON NIET","TOON WEL")</f>
        <v>TOON WEL</v>
      </c>
      <c r="O168" s="4" t="str">
        <f>IF(Eisen_Oplossing[[#This Row],[Eis nodig?]]="Ja","TOON WEL","TOON NIET")</f>
        <v>TOON WEL</v>
      </c>
      <c r="P168" s="4" t="str">
        <f>IF(AND(Eisen_Oplossing[[#This Row],[TOON obv GEVRAAGDE?]]="TOON WEL",Eisen_Oplossing[[#This Row],[Eis nodig?]]="JA"),"ZICHTBAAR","VERBERG")</f>
        <v>ZICHTBAAR</v>
      </c>
    </row>
    <row r="169" spans="1:16" ht="151.80000000000001" hidden="1" x14ac:dyDescent="0.3">
      <c r="A169" s="4" t="str">
        <f>IF(LEN(Eisen_Oplossing[[#This Row],[teller]])=1,CONCATENATE("ICT00",Eisen_Oplossing[[#This Row],[teller]]),IF(LEN(Eisen_Oplossing[[#This Row],[teller]])=2,CONCATENATE("ICT0",Eisen_Oplossing[[#This Row],[teller]]),CONCATENATE("ICT",Eisen_Oplossing[[#This Row],[teller]])))</f>
        <v>ICT165</v>
      </c>
      <c r="B169" s="4">
        <f t="shared" si="3"/>
        <v>165</v>
      </c>
      <c r="C169" s="4" t="s">
        <v>54</v>
      </c>
      <c r="D169" s="4" t="s">
        <v>156</v>
      </c>
      <c r="E169" s="4" t="s">
        <v>353</v>
      </c>
      <c r="F169" s="4"/>
      <c r="G169" s="34" t="s">
        <v>63</v>
      </c>
      <c r="H169" s="34" t="s">
        <v>63</v>
      </c>
      <c r="I169" s="34" t="s">
        <v>63</v>
      </c>
      <c r="J169" s="4"/>
      <c r="K169" s="4" t="str">
        <f>IF(AND('AAN TE VULLEN door INSCHRIJVER'!$C$16="Ja",Eisen_Oplossing[[#This Row],[Cloud / SaaS]]="√"),"wel","niet")</f>
        <v>niet</v>
      </c>
      <c r="L169" s="4" t="str">
        <f>IF(AND('AAN TE VULLEN door INSCHRIJVER'!$C$17="Ja",Eisen_Oplossing[[#This Row],[On Premise]]="√"),"wel","niet")</f>
        <v>niet</v>
      </c>
      <c r="M169" s="4" t="str">
        <f>IF(AND('AAN TE VULLEN door INSCHRIJVER'!$C$18="Ja",Eisen_Oplossing[[#This Row],[Dienst-ver-lening]]="√"),"wel","niet")</f>
        <v>wel</v>
      </c>
      <c r="N169" s="4" t="str">
        <f>IF(ISERROR(SEARCH("wel",CONCATENATE(Eisen_Oplossing[[#This Row],[toon_Cloud / SaaS]],Eisen_Oplossing[[#This Row],[toon_On Premise]],Eisen_Oplossing[[#This Row],[toon_Dienstverlening]]))),"TOON NIET","TOON WEL")</f>
        <v>TOON WEL</v>
      </c>
      <c r="O169" s="4" t="str">
        <f>IF(Eisen_Oplossing[[#This Row],[Eis nodig?]]="Ja","TOON WEL","TOON NIET")</f>
        <v>TOON WEL</v>
      </c>
      <c r="P169" s="4" t="str">
        <f>IF(AND(Eisen_Oplossing[[#This Row],[TOON obv GEVRAAGDE?]]="TOON WEL",Eisen_Oplossing[[#This Row],[Eis nodig?]]="JA"),"ZICHTBAAR","VERBERG")</f>
        <v>ZICHTBAAR</v>
      </c>
    </row>
    <row r="170" spans="1:16" ht="55.2" hidden="1" x14ac:dyDescent="0.3">
      <c r="A170" s="4" t="str">
        <f>IF(LEN(Eisen_Oplossing[[#This Row],[teller]])=1,CONCATENATE("ICT00",Eisen_Oplossing[[#This Row],[teller]]),IF(LEN(Eisen_Oplossing[[#This Row],[teller]])=2,CONCATENATE("ICT0",Eisen_Oplossing[[#This Row],[teller]]),CONCATENATE("ICT",Eisen_Oplossing[[#This Row],[teller]])))</f>
        <v>ICT166</v>
      </c>
      <c r="B170" s="4">
        <f t="shared" si="3"/>
        <v>166</v>
      </c>
      <c r="C170" s="4" t="s">
        <v>54</v>
      </c>
      <c r="D170" s="4" t="s">
        <v>156</v>
      </c>
      <c r="E170" s="4" t="s">
        <v>332</v>
      </c>
      <c r="F170" s="4"/>
      <c r="G170" s="34" t="s">
        <v>63</v>
      </c>
      <c r="H170" s="34" t="s">
        <v>63</v>
      </c>
      <c r="I170" s="34" t="s">
        <v>63</v>
      </c>
      <c r="J170" s="4"/>
      <c r="K170" s="4" t="str">
        <f>IF(AND('AAN TE VULLEN door INSCHRIJVER'!$C$16="Ja",Eisen_Oplossing[[#This Row],[Cloud / SaaS]]="√"),"wel","niet")</f>
        <v>niet</v>
      </c>
      <c r="L170" s="4" t="str">
        <f>IF(AND('AAN TE VULLEN door INSCHRIJVER'!$C$17="Ja",Eisen_Oplossing[[#This Row],[On Premise]]="√"),"wel","niet")</f>
        <v>niet</v>
      </c>
      <c r="M170" s="4" t="str">
        <f>IF(AND('AAN TE VULLEN door INSCHRIJVER'!$C$18="Ja",Eisen_Oplossing[[#This Row],[Dienst-ver-lening]]="√"),"wel","niet")</f>
        <v>wel</v>
      </c>
      <c r="N170" s="4" t="str">
        <f>IF(ISERROR(SEARCH("wel",CONCATENATE(Eisen_Oplossing[[#This Row],[toon_Cloud / SaaS]],Eisen_Oplossing[[#This Row],[toon_On Premise]],Eisen_Oplossing[[#This Row],[toon_Dienstverlening]]))),"TOON NIET","TOON WEL")</f>
        <v>TOON WEL</v>
      </c>
      <c r="O170" s="4" t="str">
        <f>IF(Eisen_Oplossing[[#This Row],[Eis nodig?]]="Ja","TOON WEL","TOON NIET")</f>
        <v>TOON WEL</v>
      </c>
      <c r="P170" s="4" t="str">
        <f>IF(AND(Eisen_Oplossing[[#This Row],[TOON obv GEVRAAGDE?]]="TOON WEL",Eisen_Oplossing[[#This Row],[Eis nodig?]]="JA"),"ZICHTBAAR","VERBERG")</f>
        <v>ZICHTBAAR</v>
      </c>
    </row>
    <row r="171" spans="1:16" ht="151.80000000000001" hidden="1" x14ac:dyDescent="0.3">
      <c r="A171" s="4" t="str">
        <f>IF(LEN(Eisen_Oplossing[[#This Row],[teller]])=1,CONCATENATE("ICT00",Eisen_Oplossing[[#This Row],[teller]]),IF(LEN(Eisen_Oplossing[[#This Row],[teller]])=2,CONCATENATE("ICT0",Eisen_Oplossing[[#This Row],[teller]]),CONCATENATE("ICT",Eisen_Oplossing[[#This Row],[teller]])))</f>
        <v>ICT167</v>
      </c>
      <c r="B171" s="4">
        <f t="shared" si="3"/>
        <v>167</v>
      </c>
      <c r="C171" s="4" t="s">
        <v>54</v>
      </c>
      <c r="D171" s="4" t="s">
        <v>156</v>
      </c>
      <c r="E171" s="4" t="s">
        <v>354</v>
      </c>
      <c r="F171" s="4"/>
      <c r="G171" s="34" t="s">
        <v>63</v>
      </c>
      <c r="H171" s="34" t="s">
        <v>63</v>
      </c>
      <c r="I171" s="34" t="s">
        <v>63</v>
      </c>
      <c r="J171" s="4"/>
      <c r="K171" s="4" t="str">
        <f>IF(AND('AAN TE VULLEN door INSCHRIJVER'!$C$16="Ja",Eisen_Oplossing[[#This Row],[Cloud / SaaS]]="√"),"wel","niet")</f>
        <v>niet</v>
      </c>
      <c r="L171" s="4" t="str">
        <f>IF(AND('AAN TE VULLEN door INSCHRIJVER'!$C$17="Ja",Eisen_Oplossing[[#This Row],[On Premise]]="√"),"wel","niet")</f>
        <v>niet</v>
      </c>
      <c r="M171" s="4" t="str">
        <f>IF(AND('AAN TE VULLEN door INSCHRIJVER'!$C$18="Ja",Eisen_Oplossing[[#This Row],[Dienst-ver-lening]]="√"),"wel","niet")</f>
        <v>wel</v>
      </c>
      <c r="N171" s="4" t="str">
        <f>IF(ISERROR(SEARCH("wel",CONCATENATE(Eisen_Oplossing[[#This Row],[toon_Cloud / SaaS]],Eisen_Oplossing[[#This Row],[toon_On Premise]],Eisen_Oplossing[[#This Row],[toon_Dienstverlening]]))),"TOON NIET","TOON WEL")</f>
        <v>TOON WEL</v>
      </c>
      <c r="O171" s="4" t="str">
        <f>IF(Eisen_Oplossing[[#This Row],[Eis nodig?]]="Ja","TOON WEL","TOON NIET")</f>
        <v>TOON WEL</v>
      </c>
      <c r="P171" s="4" t="str">
        <f>IF(AND(Eisen_Oplossing[[#This Row],[TOON obv GEVRAAGDE?]]="TOON WEL",Eisen_Oplossing[[#This Row],[Eis nodig?]]="JA"),"ZICHTBAAR","VERBERG")</f>
        <v>ZICHTBAAR</v>
      </c>
    </row>
    <row r="172" spans="1:16" ht="82.8" hidden="1" x14ac:dyDescent="0.3">
      <c r="A172" s="4" t="str">
        <f>IF(LEN(Eisen_Oplossing[[#This Row],[teller]])=1,CONCATENATE("ICT00",Eisen_Oplossing[[#This Row],[teller]]),IF(LEN(Eisen_Oplossing[[#This Row],[teller]])=2,CONCATENATE("ICT0",Eisen_Oplossing[[#This Row],[teller]]),CONCATENATE("ICT",Eisen_Oplossing[[#This Row],[teller]])))</f>
        <v>ICT168</v>
      </c>
      <c r="B172" s="4">
        <f t="shared" si="3"/>
        <v>168</v>
      </c>
      <c r="C172" s="4" t="s">
        <v>54</v>
      </c>
      <c r="D172" s="4" t="s">
        <v>156</v>
      </c>
      <c r="E172" s="4" t="s">
        <v>287</v>
      </c>
      <c r="F172" s="4"/>
      <c r="G172" s="34" t="s">
        <v>63</v>
      </c>
      <c r="H172" s="34" t="s">
        <v>63</v>
      </c>
      <c r="I172" s="34" t="s">
        <v>63</v>
      </c>
      <c r="J172" s="4"/>
      <c r="K172" s="4" t="str">
        <f>IF(AND('AAN TE VULLEN door INSCHRIJVER'!$C$16="Ja",Eisen_Oplossing[[#This Row],[Cloud / SaaS]]="√"),"wel","niet")</f>
        <v>niet</v>
      </c>
      <c r="L172" s="4" t="str">
        <f>IF(AND('AAN TE VULLEN door INSCHRIJVER'!$C$17="Ja",Eisen_Oplossing[[#This Row],[On Premise]]="√"),"wel","niet")</f>
        <v>niet</v>
      </c>
      <c r="M172" s="4" t="str">
        <f>IF(AND('AAN TE VULLEN door INSCHRIJVER'!$C$18="Ja",Eisen_Oplossing[[#This Row],[Dienst-ver-lening]]="√"),"wel","niet")</f>
        <v>wel</v>
      </c>
      <c r="N172" s="4" t="str">
        <f>IF(ISERROR(SEARCH("wel",CONCATENATE(Eisen_Oplossing[[#This Row],[toon_Cloud / SaaS]],Eisen_Oplossing[[#This Row],[toon_On Premise]],Eisen_Oplossing[[#This Row],[toon_Dienstverlening]]))),"TOON NIET","TOON WEL")</f>
        <v>TOON WEL</v>
      </c>
      <c r="O172" s="4" t="str">
        <f>IF(Eisen_Oplossing[[#This Row],[Eis nodig?]]="Ja","TOON WEL","TOON NIET")</f>
        <v>TOON WEL</v>
      </c>
      <c r="P172" s="4" t="str">
        <f>IF(AND(Eisen_Oplossing[[#This Row],[TOON obv GEVRAAGDE?]]="TOON WEL",Eisen_Oplossing[[#This Row],[Eis nodig?]]="JA"),"ZICHTBAAR","VERBERG")</f>
        <v>ZICHTBAAR</v>
      </c>
    </row>
    <row r="173" spans="1:16" ht="69" hidden="1" x14ac:dyDescent="0.3">
      <c r="A173" s="4" t="str">
        <f>IF(LEN(Eisen_Oplossing[[#This Row],[teller]])=1,CONCATENATE("ICT00",Eisen_Oplossing[[#This Row],[teller]]),IF(LEN(Eisen_Oplossing[[#This Row],[teller]])=2,CONCATENATE("ICT0",Eisen_Oplossing[[#This Row],[teller]]),CONCATENATE("ICT",Eisen_Oplossing[[#This Row],[teller]])))</f>
        <v>ICT169</v>
      </c>
      <c r="B173" s="4">
        <f t="shared" si="3"/>
        <v>169</v>
      </c>
      <c r="C173" s="4" t="s">
        <v>54</v>
      </c>
      <c r="D173" s="4" t="s">
        <v>156</v>
      </c>
      <c r="E173" s="4" t="s">
        <v>171</v>
      </c>
      <c r="F173" s="4"/>
      <c r="G173" s="34" t="s">
        <v>63</v>
      </c>
      <c r="H173" s="34" t="s">
        <v>63</v>
      </c>
      <c r="I173" s="34" t="s">
        <v>63</v>
      </c>
      <c r="J173" s="4"/>
      <c r="K173" s="4" t="str">
        <f>IF(AND('AAN TE VULLEN door INSCHRIJVER'!$C$16="Ja",Eisen_Oplossing[[#This Row],[Cloud / SaaS]]="√"),"wel","niet")</f>
        <v>niet</v>
      </c>
      <c r="L173" s="4" t="str">
        <f>IF(AND('AAN TE VULLEN door INSCHRIJVER'!$C$17="Ja",Eisen_Oplossing[[#This Row],[On Premise]]="√"),"wel","niet")</f>
        <v>niet</v>
      </c>
      <c r="M173" s="4" t="str">
        <f>IF(AND('AAN TE VULLEN door INSCHRIJVER'!$C$18="Ja",Eisen_Oplossing[[#This Row],[Dienst-ver-lening]]="√"),"wel","niet")</f>
        <v>wel</v>
      </c>
      <c r="N173" s="4" t="str">
        <f>IF(ISERROR(SEARCH("wel",CONCATENATE(Eisen_Oplossing[[#This Row],[toon_Cloud / SaaS]],Eisen_Oplossing[[#This Row],[toon_On Premise]],Eisen_Oplossing[[#This Row],[toon_Dienstverlening]]))),"TOON NIET","TOON WEL")</f>
        <v>TOON WEL</v>
      </c>
      <c r="O173" s="4" t="str">
        <f>IF(Eisen_Oplossing[[#This Row],[Eis nodig?]]="Ja","TOON WEL","TOON NIET")</f>
        <v>TOON WEL</v>
      </c>
      <c r="P173" s="4" t="str">
        <f>IF(AND(Eisen_Oplossing[[#This Row],[TOON obv GEVRAAGDE?]]="TOON WEL",Eisen_Oplossing[[#This Row],[Eis nodig?]]="JA"),"ZICHTBAAR","VERBERG")</f>
        <v>ZICHTBAAR</v>
      </c>
    </row>
    <row r="174" spans="1:16" ht="82.8" hidden="1" x14ac:dyDescent="0.3">
      <c r="A174" s="4" t="str">
        <f>IF(LEN(Eisen_Oplossing[[#This Row],[teller]])=1,CONCATENATE("ICT00",Eisen_Oplossing[[#This Row],[teller]]),IF(LEN(Eisen_Oplossing[[#This Row],[teller]])=2,CONCATENATE("ICT0",Eisen_Oplossing[[#This Row],[teller]]),CONCATENATE("ICT",Eisen_Oplossing[[#This Row],[teller]])))</f>
        <v>ICT170</v>
      </c>
      <c r="B174" s="4">
        <f t="shared" si="3"/>
        <v>170</v>
      </c>
      <c r="C174" s="4" t="s">
        <v>54</v>
      </c>
      <c r="D174" s="4" t="s">
        <v>156</v>
      </c>
      <c r="E174" s="4" t="s">
        <v>172</v>
      </c>
      <c r="F174" s="4"/>
      <c r="G174" s="34" t="s">
        <v>63</v>
      </c>
      <c r="H174" s="34" t="s">
        <v>63</v>
      </c>
      <c r="I174" s="34" t="s">
        <v>63</v>
      </c>
      <c r="J174" s="4"/>
      <c r="K174" s="4" t="str">
        <f>IF(AND('AAN TE VULLEN door INSCHRIJVER'!$C$16="Ja",Eisen_Oplossing[[#This Row],[Cloud / SaaS]]="√"),"wel","niet")</f>
        <v>niet</v>
      </c>
      <c r="L174" s="4" t="str">
        <f>IF(AND('AAN TE VULLEN door INSCHRIJVER'!$C$17="Ja",Eisen_Oplossing[[#This Row],[On Premise]]="√"),"wel","niet")</f>
        <v>niet</v>
      </c>
      <c r="M174" s="4" t="str">
        <f>IF(AND('AAN TE VULLEN door INSCHRIJVER'!$C$18="Ja",Eisen_Oplossing[[#This Row],[Dienst-ver-lening]]="√"),"wel","niet")</f>
        <v>wel</v>
      </c>
      <c r="N174" s="4" t="str">
        <f>IF(ISERROR(SEARCH("wel",CONCATENATE(Eisen_Oplossing[[#This Row],[toon_Cloud / SaaS]],Eisen_Oplossing[[#This Row],[toon_On Premise]],Eisen_Oplossing[[#This Row],[toon_Dienstverlening]]))),"TOON NIET","TOON WEL")</f>
        <v>TOON WEL</v>
      </c>
      <c r="O174" s="4" t="str">
        <f>IF(Eisen_Oplossing[[#This Row],[Eis nodig?]]="Ja","TOON WEL","TOON NIET")</f>
        <v>TOON WEL</v>
      </c>
      <c r="P174" s="4" t="str">
        <f>IF(AND(Eisen_Oplossing[[#This Row],[TOON obv GEVRAAGDE?]]="TOON WEL",Eisen_Oplossing[[#This Row],[Eis nodig?]]="JA"),"ZICHTBAAR","VERBERG")</f>
        <v>ZICHTBAAR</v>
      </c>
    </row>
    <row r="175" spans="1:16" ht="41.4" hidden="1" x14ac:dyDescent="0.3">
      <c r="A175" s="4" t="str">
        <f>IF(LEN(Eisen_Oplossing[[#This Row],[teller]])=1,CONCATENATE("ICT00",Eisen_Oplossing[[#This Row],[teller]]),IF(LEN(Eisen_Oplossing[[#This Row],[teller]])=2,CONCATENATE("ICT0",Eisen_Oplossing[[#This Row],[teller]]),CONCATENATE("ICT",Eisen_Oplossing[[#This Row],[teller]])))</f>
        <v>ICT171</v>
      </c>
      <c r="B175" s="4">
        <f t="shared" si="3"/>
        <v>171</v>
      </c>
      <c r="C175" s="4" t="s">
        <v>54</v>
      </c>
      <c r="D175" s="4" t="s">
        <v>156</v>
      </c>
      <c r="E175" s="4" t="s">
        <v>173</v>
      </c>
      <c r="F175" s="4"/>
      <c r="G175" s="34" t="s">
        <v>63</v>
      </c>
      <c r="H175" s="34" t="s">
        <v>63</v>
      </c>
      <c r="I175" s="34" t="s">
        <v>63</v>
      </c>
      <c r="J175" s="4"/>
      <c r="K175" s="4" t="str">
        <f>IF(AND('AAN TE VULLEN door INSCHRIJVER'!$C$16="Ja",Eisen_Oplossing[[#This Row],[Cloud / SaaS]]="√"),"wel","niet")</f>
        <v>niet</v>
      </c>
      <c r="L175" s="4" t="str">
        <f>IF(AND('AAN TE VULLEN door INSCHRIJVER'!$C$17="Ja",Eisen_Oplossing[[#This Row],[On Premise]]="√"),"wel","niet")</f>
        <v>niet</v>
      </c>
      <c r="M175" s="4" t="str">
        <f>IF(AND('AAN TE VULLEN door INSCHRIJVER'!$C$18="Ja",Eisen_Oplossing[[#This Row],[Dienst-ver-lening]]="√"),"wel","niet")</f>
        <v>wel</v>
      </c>
      <c r="N175" s="4" t="str">
        <f>IF(ISERROR(SEARCH("wel",CONCATENATE(Eisen_Oplossing[[#This Row],[toon_Cloud / SaaS]],Eisen_Oplossing[[#This Row],[toon_On Premise]],Eisen_Oplossing[[#This Row],[toon_Dienstverlening]]))),"TOON NIET","TOON WEL")</f>
        <v>TOON WEL</v>
      </c>
      <c r="O175" s="4" t="str">
        <f>IF(Eisen_Oplossing[[#This Row],[Eis nodig?]]="Ja","TOON WEL","TOON NIET")</f>
        <v>TOON WEL</v>
      </c>
      <c r="P175" s="4" t="str">
        <f>IF(AND(Eisen_Oplossing[[#This Row],[TOON obv GEVRAAGDE?]]="TOON WEL",Eisen_Oplossing[[#This Row],[Eis nodig?]]="JA"),"ZICHTBAAR","VERBERG")</f>
        <v>ZICHTBAAR</v>
      </c>
    </row>
    <row r="176" spans="1:16" ht="41.4" hidden="1" x14ac:dyDescent="0.3">
      <c r="A176" s="4" t="str">
        <f>IF(LEN(Eisen_Oplossing[[#This Row],[teller]])=1,CONCATENATE("ICT00",Eisen_Oplossing[[#This Row],[teller]]),IF(LEN(Eisen_Oplossing[[#This Row],[teller]])=2,CONCATENATE("ICT0",Eisen_Oplossing[[#This Row],[teller]]),CONCATENATE("ICT",Eisen_Oplossing[[#This Row],[teller]])))</f>
        <v>ICT172</v>
      </c>
      <c r="B176" s="4">
        <f t="shared" si="3"/>
        <v>172</v>
      </c>
      <c r="C176" s="4" t="s">
        <v>54</v>
      </c>
      <c r="D176" s="4" t="s">
        <v>156</v>
      </c>
      <c r="E176" s="4" t="s">
        <v>281</v>
      </c>
      <c r="F176" s="4"/>
      <c r="G176" s="34" t="s">
        <v>63</v>
      </c>
      <c r="H176" s="34" t="s">
        <v>63</v>
      </c>
      <c r="I176" s="34" t="s">
        <v>63</v>
      </c>
      <c r="J176" s="4"/>
      <c r="K176" s="4" t="str">
        <f>IF(AND('AAN TE VULLEN door INSCHRIJVER'!$C$16="Ja",Eisen_Oplossing[[#This Row],[Cloud / SaaS]]="√"),"wel","niet")</f>
        <v>niet</v>
      </c>
      <c r="L176" s="4" t="str">
        <f>IF(AND('AAN TE VULLEN door INSCHRIJVER'!$C$17="Ja",Eisen_Oplossing[[#This Row],[On Premise]]="√"),"wel","niet")</f>
        <v>niet</v>
      </c>
      <c r="M176" s="4" t="str">
        <f>IF(AND('AAN TE VULLEN door INSCHRIJVER'!$C$18="Ja",Eisen_Oplossing[[#This Row],[Dienst-ver-lening]]="√"),"wel","niet")</f>
        <v>wel</v>
      </c>
      <c r="N176" s="4" t="str">
        <f>IF(ISERROR(SEARCH("wel",CONCATENATE(Eisen_Oplossing[[#This Row],[toon_Cloud / SaaS]],Eisen_Oplossing[[#This Row],[toon_On Premise]],Eisen_Oplossing[[#This Row],[toon_Dienstverlening]]))),"TOON NIET","TOON WEL")</f>
        <v>TOON WEL</v>
      </c>
      <c r="O176" s="4" t="str">
        <f>IF(Eisen_Oplossing[[#This Row],[Eis nodig?]]="Ja","TOON WEL","TOON NIET")</f>
        <v>TOON WEL</v>
      </c>
      <c r="P176" s="4" t="str">
        <f>IF(AND(Eisen_Oplossing[[#This Row],[TOON obv GEVRAAGDE?]]="TOON WEL",Eisen_Oplossing[[#This Row],[Eis nodig?]]="JA"),"ZICHTBAAR","VERBERG")</f>
        <v>ZICHTBAAR</v>
      </c>
    </row>
    <row r="177" spans="1:16" ht="165.6" hidden="1" x14ac:dyDescent="0.3">
      <c r="A177" s="4" t="str">
        <f>IF(LEN(Eisen_Oplossing[[#This Row],[teller]])=1,CONCATENATE("ICT00",Eisen_Oplossing[[#This Row],[teller]]),IF(LEN(Eisen_Oplossing[[#This Row],[teller]])=2,CONCATENATE("ICT0",Eisen_Oplossing[[#This Row],[teller]]),CONCATENATE("ICT",Eisen_Oplossing[[#This Row],[teller]])))</f>
        <v>ICT173</v>
      </c>
      <c r="B177" s="4">
        <f t="shared" si="3"/>
        <v>173</v>
      </c>
      <c r="C177" s="4" t="s">
        <v>54</v>
      </c>
      <c r="D177" s="4" t="s">
        <v>156</v>
      </c>
      <c r="E177" s="4" t="s">
        <v>323</v>
      </c>
      <c r="F177" s="4"/>
      <c r="G177" s="34" t="s">
        <v>63</v>
      </c>
      <c r="H177" s="34" t="s">
        <v>63</v>
      </c>
      <c r="I177" s="34" t="s">
        <v>63</v>
      </c>
      <c r="J177" s="4"/>
      <c r="K177" s="4" t="str">
        <f>IF(AND('AAN TE VULLEN door INSCHRIJVER'!$C$16="Ja",Eisen_Oplossing[[#This Row],[Cloud / SaaS]]="√"),"wel","niet")</f>
        <v>niet</v>
      </c>
      <c r="L177" s="4" t="str">
        <f>IF(AND('AAN TE VULLEN door INSCHRIJVER'!$C$17="Ja",Eisen_Oplossing[[#This Row],[On Premise]]="√"),"wel","niet")</f>
        <v>niet</v>
      </c>
      <c r="M177" s="4" t="str">
        <f>IF(AND('AAN TE VULLEN door INSCHRIJVER'!$C$18="Ja",Eisen_Oplossing[[#This Row],[Dienst-ver-lening]]="√"),"wel","niet")</f>
        <v>wel</v>
      </c>
      <c r="N177" s="4" t="str">
        <f>IF(ISERROR(SEARCH("wel",CONCATENATE(Eisen_Oplossing[[#This Row],[toon_Cloud / SaaS]],Eisen_Oplossing[[#This Row],[toon_On Premise]],Eisen_Oplossing[[#This Row],[toon_Dienstverlening]]))),"TOON NIET","TOON WEL")</f>
        <v>TOON WEL</v>
      </c>
      <c r="O177" s="4" t="str">
        <f>IF(Eisen_Oplossing[[#This Row],[Eis nodig?]]="Ja","TOON WEL","TOON NIET")</f>
        <v>TOON WEL</v>
      </c>
      <c r="P177" s="4" t="str">
        <f>IF(AND(Eisen_Oplossing[[#This Row],[TOON obv GEVRAAGDE?]]="TOON WEL",Eisen_Oplossing[[#This Row],[Eis nodig?]]="JA"),"ZICHTBAAR","VERBERG")</f>
        <v>ZICHTBAAR</v>
      </c>
    </row>
    <row r="178" spans="1:16" ht="69" hidden="1" x14ac:dyDescent="0.3">
      <c r="A178" s="4" t="str">
        <f>IF(LEN(Eisen_Oplossing[[#This Row],[teller]])=1,CONCATENATE("ICT00",Eisen_Oplossing[[#This Row],[teller]]),IF(LEN(Eisen_Oplossing[[#This Row],[teller]])=2,CONCATENATE("ICT0",Eisen_Oplossing[[#This Row],[teller]]),CONCATENATE("ICT",Eisen_Oplossing[[#This Row],[teller]])))</f>
        <v>ICT174</v>
      </c>
      <c r="B178" s="4">
        <f t="shared" si="3"/>
        <v>174</v>
      </c>
      <c r="C178" s="4" t="s">
        <v>54</v>
      </c>
      <c r="D178" s="4" t="s">
        <v>156</v>
      </c>
      <c r="E178" s="4" t="s">
        <v>174</v>
      </c>
      <c r="F178" s="4"/>
      <c r="G178" s="34" t="s">
        <v>63</v>
      </c>
      <c r="H178" s="34" t="s">
        <v>63</v>
      </c>
      <c r="I178" s="34" t="s">
        <v>63</v>
      </c>
      <c r="J178" s="4"/>
      <c r="K178" s="4" t="str">
        <f>IF(AND('AAN TE VULLEN door INSCHRIJVER'!$C$16="Ja",Eisen_Oplossing[[#This Row],[Cloud / SaaS]]="√"),"wel","niet")</f>
        <v>niet</v>
      </c>
      <c r="L178" s="4" t="str">
        <f>IF(AND('AAN TE VULLEN door INSCHRIJVER'!$C$17="Ja",Eisen_Oplossing[[#This Row],[On Premise]]="√"),"wel","niet")</f>
        <v>niet</v>
      </c>
      <c r="M178" s="4" t="str">
        <f>IF(AND('AAN TE VULLEN door INSCHRIJVER'!$C$18="Ja",Eisen_Oplossing[[#This Row],[Dienst-ver-lening]]="√"),"wel","niet")</f>
        <v>wel</v>
      </c>
      <c r="N178" s="4" t="str">
        <f>IF(ISERROR(SEARCH("wel",CONCATENATE(Eisen_Oplossing[[#This Row],[toon_Cloud / SaaS]],Eisen_Oplossing[[#This Row],[toon_On Premise]],Eisen_Oplossing[[#This Row],[toon_Dienstverlening]]))),"TOON NIET","TOON WEL")</f>
        <v>TOON WEL</v>
      </c>
      <c r="O178" s="4" t="str">
        <f>IF(Eisen_Oplossing[[#This Row],[Eis nodig?]]="Ja","TOON WEL","TOON NIET")</f>
        <v>TOON WEL</v>
      </c>
      <c r="P178" s="4" t="str">
        <f>IF(AND(Eisen_Oplossing[[#This Row],[TOON obv GEVRAAGDE?]]="TOON WEL",Eisen_Oplossing[[#This Row],[Eis nodig?]]="JA"),"ZICHTBAAR","VERBERG")</f>
        <v>ZICHTBAAR</v>
      </c>
    </row>
    <row r="179" spans="1:16" ht="41.4" hidden="1" x14ac:dyDescent="0.3">
      <c r="A179" s="4" t="str">
        <f>IF(LEN(Eisen_Oplossing[[#This Row],[teller]])=1,CONCATENATE("ICT00",Eisen_Oplossing[[#This Row],[teller]]),IF(LEN(Eisen_Oplossing[[#This Row],[teller]])=2,CONCATENATE("ICT0",Eisen_Oplossing[[#This Row],[teller]]),CONCATENATE("ICT",Eisen_Oplossing[[#This Row],[teller]])))</f>
        <v>ICT175</v>
      </c>
      <c r="B179" s="4">
        <f t="shared" si="3"/>
        <v>175</v>
      </c>
      <c r="C179" s="4" t="s">
        <v>54</v>
      </c>
      <c r="D179" s="4" t="s">
        <v>156</v>
      </c>
      <c r="E179" s="4" t="s">
        <v>175</v>
      </c>
      <c r="F179" s="4"/>
      <c r="G179" s="34" t="s">
        <v>63</v>
      </c>
      <c r="H179" s="34" t="s">
        <v>63</v>
      </c>
      <c r="I179" s="34" t="s">
        <v>63</v>
      </c>
      <c r="J179" s="4"/>
      <c r="K179" s="4" t="str">
        <f>IF(AND('AAN TE VULLEN door INSCHRIJVER'!$C$16="Ja",Eisen_Oplossing[[#This Row],[Cloud / SaaS]]="√"),"wel","niet")</f>
        <v>niet</v>
      </c>
      <c r="L179" s="4" t="str">
        <f>IF(AND('AAN TE VULLEN door INSCHRIJVER'!$C$17="Ja",Eisen_Oplossing[[#This Row],[On Premise]]="√"),"wel","niet")</f>
        <v>niet</v>
      </c>
      <c r="M179" s="4" t="str">
        <f>IF(AND('AAN TE VULLEN door INSCHRIJVER'!$C$18="Ja",Eisen_Oplossing[[#This Row],[Dienst-ver-lening]]="√"),"wel","niet")</f>
        <v>wel</v>
      </c>
      <c r="N179" s="4" t="str">
        <f>IF(ISERROR(SEARCH("wel",CONCATENATE(Eisen_Oplossing[[#This Row],[toon_Cloud / SaaS]],Eisen_Oplossing[[#This Row],[toon_On Premise]],Eisen_Oplossing[[#This Row],[toon_Dienstverlening]]))),"TOON NIET","TOON WEL")</f>
        <v>TOON WEL</v>
      </c>
      <c r="O179" s="4" t="str">
        <f>IF(Eisen_Oplossing[[#This Row],[Eis nodig?]]="Ja","TOON WEL","TOON NIET")</f>
        <v>TOON WEL</v>
      </c>
      <c r="P179" s="4" t="str">
        <f>IF(AND(Eisen_Oplossing[[#This Row],[TOON obv GEVRAAGDE?]]="TOON WEL",Eisen_Oplossing[[#This Row],[Eis nodig?]]="JA"),"ZICHTBAAR","VERBERG")</f>
        <v>ZICHTBAAR</v>
      </c>
    </row>
    <row r="180" spans="1:16" ht="27.6" hidden="1" x14ac:dyDescent="0.3">
      <c r="A180" s="4" t="str">
        <f>IF(LEN(Eisen_Oplossing[[#This Row],[teller]])=1,CONCATENATE("ICT00",Eisen_Oplossing[[#This Row],[teller]]),IF(LEN(Eisen_Oplossing[[#This Row],[teller]])=2,CONCATENATE("ICT0",Eisen_Oplossing[[#This Row],[teller]]),CONCATENATE("ICT",Eisen_Oplossing[[#This Row],[teller]])))</f>
        <v>ICT176</v>
      </c>
      <c r="B180" s="4">
        <f t="shared" si="3"/>
        <v>176</v>
      </c>
      <c r="C180" s="4" t="s">
        <v>54</v>
      </c>
      <c r="D180" s="4" t="s">
        <v>156</v>
      </c>
      <c r="E180" s="119" t="s">
        <v>293</v>
      </c>
      <c r="F180" s="4"/>
      <c r="G180" s="34" t="s">
        <v>63</v>
      </c>
      <c r="H180" s="34"/>
      <c r="I180" s="34" t="s">
        <v>63</v>
      </c>
      <c r="J180" s="4"/>
      <c r="K180" s="4" t="str">
        <f>IF(AND('AAN TE VULLEN door INSCHRIJVER'!$C$16="Ja",Eisen_Oplossing[[#This Row],[Cloud / SaaS]]="√"),"wel","niet")</f>
        <v>niet</v>
      </c>
      <c r="L180" s="4" t="str">
        <f>IF(AND('AAN TE VULLEN door INSCHRIJVER'!$C$17="Ja",Eisen_Oplossing[[#This Row],[On Premise]]="√"),"wel","niet")</f>
        <v>niet</v>
      </c>
      <c r="M180" s="4" t="str">
        <f>IF(AND('AAN TE VULLEN door INSCHRIJVER'!$C$18="Ja",Eisen_Oplossing[[#This Row],[Dienst-ver-lening]]="√"),"wel","niet")</f>
        <v>wel</v>
      </c>
      <c r="N180" s="4" t="str">
        <f>IF(ISERROR(SEARCH("wel",CONCATENATE(Eisen_Oplossing[[#This Row],[toon_Cloud / SaaS]],Eisen_Oplossing[[#This Row],[toon_On Premise]],Eisen_Oplossing[[#This Row],[toon_Dienstverlening]]))),"TOON NIET","TOON WEL")</f>
        <v>TOON WEL</v>
      </c>
      <c r="O180" s="4" t="str">
        <f>IF(Eisen_Oplossing[[#This Row],[Eis nodig?]]="Ja","TOON WEL","TOON NIET")</f>
        <v>TOON WEL</v>
      </c>
      <c r="P180" s="4" t="str">
        <f>IF(AND(Eisen_Oplossing[[#This Row],[TOON obv GEVRAAGDE?]]="TOON WEL",Eisen_Oplossing[[#This Row],[Eis nodig?]]="JA"),"ZICHTBAAR","VERBERG")</f>
        <v>ZICHTBAAR</v>
      </c>
    </row>
    <row r="181" spans="1:16" ht="96.6" hidden="1" x14ac:dyDescent="0.3">
      <c r="A181" s="4" t="str">
        <f>IF(LEN(Eisen_Oplossing[[#This Row],[teller]])=1,CONCATENATE("ICT00",Eisen_Oplossing[[#This Row],[teller]]),IF(LEN(Eisen_Oplossing[[#This Row],[teller]])=2,CONCATENATE("ICT0",Eisen_Oplossing[[#This Row],[teller]]),CONCATENATE("ICT",Eisen_Oplossing[[#This Row],[teller]])))</f>
        <v>ICT177</v>
      </c>
      <c r="B181" s="4">
        <f t="shared" si="3"/>
        <v>177</v>
      </c>
      <c r="C181" s="4" t="s">
        <v>54</v>
      </c>
      <c r="D181" s="4" t="s">
        <v>156</v>
      </c>
      <c r="E181" s="29" t="s">
        <v>355</v>
      </c>
      <c r="F181" s="4" t="s">
        <v>176</v>
      </c>
      <c r="G181" s="34" t="s">
        <v>63</v>
      </c>
      <c r="H181" s="34" t="s">
        <v>63</v>
      </c>
      <c r="I181" s="34" t="s">
        <v>63</v>
      </c>
      <c r="J181" s="4"/>
      <c r="K181" s="4" t="str">
        <f>IF(AND('AAN TE VULLEN door INSCHRIJVER'!$C$16="Ja",Eisen_Oplossing[[#This Row],[Cloud / SaaS]]="√"),"wel","niet")</f>
        <v>niet</v>
      </c>
      <c r="L181" s="4" t="str">
        <f>IF(AND('AAN TE VULLEN door INSCHRIJVER'!$C$17="Ja",Eisen_Oplossing[[#This Row],[On Premise]]="√"),"wel","niet")</f>
        <v>niet</v>
      </c>
      <c r="M181" s="4" t="str">
        <f>IF(AND('AAN TE VULLEN door INSCHRIJVER'!$C$18="Ja",Eisen_Oplossing[[#This Row],[Dienst-ver-lening]]="√"),"wel","niet")</f>
        <v>wel</v>
      </c>
      <c r="N181" s="4" t="str">
        <f>IF(ISERROR(SEARCH("wel",CONCATENATE(Eisen_Oplossing[[#This Row],[toon_Cloud / SaaS]],Eisen_Oplossing[[#This Row],[toon_On Premise]],Eisen_Oplossing[[#This Row],[toon_Dienstverlening]]))),"TOON NIET","TOON WEL")</f>
        <v>TOON WEL</v>
      </c>
      <c r="O181" s="4" t="str">
        <f>IF(Eisen_Oplossing[[#This Row],[Eis nodig?]]="Ja","TOON WEL","TOON NIET")</f>
        <v>TOON WEL</v>
      </c>
      <c r="P181" s="4" t="str">
        <f>IF(AND(Eisen_Oplossing[[#This Row],[TOON obv GEVRAAGDE?]]="TOON WEL",Eisen_Oplossing[[#This Row],[Eis nodig?]]="JA"),"ZICHTBAAR","VERBERG")</f>
        <v>ZICHTBAAR</v>
      </c>
    </row>
    <row r="182" spans="1:16" ht="69" hidden="1" x14ac:dyDescent="0.3">
      <c r="A182" s="4" t="str">
        <f>IF(LEN(Eisen_Oplossing[[#This Row],[teller]])=1,CONCATENATE("ICT00",Eisen_Oplossing[[#This Row],[teller]]),IF(LEN(Eisen_Oplossing[[#This Row],[teller]])=2,CONCATENATE("ICT0",Eisen_Oplossing[[#This Row],[teller]]),CONCATENATE("ICT",Eisen_Oplossing[[#This Row],[teller]])))</f>
        <v>ICT178</v>
      </c>
      <c r="B182" s="4">
        <f t="shared" si="3"/>
        <v>178</v>
      </c>
      <c r="C182" s="4" t="s">
        <v>54</v>
      </c>
      <c r="D182" s="4" t="s">
        <v>156</v>
      </c>
      <c r="E182" s="29" t="s">
        <v>356</v>
      </c>
      <c r="F182" s="4" t="s">
        <v>176</v>
      </c>
      <c r="G182" s="34" t="s">
        <v>63</v>
      </c>
      <c r="H182" s="34" t="s">
        <v>63</v>
      </c>
      <c r="I182" s="34" t="s">
        <v>63</v>
      </c>
      <c r="J182" s="4"/>
      <c r="K182" s="4" t="str">
        <f>IF(AND('AAN TE VULLEN door INSCHRIJVER'!$C$16="Ja",Eisen_Oplossing[[#This Row],[Cloud / SaaS]]="√"),"wel","niet")</f>
        <v>niet</v>
      </c>
      <c r="L182" s="4" t="str">
        <f>IF(AND('AAN TE VULLEN door INSCHRIJVER'!$C$17="Ja",Eisen_Oplossing[[#This Row],[On Premise]]="√"),"wel","niet")</f>
        <v>niet</v>
      </c>
      <c r="M182" s="4" t="str">
        <f>IF(AND('AAN TE VULLEN door INSCHRIJVER'!$C$18="Ja",Eisen_Oplossing[[#This Row],[Dienst-ver-lening]]="√"),"wel","niet")</f>
        <v>wel</v>
      </c>
      <c r="N182" s="4" t="str">
        <f>IF(ISERROR(SEARCH("wel",CONCATENATE(Eisen_Oplossing[[#This Row],[toon_Cloud / SaaS]],Eisen_Oplossing[[#This Row],[toon_On Premise]],Eisen_Oplossing[[#This Row],[toon_Dienstverlening]]))),"TOON NIET","TOON WEL")</f>
        <v>TOON WEL</v>
      </c>
      <c r="O182" s="4" t="str">
        <f>IF(Eisen_Oplossing[[#This Row],[Eis nodig?]]="Ja","TOON WEL","TOON NIET")</f>
        <v>TOON WEL</v>
      </c>
      <c r="P182" s="4" t="str">
        <f>IF(AND(Eisen_Oplossing[[#This Row],[TOON obv GEVRAAGDE?]]="TOON WEL",Eisen_Oplossing[[#This Row],[Eis nodig?]]="JA"),"ZICHTBAAR","VERBERG")</f>
        <v>ZICHTBAAR</v>
      </c>
    </row>
    <row r="183" spans="1:16" ht="55.2" hidden="1" x14ac:dyDescent="0.3">
      <c r="A183" s="4" t="str">
        <f>IF(LEN(Eisen_Oplossing[[#This Row],[teller]])=1,CONCATENATE("ICT00",Eisen_Oplossing[[#This Row],[teller]]),IF(LEN(Eisen_Oplossing[[#This Row],[teller]])=2,CONCATENATE("ICT0",Eisen_Oplossing[[#This Row],[teller]]),CONCATENATE("ICT",Eisen_Oplossing[[#This Row],[teller]])))</f>
        <v>ICT179</v>
      </c>
      <c r="B183" s="4">
        <f t="shared" si="3"/>
        <v>179</v>
      </c>
      <c r="C183" s="4" t="s">
        <v>54</v>
      </c>
      <c r="D183" s="4" t="s">
        <v>156</v>
      </c>
      <c r="E183" s="4" t="s">
        <v>177</v>
      </c>
      <c r="F183" s="4"/>
      <c r="G183" s="34" t="s">
        <v>63</v>
      </c>
      <c r="H183" s="34"/>
      <c r="I183" s="34" t="s">
        <v>63</v>
      </c>
      <c r="J183" s="4"/>
      <c r="K183" s="4" t="str">
        <f>IF(AND('AAN TE VULLEN door INSCHRIJVER'!$C$16="Ja",Eisen_Oplossing[[#This Row],[Cloud / SaaS]]="√"),"wel","niet")</f>
        <v>niet</v>
      </c>
      <c r="L183" s="4" t="str">
        <f>IF(AND('AAN TE VULLEN door INSCHRIJVER'!$C$17="Ja",Eisen_Oplossing[[#This Row],[On Premise]]="√"),"wel","niet")</f>
        <v>niet</v>
      </c>
      <c r="M183" s="4" t="str">
        <f>IF(AND('AAN TE VULLEN door INSCHRIJVER'!$C$18="Ja",Eisen_Oplossing[[#This Row],[Dienst-ver-lening]]="√"),"wel","niet")</f>
        <v>wel</v>
      </c>
      <c r="N183" s="4" t="str">
        <f>IF(ISERROR(SEARCH("wel",CONCATENATE(Eisen_Oplossing[[#This Row],[toon_Cloud / SaaS]],Eisen_Oplossing[[#This Row],[toon_On Premise]],Eisen_Oplossing[[#This Row],[toon_Dienstverlening]]))),"TOON NIET","TOON WEL")</f>
        <v>TOON WEL</v>
      </c>
      <c r="O183" s="4" t="str">
        <f>IF(Eisen_Oplossing[[#This Row],[Eis nodig?]]="Ja","TOON WEL","TOON NIET")</f>
        <v>TOON WEL</v>
      </c>
      <c r="P183" s="4" t="str">
        <f>IF(AND(Eisen_Oplossing[[#This Row],[TOON obv GEVRAAGDE?]]="TOON WEL",Eisen_Oplossing[[#This Row],[Eis nodig?]]="JA"),"ZICHTBAAR","VERBERG")</f>
        <v>ZICHTBAAR</v>
      </c>
    </row>
    <row r="184" spans="1:16" ht="55.2" hidden="1" x14ac:dyDescent="0.3">
      <c r="A184" s="4" t="str">
        <f>IF(LEN(Eisen_Oplossing[[#This Row],[teller]])=1,CONCATENATE("ICT00",Eisen_Oplossing[[#This Row],[teller]]),IF(LEN(Eisen_Oplossing[[#This Row],[teller]])=2,CONCATENATE("ICT0",Eisen_Oplossing[[#This Row],[teller]]),CONCATENATE("ICT",Eisen_Oplossing[[#This Row],[teller]])))</f>
        <v>ICT180</v>
      </c>
      <c r="B184" s="4">
        <f t="shared" si="3"/>
        <v>180</v>
      </c>
      <c r="C184" s="4" t="s">
        <v>54</v>
      </c>
      <c r="D184" s="4" t="s">
        <v>156</v>
      </c>
      <c r="E184" s="4" t="s">
        <v>178</v>
      </c>
      <c r="F184" s="4"/>
      <c r="G184" s="34" t="s">
        <v>63</v>
      </c>
      <c r="H184" s="34"/>
      <c r="I184" s="34" t="s">
        <v>63</v>
      </c>
      <c r="J184" s="4"/>
      <c r="K184" s="4" t="str">
        <f>IF(AND('AAN TE VULLEN door INSCHRIJVER'!$C$16="Ja",Eisen_Oplossing[[#This Row],[Cloud / SaaS]]="√"),"wel","niet")</f>
        <v>niet</v>
      </c>
      <c r="L184" s="4" t="str">
        <f>IF(AND('AAN TE VULLEN door INSCHRIJVER'!$C$17="Ja",Eisen_Oplossing[[#This Row],[On Premise]]="√"),"wel","niet")</f>
        <v>niet</v>
      </c>
      <c r="M184" s="4" t="str">
        <f>IF(AND('AAN TE VULLEN door INSCHRIJVER'!$C$18="Ja",Eisen_Oplossing[[#This Row],[Dienst-ver-lening]]="√"),"wel","niet")</f>
        <v>wel</v>
      </c>
      <c r="N184" s="4" t="str">
        <f>IF(ISERROR(SEARCH("wel",CONCATENATE(Eisen_Oplossing[[#This Row],[toon_Cloud / SaaS]],Eisen_Oplossing[[#This Row],[toon_On Premise]],Eisen_Oplossing[[#This Row],[toon_Dienstverlening]]))),"TOON NIET","TOON WEL")</f>
        <v>TOON WEL</v>
      </c>
      <c r="O184" s="4" t="str">
        <f>IF(Eisen_Oplossing[[#This Row],[Eis nodig?]]="Ja","TOON WEL","TOON NIET")</f>
        <v>TOON WEL</v>
      </c>
      <c r="P184" s="4" t="str">
        <f>IF(AND(Eisen_Oplossing[[#This Row],[TOON obv GEVRAAGDE?]]="TOON WEL",Eisen_Oplossing[[#This Row],[Eis nodig?]]="JA"),"ZICHTBAAR","VERBERG")</f>
        <v>ZICHTBAAR</v>
      </c>
    </row>
    <row r="185" spans="1:16" ht="55.2" hidden="1" x14ac:dyDescent="0.3">
      <c r="A185" s="4" t="str">
        <f>IF(LEN(Eisen_Oplossing[[#This Row],[teller]])=1,CONCATENATE("ICT00",Eisen_Oplossing[[#This Row],[teller]]),IF(LEN(Eisen_Oplossing[[#This Row],[teller]])=2,CONCATENATE("ICT0",Eisen_Oplossing[[#This Row],[teller]]),CONCATENATE("ICT",Eisen_Oplossing[[#This Row],[teller]])))</f>
        <v>ICT181</v>
      </c>
      <c r="B185" s="4">
        <f t="shared" si="3"/>
        <v>181</v>
      </c>
      <c r="C185" s="4" t="s">
        <v>54</v>
      </c>
      <c r="D185" s="4" t="s">
        <v>156</v>
      </c>
      <c r="E185" s="4" t="s">
        <v>179</v>
      </c>
      <c r="F185" s="4"/>
      <c r="G185" s="34" t="s">
        <v>63</v>
      </c>
      <c r="H185" s="34"/>
      <c r="I185" s="34" t="s">
        <v>63</v>
      </c>
      <c r="J185" s="4"/>
      <c r="K185" s="4" t="str">
        <f>IF(AND('AAN TE VULLEN door INSCHRIJVER'!$C$16="Ja",Eisen_Oplossing[[#This Row],[Cloud / SaaS]]="√"),"wel","niet")</f>
        <v>niet</v>
      </c>
      <c r="L185" s="4" t="str">
        <f>IF(AND('AAN TE VULLEN door INSCHRIJVER'!$C$17="Ja",Eisen_Oplossing[[#This Row],[On Premise]]="√"),"wel","niet")</f>
        <v>niet</v>
      </c>
      <c r="M185" s="4" t="str">
        <f>IF(AND('AAN TE VULLEN door INSCHRIJVER'!$C$18="Ja",Eisen_Oplossing[[#This Row],[Dienst-ver-lening]]="√"),"wel","niet")</f>
        <v>wel</v>
      </c>
      <c r="N185" s="4" t="str">
        <f>IF(ISERROR(SEARCH("wel",CONCATENATE(Eisen_Oplossing[[#This Row],[toon_Cloud / SaaS]],Eisen_Oplossing[[#This Row],[toon_On Premise]],Eisen_Oplossing[[#This Row],[toon_Dienstverlening]]))),"TOON NIET","TOON WEL")</f>
        <v>TOON WEL</v>
      </c>
      <c r="O185" s="4" t="str">
        <f>IF(Eisen_Oplossing[[#This Row],[Eis nodig?]]="Ja","TOON WEL","TOON NIET")</f>
        <v>TOON WEL</v>
      </c>
      <c r="P185" s="4" t="str">
        <f>IF(AND(Eisen_Oplossing[[#This Row],[TOON obv GEVRAAGDE?]]="TOON WEL",Eisen_Oplossing[[#This Row],[Eis nodig?]]="JA"),"ZICHTBAAR","VERBERG")</f>
        <v>ZICHTBAAR</v>
      </c>
    </row>
    <row r="186" spans="1:16" ht="82.8" hidden="1" x14ac:dyDescent="0.3">
      <c r="A186" s="4" t="str">
        <f>IF(LEN(Eisen_Oplossing[[#This Row],[teller]])=1,CONCATENATE("ICT00",Eisen_Oplossing[[#This Row],[teller]]),IF(LEN(Eisen_Oplossing[[#This Row],[teller]])=2,CONCATENATE("ICT0",Eisen_Oplossing[[#This Row],[teller]]),CONCATENATE("ICT",Eisen_Oplossing[[#This Row],[teller]])))</f>
        <v>ICT182</v>
      </c>
      <c r="B186" s="4">
        <f t="shared" si="3"/>
        <v>182</v>
      </c>
      <c r="C186" s="4" t="s">
        <v>54</v>
      </c>
      <c r="D186" s="4" t="s">
        <v>156</v>
      </c>
      <c r="E186" s="4" t="s">
        <v>180</v>
      </c>
      <c r="F186" s="4" t="s">
        <v>181</v>
      </c>
      <c r="G186" s="34" t="s">
        <v>63</v>
      </c>
      <c r="H186" s="34" t="s">
        <v>63</v>
      </c>
      <c r="I186" s="34" t="s">
        <v>63</v>
      </c>
      <c r="J186" s="4"/>
      <c r="K186" s="4" t="str">
        <f>IF(AND('AAN TE VULLEN door INSCHRIJVER'!$C$16="Ja",Eisen_Oplossing[[#This Row],[Cloud / SaaS]]="√"),"wel","niet")</f>
        <v>niet</v>
      </c>
      <c r="L186" s="4" t="str">
        <f>IF(AND('AAN TE VULLEN door INSCHRIJVER'!$C$17="Ja",Eisen_Oplossing[[#This Row],[On Premise]]="√"),"wel","niet")</f>
        <v>niet</v>
      </c>
      <c r="M186" s="4" t="str">
        <f>IF(AND('AAN TE VULLEN door INSCHRIJVER'!$C$18="Ja",Eisen_Oplossing[[#This Row],[Dienst-ver-lening]]="√"),"wel","niet")</f>
        <v>wel</v>
      </c>
      <c r="N186" s="4" t="str">
        <f>IF(ISERROR(SEARCH("wel",CONCATENATE(Eisen_Oplossing[[#This Row],[toon_Cloud / SaaS]],Eisen_Oplossing[[#This Row],[toon_On Premise]],Eisen_Oplossing[[#This Row],[toon_Dienstverlening]]))),"TOON NIET","TOON WEL")</f>
        <v>TOON WEL</v>
      </c>
      <c r="O186" s="4" t="str">
        <f>IF(Eisen_Oplossing[[#This Row],[Eis nodig?]]="Ja","TOON WEL","TOON NIET")</f>
        <v>TOON WEL</v>
      </c>
      <c r="P186" s="4" t="str">
        <f>IF(AND(Eisen_Oplossing[[#This Row],[TOON obv GEVRAAGDE?]]="TOON WEL",Eisen_Oplossing[[#This Row],[Eis nodig?]]="JA"),"ZICHTBAAR","VERBERG")</f>
        <v>ZICHTBAAR</v>
      </c>
    </row>
    <row r="187" spans="1:16" ht="55.2" hidden="1" x14ac:dyDescent="0.3">
      <c r="A187" s="4" t="str">
        <f>IF(LEN(Eisen_Oplossing[[#This Row],[teller]])=1,CONCATENATE("ICT00",Eisen_Oplossing[[#This Row],[teller]]),IF(LEN(Eisen_Oplossing[[#This Row],[teller]])=2,CONCATENATE("ICT0",Eisen_Oplossing[[#This Row],[teller]]),CONCATENATE("ICT",Eisen_Oplossing[[#This Row],[teller]])))</f>
        <v>ICT183</v>
      </c>
      <c r="B187" s="4">
        <f t="shared" si="3"/>
        <v>183</v>
      </c>
      <c r="C187" s="4" t="s">
        <v>54</v>
      </c>
      <c r="D187" s="4" t="s">
        <v>156</v>
      </c>
      <c r="E187" s="29" t="s">
        <v>333</v>
      </c>
      <c r="F187" s="4"/>
      <c r="G187" s="34" t="s">
        <v>63</v>
      </c>
      <c r="H187" s="34" t="s">
        <v>63</v>
      </c>
      <c r="I187" s="34" t="s">
        <v>63</v>
      </c>
      <c r="J187" s="4"/>
      <c r="K187" s="4" t="str">
        <f>IF(AND('AAN TE VULLEN door INSCHRIJVER'!$C$16="Ja",Eisen_Oplossing[[#This Row],[Cloud / SaaS]]="√"),"wel","niet")</f>
        <v>niet</v>
      </c>
      <c r="L187" s="4" t="str">
        <f>IF(AND('AAN TE VULLEN door INSCHRIJVER'!$C$17="Ja",Eisen_Oplossing[[#This Row],[On Premise]]="√"),"wel","niet")</f>
        <v>niet</v>
      </c>
      <c r="M187" s="4" t="str">
        <f>IF(AND('AAN TE VULLEN door INSCHRIJVER'!$C$18="Ja",Eisen_Oplossing[[#This Row],[Dienst-ver-lening]]="√"),"wel","niet")</f>
        <v>wel</v>
      </c>
      <c r="N187" s="4" t="str">
        <f>IF(ISERROR(SEARCH("wel",CONCATENATE(Eisen_Oplossing[[#This Row],[toon_Cloud / SaaS]],Eisen_Oplossing[[#This Row],[toon_On Premise]],Eisen_Oplossing[[#This Row],[toon_Dienstverlening]]))),"TOON NIET","TOON WEL")</f>
        <v>TOON WEL</v>
      </c>
      <c r="O187" s="4" t="str">
        <f>IF(Eisen_Oplossing[[#This Row],[Eis nodig?]]="Ja","TOON WEL","TOON NIET")</f>
        <v>TOON WEL</v>
      </c>
      <c r="P187" s="4" t="str">
        <f>IF(AND(Eisen_Oplossing[[#This Row],[TOON obv GEVRAAGDE?]]="TOON WEL",Eisen_Oplossing[[#This Row],[Eis nodig?]]="JA"),"ZICHTBAAR","VERBERG")</f>
        <v>ZICHTBAAR</v>
      </c>
    </row>
    <row r="188" spans="1:16" ht="96.6" hidden="1" x14ac:dyDescent="0.3">
      <c r="A188" s="4" t="str">
        <f>IF(LEN(Eisen_Oplossing[[#This Row],[teller]])=1,CONCATENATE("ICT00",Eisen_Oplossing[[#This Row],[teller]]),IF(LEN(Eisen_Oplossing[[#This Row],[teller]])=2,CONCATENATE("ICT0",Eisen_Oplossing[[#This Row],[teller]]),CONCATENATE("ICT",Eisen_Oplossing[[#This Row],[teller]])))</f>
        <v>ICT184</v>
      </c>
      <c r="B188" s="4">
        <f t="shared" si="3"/>
        <v>184</v>
      </c>
      <c r="C188" s="4" t="s">
        <v>54</v>
      </c>
      <c r="D188" s="4" t="s">
        <v>156</v>
      </c>
      <c r="E188" s="4" t="s">
        <v>324</v>
      </c>
      <c r="F188" s="4"/>
      <c r="G188" s="34" t="s">
        <v>63</v>
      </c>
      <c r="H188" s="34" t="s">
        <v>63</v>
      </c>
      <c r="I188" s="34" t="s">
        <v>63</v>
      </c>
      <c r="J188" s="4"/>
      <c r="K188" s="4" t="str">
        <f>IF(AND('AAN TE VULLEN door INSCHRIJVER'!$C$16="Ja",Eisen_Oplossing[[#This Row],[Cloud / SaaS]]="√"),"wel","niet")</f>
        <v>niet</v>
      </c>
      <c r="L188" s="4" t="str">
        <f>IF(AND('AAN TE VULLEN door INSCHRIJVER'!$C$17="Ja",Eisen_Oplossing[[#This Row],[On Premise]]="√"),"wel","niet")</f>
        <v>niet</v>
      </c>
      <c r="M188" s="4" t="str">
        <f>IF(AND('AAN TE VULLEN door INSCHRIJVER'!$C$18="Ja",Eisen_Oplossing[[#This Row],[Dienst-ver-lening]]="√"),"wel","niet")</f>
        <v>wel</v>
      </c>
      <c r="N188" s="4" t="str">
        <f>IF(ISERROR(SEARCH("wel",CONCATENATE(Eisen_Oplossing[[#This Row],[toon_Cloud / SaaS]],Eisen_Oplossing[[#This Row],[toon_On Premise]],Eisen_Oplossing[[#This Row],[toon_Dienstverlening]]))),"TOON NIET","TOON WEL")</f>
        <v>TOON WEL</v>
      </c>
      <c r="O188" s="4" t="str">
        <f>IF(Eisen_Oplossing[[#This Row],[Eis nodig?]]="Ja","TOON WEL","TOON NIET")</f>
        <v>TOON WEL</v>
      </c>
      <c r="P188" s="4" t="str">
        <f>IF(AND(Eisen_Oplossing[[#This Row],[TOON obv GEVRAAGDE?]]="TOON WEL",Eisen_Oplossing[[#This Row],[Eis nodig?]]="JA"),"ZICHTBAAR","VERBERG")</f>
        <v>ZICHTBAAR</v>
      </c>
    </row>
    <row r="189" spans="1:16" ht="69" hidden="1" x14ac:dyDescent="0.3">
      <c r="A189" s="4" t="str">
        <f>IF(LEN(Eisen_Oplossing[[#This Row],[teller]])=1,CONCATENATE("ICT00",Eisen_Oplossing[[#This Row],[teller]]),IF(LEN(Eisen_Oplossing[[#This Row],[teller]])=2,CONCATENATE("ICT0",Eisen_Oplossing[[#This Row],[teller]]),CONCATENATE("ICT",Eisen_Oplossing[[#This Row],[teller]])))</f>
        <v>ICT185</v>
      </c>
      <c r="B189" s="4">
        <f t="shared" si="3"/>
        <v>185</v>
      </c>
      <c r="C189" s="4" t="s">
        <v>54</v>
      </c>
      <c r="D189" s="4" t="s">
        <v>156</v>
      </c>
      <c r="E189" s="29" t="s">
        <v>357</v>
      </c>
      <c r="F189" s="4"/>
      <c r="G189" s="34" t="s">
        <v>63</v>
      </c>
      <c r="H189" s="34" t="s">
        <v>63</v>
      </c>
      <c r="I189" s="34" t="s">
        <v>63</v>
      </c>
      <c r="J189" s="4"/>
      <c r="K189" s="4" t="str">
        <f>IF(AND('AAN TE VULLEN door INSCHRIJVER'!$C$16="Ja",Eisen_Oplossing[[#This Row],[Cloud / SaaS]]="√"),"wel","niet")</f>
        <v>niet</v>
      </c>
      <c r="L189" s="4" t="str">
        <f>IF(AND('AAN TE VULLEN door INSCHRIJVER'!$C$17="Ja",Eisen_Oplossing[[#This Row],[On Premise]]="√"),"wel","niet")</f>
        <v>niet</v>
      </c>
      <c r="M189" s="4" t="str">
        <f>IF(AND('AAN TE VULLEN door INSCHRIJVER'!$C$18="Ja",Eisen_Oplossing[[#This Row],[Dienst-ver-lening]]="√"),"wel","niet")</f>
        <v>wel</v>
      </c>
      <c r="N189" s="4" t="str">
        <f>IF(ISERROR(SEARCH("wel",CONCATENATE(Eisen_Oplossing[[#This Row],[toon_Cloud / SaaS]],Eisen_Oplossing[[#This Row],[toon_On Premise]],Eisen_Oplossing[[#This Row],[toon_Dienstverlening]]))),"TOON NIET","TOON WEL")</f>
        <v>TOON WEL</v>
      </c>
      <c r="O189" s="4" t="str">
        <f>IF(Eisen_Oplossing[[#This Row],[Eis nodig?]]="Ja","TOON WEL","TOON NIET")</f>
        <v>TOON WEL</v>
      </c>
      <c r="P189" s="4" t="str">
        <f>IF(AND(Eisen_Oplossing[[#This Row],[TOON obv GEVRAAGDE?]]="TOON WEL",Eisen_Oplossing[[#This Row],[Eis nodig?]]="JA"),"ZICHTBAAR","VERBERG")</f>
        <v>ZICHTBAAR</v>
      </c>
    </row>
    <row r="190" spans="1:16" ht="55.2" hidden="1" x14ac:dyDescent="0.3">
      <c r="A190" s="4" t="str">
        <f>IF(LEN(Eisen_Oplossing[[#This Row],[teller]])=1,CONCATENATE("ICT00",Eisen_Oplossing[[#This Row],[teller]]),IF(LEN(Eisen_Oplossing[[#This Row],[teller]])=2,CONCATENATE("ICT0",Eisen_Oplossing[[#This Row],[teller]]),CONCATENATE("ICT",Eisen_Oplossing[[#This Row],[teller]])))</f>
        <v>ICT186</v>
      </c>
      <c r="B190" s="4">
        <f t="shared" si="3"/>
        <v>186</v>
      </c>
      <c r="C190" s="4" t="s">
        <v>54</v>
      </c>
      <c r="D190" s="4" t="s">
        <v>156</v>
      </c>
      <c r="E190" s="4" t="s">
        <v>182</v>
      </c>
      <c r="F190" s="4"/>
      <c r="G190" s="34" t="s">
        <v>63</v>
      </c>
      <c r="H190" s="34" t="s">
        <v>63</v>
      </c>
      <c r="I190" s="34" t="s">
        <v>63</v>
      </c>
      <c r="J190" s="4"/>
      <c r="K190" s="4" t="str">
        <f>IF(AND('AAN TE VULLEN door INSCHRIJVER'!$C$16="Ja",Eisen_Oplossing[[#This Row],[Cloud / SaaS]]="√"),"wel","niet")</f>
        <v>niet</v>
      </c>
      <c r="L190" s="4" t="str">
        <f>IF(AND('AAN TE VULLEN door INSCHRIJVER'!$C$17="Ja",Eisen_Oplossing[[#This Row],[On Premise]]="√"),"wel","niet")</f>
        <v>niet</v>
      </c>
      <c r="M190" s="4" t="str">
        <f>IF(AND('AAN TE VULLEN door INSCHRIJVER'!$C$18="Ja",Eisen_Oplossing[[#This Row],[Dienst-ver-lening]]="√"),"wel","niet")</f>
        <v>wel</v>
      </c>
      <c r="N190" s="4" t="str">
        <f>IF(ISERROR(SEARCH("wel",CONCATENATE(Eisen_Oplossing[[#This Row],[toon_Cloud / SaaS]],Eisen_Oplossing[[#This Row],[toon_On Premise]],Eisen_Oplossing[[#This Row],[toon_Dienstverlening]]))),"TOON NIET","TOON WEL")</f>
        <v>TOON WEL</v>
      </c>
      <c r="O190" s="4" t="str">
        <f>IF(Eisen_Oplossing[[#This Row],[Eis nodig?]]="Ja","TOON WEL","TOON NIET")</f>
        <v>TOON WEL</v>
      </c>
      <c r="P190" s="4" t="str">
        <f>IF(AND(Eisen_Oplossing[[#This Row],[TOON obv GEVRAAGDE?]]="TOON WEL",Eisen_Oplossing[[#This Row],[Eis nodig?]]="JA"),"ZICHTBAAR","VERBERG")</f>
        <v>ZICHTBAAR</v>
      </c>
    </row>
    <row r="191" spans="1:16" ht="55.2" hidden="1" x14ac:dyDescent="0.3">
      <c r="A191" s="4" t="str">
        <f>IF(LEN(Eisen_Oplossing[[#This Row],[teller]])=1,CONCATENATE("ICT00",Eisen_Oplossing[[#This Row],[teller]]),IF(LEN(Eisen_Oplossing[[#This Row],[teller]])=2,CONCATENATE("ICT0",Eisen_Oplossing[[#This Row],[teller]]),CONCATENATE("ICT",Eisen_Oplossing[[#This Row],[teller]])))</f>
        <v>ICT187</v>
      </c>
      <c r="B191" s="4">
        <f t="shared" si="3"/>
        <v>187</v>
      </c>
      <c r="C191" s="4" t="s">
        <v>54</v>
      </c>
      <c r="D191" s="4" t="s">
        <v>156</v>
      </c>
      <c r="E191" s="4" t="s">
        <v>282</v>
      </c>
      <c r="F191" s="4"/>
      <c r="G191" s="34" t="s">
        <v>63</v>
      </c>
      <c r="H191" s="34" t="s">
        <v>63</v>
      </c>
      <c r="I191" s="34" t="s">
        <v>63</v>
      </c>
      <c r="J191" s="4"/>
      <c r="K191" s="4" t="str">
        <f>IF(AND('AAN TE VULLEN door INSCHRIJVER'!$C$16="Ja",Eisen_Oplossing[[#This Row],[Cloud / SaaS]]="√"),"wel","niet")</f>
        <v>niet</v>
      </c>
      <c r="L191" s="4" t="str">
        <f>IF(AND('AAN TE VULLEN door INSCHRIJVER'!$C$17="Ja",Eisen_Oplossing[[#This Row],[On Premise]]="√"),"wel","niet")</f>
        <v>niet</v>
      </c>
      <c r="M191" s="4" t="str">
        <f>IF(AND('AAN TE VULLEN door INSCHRIJVER'!$C$18="Ja",Eisen_Oplossing[[#This Row],[Dienst-ver-lening]]="√"),"wel","niet")</f>
        <v>wel</v>
      </c>
      <c r="N191" s="4" t="str">
        <f>IF(ISERROR(SEARCH("wel",CONCATENATE(Eisen_Oplossing[[#This Row],[toon_Cloud / SaaS]],Eisen_Oplossing[[#This Row],[toon_On Premise]],Eisen_Oplossing[[#This Row],[toon_Dienstverlening]]))),"TOON NIET","TOON WEL")</f>
        <v>TOON WEL</v>
      </c>
      <c r="O191" s="4" t="str">
        <f>IF(Eisen_Oplossing[[#This Row],[Eis nodig?]]="Ja","TOON WEL","TOON NIET")</f>
        <v>TOON WEL</v>
      </c>
      <c r="P191" s="4" t="str">
        <f>IF(AND(Eisen_Oplossing[[#This Row],[TOON obv GEVRAAGDE?]]="TOON WEL",Eisen_Oplossing[[#This Row],[Eis nodig?]]="JA"),"ZICHTBAAR","VERBERG")</f>
        <v>ZICHTBAAR</v>
      </c>
    </row>
    <row r="192" spans="1:16" ht="41.4" hidden="1" x14ac:dyDescent="0.3">
      <c r="A192" s="4" t="str">
        <f>IF(LEN(Eisen_Oplossing[[#This Row],[teller]])=1,CONCATENATE("ICT00",Eisen_Oplossing[[#This Row],[teller]]),IF(LEN(Eisen_Oplossing[[#This Row],[teller]])=2,CONCATENATE("ICT0",Eisen_Oplossing[[#This Row],[teller]]),CONCATENATE("ICT",Eisen_Oplossing[[#This Row],[teller]])))</f>
        <v>ICT188</v>
      </c>
      <c r="B192" s="4">
        <f t="shared" si="3"/>
        <v>188</v>
      </c>
      <c r="C192" s="4" t="s">
        <v>54</v>
      </c>
      <c r="D192" s="4" t="s">
        <v>156</v>
      </c>
      <c r="E192" s="4" t="s">
        <v>183</v>
      </c>
      <c r="F192" s="4"/>
      <c r="G192" s="34" t="s">
        <v>63</v>
      </c>
      <c r="H192" s="34" t="s">
        <v>63</v>
      </c>
      <c r="I192" s="34" t="s">
        <v>63</v>
      </c>
      <c r="J192" s="4"/>
      <c r="K192" s="4" t="str">
        <f>IF(AND('AAN TE VULLEN door INSCHRIJVER'!$C$16="Ja",Eisen_Oplossing[[#This Row],[Cloud / SaaS]]="√"),"wel","niet")</f>
        <v>niet</v>
      </c>
      <c r="L192" s="4" t="str">
        <f>IF(AND('AAN TE VULLEN door INSCHRIJVER'!$C$17="Ja",Eisen_Oplossing[[#This Row],[On Premise]]="√"),"wel","niet")</f>
        <v>niet</v>
      </c>
      <c r="M192" s="4" t="str">
        <f>IF(AND('AAN TE VULLEN door INSCHRIJVER'!$C$18="Ja",Eisen_Oplossing[[#This Row],[Dienst-ver-lening]]="√"),"wel","niet")</f>
        <v>wel</v>
      </c>
      <c r="N192" s="4" t="str">
        <f>IF(ISERROR(SEARCH("wel",CONCATENATE(Eisen_Oplossing[[#This Row],[toon_Cloud / SaaS]],Eisen_Oplossing[[#This Row],[toon_On Premise]],Eisen_Oplossing[[#This Row],[toon_Dienstverlening]]))),"TOON NIET","TOON WEL")</f>
        <v>TOON WEL</v>
      </c>
      <c r="O192" s="4" t="str">
        <f>IF(Eisen_Oplossing[[#This Row],[Eis nodig?]]="Ja","TOON WEL","TOON NIET")</f>
        <v>TOON WEL</v>
      </c>
      <c r="P192" s="4" t="str">
        <f>IF(AND(Eisen_Oplossing[[#This Row],[TOON obv GEVRAAGDE?]]="TOON WEL",Eisen_Oplossing[[#This Row],[Eis nodig?]]="JA"),"ZICHTBAAR","VERBERG")</f>
        <v>ZICHTBAAR</v>
      </c>
    </row>
    <row r="193" spans="1:16" ht="41.4" hidden="1" x14ac:dyDescent="0.3">
      <c r="A193" s="4" t="str">
        <f>IF(LEN(Eisen_Oplossing[[#This Row],[teller]])=1,CONCATENATE("ICT00",Eisen_Oplossing[[#This Row],[teller]]),IF(LEN(Eisen_Oplossing[[#This Row],[teller]])=2,CONCATENATE("ICT0",Eisen_Oplossing[[#This Row],[teller]]),CONCATENATE("ICT",Eisen_Oplossing[[#This Row],[teller]])))</f>
        <v>ICT189</v>
      </c>
      <c r="B193" s="4">
        <f t="shared" si="3"/>
        <v>189</v>
      </c>
      <c r="C193" s="4" t="s">
        <v>54</v>
      </c>
      <c r="D193" s="4" t="s">
        <v>156</v>
      </c>
      <c r="E193" s="29" t="s">
        <v>184</v>
      </c>
      <c r="F193" s="4" t="s">
        <v>185</v>
      </c>
      <c r="G193" s="34" t="s">
        <v>63</v>
      </c>
      <c r="H193" s="34" t="s">
        <v>63</v>
      </c>
      <c r="I193" s="34" t="s">
        <v>63</v>
      </c>
      <c r="J193" s="4"/>
      <c r="K193" s="4" t="str">
        <f>IF(AND('AAN TE VULLEN door INSCHRIJVER'!$C$16="Ja",Eisen_Oplossing[[#This Row],[Cloud / SaaS]]="√"),"wel","niet")</f>
        <v>niet</v>
      </c>
      <c r="L193" s="4" t="str">
        <f>IF(AND('AAN TE VULLEN door INSCHRIJVER'!$C$17="Ja",Eisen_Oplossing[[#This Row],[On Premise]]="√"),"wel","niet")</f>
        <v>niet</v>
      </c>
      <c r="M193" s="4" t="str">
        <f>IF(AND('AAN TE VULLEN door INSCHRIJVER'!$C$18="Ja",Eisen_Oplossing[[#This Row],[Dienst-ver-lening]]="√"),"wel","niet")</f>
        <v>wel</v>
      </c>
      <c r="N193" s="4" t="str">
        <f>IF(ISERROR(SEARCH("wel",CONCATENATE(Eisen_Oplossing[[#This Row],[toon_Cloud / SaaS]],Eisen_Oplossing[[#This Row],[toon_On Premise]],Eisen_Oplossing[[#This Row],[toon_Dienstverlening]]))),"TOON NIET","TOON WEL")</f>
        <v>TOON WEL</v>
      </c>
      <c r="O193" s="4" t="str">
        <f>IF(Eisen_Oplossing[[#This Row],[Eis nodig?]]="Ja","TOON WEL","TOON NIET")</f>
        <v>TOON WEL</v>
      </c>
      <c r="P193" s="4" t="str">
        <f>IF(AND(Eisen_Oplossing[[#This Row],[TOON obv GEVRAAGDE?]]="TOON WEL",Eisen_Oplossing[[#This Row],[Eis nodig?]]="JA"),"ZICHTBAAR","VERBERG")</f>
        <v>ZICHTBAAR</v>
      </c>
    </row>
    <row r="194" spans="1:16" ht="96.6" hidden="1" x14ac:dyDescent="0.3">
      <c r="A194" s="4" t="str">
        <f>IF(LEN(Eisen_Oplossing[[#This Row],[teller]])=1,CONCATENATE("ICT00",Eisen_Oplossing[[#This Row],[teller]]),IF(LEN(Eisen_Oplossing[[#This Row],[teller]])=2,CONCATENATE("ICT0",Eisen_Oplossing[[#This Row],[teller]]),CONCATENATE("ICT",Eisen_Oplossing[[#This Row],[teller]])))</f>
        <v>ICT190</v>
      </c>
      <c r="B194" s="4">
        <f t="shared" si="3"/>
        <v>190</v>
      </c>
      <c r="C194" s="4" t="s">
        <v>54</v>
      </c>
      <c r="D194" s="4" t="s">
        <v>156</v>
      </c>
      <c r="E194" s="4" t="s">
        <v>325</v>
      </c>
      <c r="F194" s="4"/>
      <c r="G194" s="34" t="s">
        <v>63</v>
      </c>
      <c r="H194" s="34" t="s">
        <v>63</v>
      </c>
      <c r="I194" s="34" t="s">
        <v>63</v>
      </c>
      <c r="J194" s="4"/>
      <c r="K194" s="4" t="str">
        <f>IF(AND('AAN TE VULLEN door INSCHRIJVER'!$C$16="Ja",Eisen_Oplossing[[#This Row],[Cloud / SaaS]]="√"),"wel","niet")</f>
        <v>niet</v>
      </c>
      <c r="L194" s="4" t="str">
        <f>IF(AND('AAN TE VULLEN door INSCHRIJVER'!$C$17="Ja",Eisen_Oplossing[[#This Row],[On Premise]]="√"),"wel","niet")</f>
        <v>niet</v>
      </c>
      <c r="M194" s="4" t="str">
        <f>IF(AND('AAN TE VULLEN door INSCHRIJVER'!$C$18="Ja",Eisen_Oplossing[[#This Row],[Dienst-ver-lening]]="√"),"wel","niet")</f>
        <v>wel</v>
      </c>
      <c r="N194" s="4" t="str">
        <f>IF(ISERROR(SEARCH("wel",CONCATENATE(Eisen_Oplossing[[#This Row],[toon_Cloud / SaaS]],Eisen_Oplossing[[#This Row],[toon_On Premise]],Eisen_Oplossing[[#This Row],[toon_Dienstverlening]]))),"TOON NIET","TOON WEL")</f>
        <v>TOON WEL</v>
      </c>
      <c r="O194" s="4" t="str">
        <f>IF(Eisen_Oplossing[[#This Row],[Eis nodig?]]="Ja","TOON WEL","TOON NIET")</f>
        <v>TOON WEL</v>
      </c>
      <c r="P194" s="4" t="str">
        <f>IF(AND(Eisen_Oplossing[[#This Row],[TOON obv GEVRAAGDE?]]="TOON WEL",Eisen_Oplossing[[#This Row],[Eis nodig?]]="JA"),"ZICHTBAAR","VERBERG")</f>
        <v>ZICHTBAAR</v>
      </c>
    </row>
    <row r="195" spans="1:16" ht="138" hidden="1" x14ac:dyDescent="0.3">
      <c r="A195" s="4" t="str">
        <f>IF(LEN(Eisen_Oplossing[[#This Row],[teller]])=1,CONCATENATE("ICT00",Eisen_Oplossing[[#This Row],[teller]]),IF(LEN(Eisen_Oplossing[[#This Row],[teller]])=2,CONCATENATE("ICT0",Eisen_Oplossing[[#This Row],[teller]]),CONCATENATE("ICT",Eisen_Oplossing[[#This Row],[teller]])))</f>
        <v>ICT191</v>
      </c>
      <c r="B195" s="4">
        <f t="shared" si="3"/>
        <v>191</v>
      </c>
      <c r="C195" s="4" t="s">
        <v>54</v>
      </c>
      <c r="D195" s="4" t="s">
        <v>156</v>
      </c>
      <c r="E195" s="4" t="s">
        <v>186</v>
      </c>
      <c r="F195" s="4" t="s">
        <v>181</v>
      </c>
      <c r="G195" s="34" t="s">
        <v>63</v>
      </c>
      <c r="H195" s="34" t="s">
        <v>63</v>
      </c>
      <c r="I195" s="34" t="s">
        <v>63</v>
      </c>
      <c r="J195" s="4"/>
      <c r="K195" s="4" t="str">
        <f>IF(AND('AAN TE VULLEN door INSCHRIJVER'!$C$16="Ja",Eisen_Oplossing[[#This Row],[Cloud / SaaS]]="√"),"wel","niet")</f>
        <v>niet</v>
      </c>
      <c r="L195" s="4" t="str">
        <f>IF(AND('AAN TE VULLEN door INSCHRIJVER'!$C$17="Ja",Eisen_Oplossing[[#This Row],[On Premise]]="√"),"wel","niet")</f>
        <v>niet</v>
      </c>
      <c r="M195" s="4" t="str">
        <f>IF(AND('AAN TE VULLEN door INSCHRIJVER'!$C$18="Ja",Eisen_Oplossing[[#This Row],[Dienst-ver-lening]]="√"),"wel","niet")</f>
        <v>wel</v>
      </c>
      <c r="N195" s="4" t="str">
        <f>IF(ISERROR(SEARCH("wel",CONCATENATE(Eisen_Oplossing[[#This Row],[toon_Cloud / SaaS]],Eisen_Oplossing[[#This Row],[toon_On Premise]],Eisen_Oplossing[[#This Row],[toon_Dienstverlening]]))),"TOON NIET","TOON WEL")</f>
        <v>TOON WEL</v>
      </c>
      <c r="O195" s="4" t="str">
        <f>IF(Eisen_Oplossing[[#This Row],[Eis nodig?]]="Ja","TOON WEL","TOON NIET")</f>
        <v>TOON WEL</v>
      </c>
      <c r="P195" s="4" t="str">
        <f>IF(AND(Eisen_Oplossing[[#This Row],[TOON obv GEVRAAGDE?]]="TOON WEL",Eisen_Oplossing[[#This Row],[Eis nodig?]]="JA"),"ZICHTBAAR","VERBERG")</f>
        <v>ZICHTBAAR</v>
      </c>
    </row>
    <row r="196" spans="1:16" ht="110.4" hidden="1" x14ac:dyDescent="0.3">
      <c r="A196" s="4" t="str">
        <f>IF(LEN(Eisen_Oplossing[[#This Row],[teller]])=1,CONCATENATE("ICT00",Eisen_Oplossing[[#This Row],[teller]]),IF(LEN(Eisen_Oplossing[[#This Row],[teller]])=2,CONCATENATE("ICT0",Eisen_Oplossing[[#This Row],[teller]]),CONCATENATE("ICT",Eisen_Oplossing[[#This Row],[teller]])))</f>
        <v>ICT192</v>
      </c>
      <c r="B196" s="4">
        <f t="shared" si="3"/>
        <v>192</v>
      </c>
      <c r="C196" s="4" t="s">
        <v>54</v>
      </c>
      <c r="D196" s="4" t="s">
        <v>156</v>
      </c>
      <c r="E196" s="4" t="s">
        <v>329</v>
      </c>
      <c r="F196" s="4" t="s">
        <v>187</v>
      </c>
      <c r="G196" s="34" t="s">
        <v>63</v>
      </c>
      <c r="H196" s="34"/>
      <c r="I196" s="34" t="s">
        <v>63</v>
      </c>
      <c r="J196" s="4"/>
      <c r="K196" s="4" t="str">
        <f>IF(AND('AAN TE VULLEN door INSCHRIJVER'!$C$16="Ja",Eisen_Oplossing[[#This Row],[Cloud / SaaS]]="√"),"wel","niet")</f>
        <v>niet</v>
      </c>
      <c r="L196" s="4" t="str">
        <f>IF(AND('AAN TE VULLEN door INSCHRIJVER'!$C$17="Ja",Eisen_Oplossing[[#This Row],[On Premise]]="√"),"wel","niet")</f>
        <v>niet</v>
      </c>
      <c r="M196" s="4" t="str">
        <f>IF(AND('AAN TE VULLEN door INSCHRIJVER'!$C$18="Ja",Eisen_Oplossing[[#This Row],[Dienst-ver-lening]]="√"),"wel","niet")</f>
        <v>wel</v>
      </c>
      <c r="N196" s="4" t="str">
        <f>IF(ISERROR(SEARCH("wel",CONCATENATE(Eisen_Oplossing[[#This Row],[toon_Cloud / SaaS]],Eisen_Oplossing[[#This Row],[toon_On Premise]],Eisen_Oplossing[[#This Row],[toon_Dienstverlening]]))),"TOON NIET","TOON WEL")</f>
        <v>TOON WEL</v>
      </c>
      <c r="O196" s="4" t="str">
        <f>IF(Eisen_Oplossing[[#This Row],[Eis nodig?]]="Ja","TOON WEL","TOON NIET")</f>
        <v>TOON WEL</v>
      </c>
      <c r="P196" s="4" t="str">
        <f>IF(AND(Eisen_Oplossing[[#This Row],[TOON obv GEVRAAGDE?]]="TOON WEL",Eisen_Oplossing[[#This Row],[Eis nodig?]]="JA"),"ZICHTBAAR","VERBERG")</f>
        <v>ZICHTBAAR</v>
      </c>
    </row>
    <row r="197" spans="1:16" ht="82.8" hidden="1" x14ac:dyDescent="0.3">
      <c r="A197" s="4" t="str">
        <f>IF(LEN(Eisen_Oplossing[[#This Row],[teller]])=1,CONCATENATE("ICT00",Eisen_Oplossing[[#This Row],[teller]]),IF(LEN(Eisen_Oplossing[[#This Row],[teller]])=2,CONCATENATE("ICT0",Eisen_Oplossing[[#This Row],[teller]]),CONCATENATE("ICT",Eisen_Oplossing[[#This Row],[teller]])))</f>
        <v>ICT193</v>
      </c>
      <c r="B197" s="4">
        <f t="shared" si="3"/>
        <v>193</v>
      </c>
      <c r="C197" s="4" t="s">
        <v>54</v>
      </c>
      <c r="D197" s="4" t="s">
        <v>156</v>
      </c>
      <c r="E197" s="4" t="s">
        <v>188</v>
      </c>
      <c r="F197" s="4" t="s">
        <v>181</v>
      </c>
      <c r="G197" s="34" t="s">
        <v>63</v>
      </c>
      <c r="H197" s="34" t="s">
        <v>63</v>
      </c>
      <c r="I197" s="34" t="s">
        <v>63</v>
      </c>
      <c r="J197" s="4"/>
      <c r="K197" s="4" t="str">
        <f>IF(AND('AAN TE VULLEN door INSCHRIJVER'!$C$16="Ja",Eisen_Oplossing[[#This Row],[Cloud / SaaS]]="√"),"wel","niet")</f>
        <v>niet</v>
      </c>
      <c r="L197" s="4" t="str">
        <f>IF(AND('AAN TE VULLEN door INSCHRIJVER'!$C$17="Ja",Eisen_Oplossing[[#This Row],[On Premise]]="√"),"wel","niet")</f>
        <v>niet</v>
      </c>
      <c r="M197" s="4" t="str">
        <f>IF(AND('AAN TE VULLEN door INSCHRIJVER'!$C$18="Ja",Eisen_Oplossing[[#This Row],[Dienst-ver-lening]]="√"),"wel","niet")</f>
        <v>wel</v>
      </c>
      <c r="N197" s="4" t="str">
        <f>IF(ISERROR(SEARCH("wel",CONCATENATE(Eisen_Oplossing[[#This Row],[toon_Cloud / SaaS]],Eisen_Oplossing[[#This Row],[toon_On Premise]],Eisen_Oplossing[[#This Row],[toon_Dienstverlening]]))),"TOON NIET","TOON WEL")</f>
        <v>TOON WEL</v>
      </c>
      <c r="O197" s="4" t="str">
        <f>IF(Eisen_Oplossing[[#This Row],[Eis nodig?]]="Ja","TOON WEL","TOON NIET")</f>
        <v>TOON WEL</v>
      </c>
      <c r="P197" s="4" t="str">
        <f>IF(AND(Eisen_Oplossing[[#This Row],[TOON obv GEVRAAGDE?]]="TOON WEL",Eisen_Oplossing[[#This Row],[Eis nodig?]]="JA"),"ZICHTBAAR","VERBERG")</f>
        <v>ZICHTBAAR</v>
      </c>
    </row>
    <row r="198" spans="1:16" ht="124.2" hidden="1" x14ac:dyDescent="0.3">
      <c r="A198" s="4" t="str">
        <f>IF(LEN(Eisen_Oplossing[[#This Row],[teller]])=1,CONCATENATE("ICT00",Eisen_Oplossing[[#This Row],[teller]]),IF(LEN(Eisen_Oplossing[[#This Row],[teller]])=2,CONCATENATE("ICT0",Eisen_Oplossing[[#This Row],[teller]]),CONCATENATE("ICT",Eisen_Oplossing[[#This Row],[teller]])))</f>
        <v>ICT194</v>
      </c>
      <c r="B198" s="4">
        <f t="shared" si="3"/>
        <v>194</v>
      </c>
      <c r="C198" s="4" t="s">
        <v>54</v>
      </c>
      <c r="D198" s="4" t="s">
        <v>156</v>
      </c>
      <c r="E198" s="4" t="s">
        <v>358</v>
      </c>
      <c r="F198" s="4" t="s">
        <v>189</v>
      </c>
      <c r="G198" s="34" t="s">
        <v>63</v>
      </c>
      <c r="H198" s="34" t="s">
        <v>63</v>
      </c>
      <c r="I198" s="34" t="s">
        <v>63</v>
      </c>
      <c r="J198" s="4"/>
      <c r="K198" s="4" t="str">
        <f>IF(AND('AAN TE VULLEN door INSCHRIJVER'!$C$16="Ja",Eisen_Oplossing[[#This Row],[Cloud / SaaS]]="√"),"wel","niet")</f>
        <v>niet</v>
      </c>
      <c r="L198" s="4" t="str">
        <f>IF(AND('AAN TE VULLEN door INSCHRIJVER'!$C$17="Ja",Eisen_Oplossing[[#This Row],[On Premise]]="√"),"wel","niet")</f>
        <v>niet</v>
      </c>
      <c r="M198" s="4" t="str">
        <f>IF(AND('AAN TE VULLEN door INSCHRIJVER'!$C$18="Ja",Eisen_Oplossing[[#This Row],[Dienst-ver-lening]]="√"),"wel","niet")</f>
        <v>wel</v>
      </c>
      <c r="N198" s="4" t="str">
        <f>IF(ISERROR(SEARCH("wel",CONCATENATE(Eisen_Oplossing[[#This Row],[toon_Cloud / SaaS]],Eisen_Oplossing[[#This Row],[toon_On Premise]],Eisen_Oplossing[[#This Row],[toon_Dienstverlening]]))),"TOON NIET","TOON WEL")</f>
        <v>TOON WEL</v>
      </c>
      <c r="O198" s="4" t="str">
        <f>IF(Eisen_Oplossing[[#This Row],[Eis nodig?]]="Ja","TOON WEL","TOON NIET")</f>
        <v>TOON WEL</v>
      </c>
      <c r="P198" s="4" t="str">
        <f>IF(AND(Eisen_Oplossing[[#This Row],[TOON obv GEVRAAGDE?]]="TOON WEL",Eisen_Oplossing[[#This Row],[Eis nodig?]]="JA"),"ZICHTBAAR","VERBERG")</f>
        <v>ZICHTBAAR</v>
      </c>
    </row>
    <row r="199" spans="1:16" ht="110.4" hidden="1" x14ac:dyDescent="0.3">
      <c r="A199" s="4" t="str">
        <f>IF(LEN(Eisen_Oplossing[[#This Row],[teller]])=1,CONCATENATE("ICT00",Eisen_Oplossing[[#This Row],[teller]]),IF(LEN(Eisen_Oplossing[[#This Row],[teller]])=2,CONCATENATE("ICT0",Eisen_Oplossing[[#This Row],[teller]]),CONCATENATE("ICT",Eisen_Oplossing[[#This Row],[teller]])))</f>
        <v>ICT195</v>
      </c>
      <c r="B199" s="4">
        <f t="shared" si="3"/>
        <v>195</v>
      </c>
      <c r="C199" s="4" t="s">
        <v>54</v>
      </c>
      <c r="D199" s="4" t="s">
        <v>156</v>
      </c>
      <c r="E199" s="4" t="s">
        <v>334</v>
      </c>
      <c r="F199" s="4"/>
      <c r="G199" s="34" t="s">
        <v>63</v>
      </c>
      <c r="H199" s="34" t="s">
        <v>63</v>
      </c>
      <c r="I199" s="34" t="s">
        <v>63</v>
      </c>
      <c r="J199" s="4"/>
      <c r="K199" s="4" t="str">
        <f>IF(AND('AAN TE VULLEN door INSCHRIJVER'!$C$16="Ja",Eisen_Oplossing[[#This Row],[Cloud / SaaS]]="√"),"wel","niet")</f>
        <v>niet</v>
      </c>
      <c r="L199" s="4" t="str">
        <f>IF(AND('AAN TE VULLEN door INSCHRIJVER'!$C$17="Ja",Eisen_Oplossing[[#This Row],[On Premise]]="√"),"wel","niet")</f>
        <v>niet</v>
      </c>
      <c r="M199" s="4" t="str">
        <f>IF(AND('AAN TE VULLEN door INSCHRIJVER'!$C$18="Ja",Eisen_Oplossing[[#This Row],[Dienst-ver-lening]]="√"),"wel","niet")</f>
        <v>wel</v>
      </c>
      <c r="N199" s="4" t="str">
        <f>IF(ISERROR(SEARCH("wel",CONCATENATE(Eisen_Oplossing[[#This Row],[toon_Cloud / SaaS]],Eisen_Oplossing[[#This Row],[toon_On Premise]],Eisen_Oplossing[[#This Row],[toon_Dienstverlening]]))),"TOON NIET","TOON WEL")</f>
        <v>TOON WEL</v>
      </c>
      <c r="O199" s="4" t="str">
        <f>IF(Eisen_Oplossing[[#This Row],[Eis nodig?]]="Ja","TOON WEL","TOON NIET")</f>
        <v>TOON WEL</v>
      </c>
      <c r="P199" s="4" t="str">
        <f>IF(AND(Eisen_Oplossing[[#This Row],[TOON obv GEVRAAGDE?]]="TOON WEL",Eisen_Oplossing[[#This Row],[Eis nodig?]]="JA"),"ZICHTBAAR","VERBERG")</f>
        <v>ZICHTBAAR</v>
      </c>
    </row>
    <row r="200" spans="1:16" ht="165.6" hidden="1" x14ac:dyDescent="0.3">
      <c r="A200" s="4" t="str">
        <f>IF(LEN(Eisen_Oplossing[[#This Row],[teller]])=1,CONCATENATE("ICT00",Eisen_Oplossing[[#This Row],[teller]]),IF(LEN(Eisen_Oplossing[[#This Row],[teller]])=2,CONCATENATE("ICT0",Eisen_Oplossing[[#This Row],[teller]]),CONCATENATE("ICT",Eisen_Oplossing[[#This Row],[teller]])))</f>
        <v>ICT196</v>
      </c>
      <c r="B200" s="4">
        <f t="shared" ref="B200:B217" si="4">IF(B199="teller",1,B199+1)</f>
        <v>196</v>
      </c>
      <c r="C200" s="4" t="s">
        <v>54</v>
      </c>
      <c r="D200" s="4" t="s">
        <v>156</v>
      </c>
      <c r="E200" s="4" t="s">
        <v>359</v>
      </c>
      <c r="F200" s="4"/>
      <c r="G200" s="34" t="s">
        <v>63</v>
      </c>
      <c r="H200" s="34" t="s">
        <v>63</v>
      </c>
      <c r="I200" s="34" t="s">
        <v>63</v>
      </c>
      <c r="J200" s="4"/>
      <c r="K200" s="4" t="str">
        <f>IF(AND('AAN TE VULLEN door INSCHRIJVER'!$C$16="Ja",Eisen_Oplossing[[#This Row],[Cloud / SaaS]]="√"),"wel","niet")</f>
        <v>niet</v>
      </c>
      <c r="L200" s="4" t="str">
        <f>IF(AND('AAN TE VULLEN door INSCHRIJVER'!$C$17="Ja",Eisen_Oplossing[[#This Row],[On Premise]]="√"),"wel","niet")</f>
        <v>niet</v>
      </c>
      <c r="M200" s="4" t="str">
        <f>IF(AND('AAN TE VULLEN door INSCHRIJVER'!$C$18="Ja",Eisen_Oplossing[[#This Row],[Dienst-ver-lening]]="√"),"wel","niet")</f>
        <v>wel</v>
      </c>
      <c r="N200" s="4" t="str">
        <f>IF(ISERROR(SEARCH("wel",CONCATENATE(Eisen_Oplossing[[#This Row],[toon_Cloud / SaaS]],Eisen_Oplossing[[#This Row],[toon_On Premise]],Eisen_Oplossing[[#This Row],[toon_Dienstverlening]]))),"TOON NIET","TOON WEL")</f>
        <v>TOON WEL</v>
      </c>
      <c r="O200" s="4" t="str">
        <f>IF(Eisen_Oplossing[[#This Row],[Eis nodig?]]="Ja","TOON WEL","TOON NIET")</f>
        <v>TOON WEL</v>
      </c>
      <c r="P200" s="4" t="str">
        <f>IF(AND(Eisen_Oplossing[[#This Row],[TOON obv GEVRAAGDE?]]="TOON WEL",Eisen_Oplossing[[#This Row],[Eis nodig?]]="JA"),"ZICHTBAAR","VERBERG")</f>
        <v>ZICHTBAAR</v>
      </c>
    </row>
    <row r="201" spans="1:16" ht="124.2" hidden="1" x14ac:dyDescent="0.3">
      <c r="A201" s="4" t="str">
        <f>IF(LEN(Eisen_Oplossing[[#This Row],[teller]])=1,CONCATENATE("ICT00",Eisen_Oplossing[[#This Row],[teller]]),IF(LEN(Eisen_Oplossing[[#This Row],[teller]])=2,CONCATENATE("ICT0",Eisen_Oplossing[[#This Row],[teller]]),CONCATENATE("ICT",Eisen_Oplossing[[#This Row],[teller]])))</f>
        <v>ICT197</v>
      </c>
      <c r="B201" s="4">
        <f t="shared" si="4"/>
        <v>197</v>
      </c>
      <c r="C201" s="4" t="s">
        <v>54</v>
      </c>
      <c r="D201" s="4" t="s">
        <v>156</v>
      </c>
      <c r="E201" s="4" t="s">
        <v>326</v>
      </c>
      <c r="F201" s="4"/>
      <c r="G201" s="34" t="s">
        <v>63</v>
      </c>
      <c r="H201" s="34" t="s">
        <v>63</v>
      </c>
      <c r="I201" s="34" t="s">
        <v>63</v>
      </c>
      <c r="J201" s="4"/>
      <c r="K201" s="4" t="str">
        <f>IF(AND('AAN TE VULLEN door INSCHRIJVER'!$C$16="Ja",Eisen_Oplossing[[#This Row],[Cloud / SaaS]]="√"),"wel","niet")</f>
        <v>niet</v>
      </c>
      <c r="L201" s="4" t="str">
        <f>IF(AND('AAN TE VULLEN door INSCHRIJVER'!$C$17="Ja",Eisen_Oplossing[[#This Row],[On Premise]]="√"),"wel","niet")</f>
        <v>niet</v>
      </c>
      <c r="M201" s="4" t="str">
        <f>IF(AND('AAN TE VULLEN door INSCHRIJVER'!$C$18="Ja",Eisen_Oplossing[[#This Row],[Dienst-ver-lening]]="√"),"wel","niet")</f>
        <v>wel</v>
      </c>
      <c r="N201" s="4" t="str">
        <f>IF(ISERROR(SEARCH("wel",CONCATENATE(Eisen_Oplossing[[#This Row],[toon_Cloud / SaaS]],Eisen_Oplossing[[#This Row],[toon_On Premise]],Eisen_Oplossing[[#This Row],[toon_Dienstverlening]]))),"TOON NIET","TOON WEL")</f>
        <v>TOON WEL</v>
      </c>
      <c r="O201" s="4" t="str">
        <f>IF(Eisen_Oplossing[[#This Row],[Eis nodig?]]="Ja","TOON WEL","TOON NIET")</f>
        <v>TOON WEL</v>
      </c>
      <c r="P201" s="4" t="str">
        <f>IF(AND(Eisen_Oplossing[[#This Row],[TOON obv GEVRAAGDE?]]="TOON WEL",Eisen_Oplossing[[#This Row],[Eis nodig?]]="JA"),"ZICHTBAAR","VERBERG")</f>
        <v>ZICHTBAAR</v>
      </c>
    </row>
    <row r="202" spans="1:16" ht="138" hidden="1" x14ac:dyDescent="0.3">
      <c r="A202" s="4" t="str">
        <f>IF(LEN(Eisen_Oplossing[[#This Row],[teller]])=1,CONCATENATE("ICT00",Eisen_Oplossing[[#This Row],[teller]]),IF(LEN(Eisen_Oplossing[[#This Row],[teller]])=2,CONCATENATE("ICT0",Eisen_Oplossing[[#This Row],[teller]]),CONCATENATE("ICT",Eisen_Oplossing[[#This Row],[teller]])))</f>
        <v>ICT198</v>
      </c>
      <c r="B202" s="4">
        <f t="shared" si="4"/>
        <v>198</v>
      </c>
      <c r="C202" s="4" t="s">
        <v>54</v>
      </c>
      <c r="D202" s="4" t="s">
        <v>156</v>
      </c>
      <c r="E202" s="4" t="s">
        <v>327</v>
      </c>
      <c r="F202" s="4"/>
      <c r="G202" s="34" t="s">
        <v>63</v>
      </c>
      <c r="H202" s="34" t="s">
        <v>63</v>
      </c>
      <c r="I202" s="34" t="s">
        <v>63</v>
      </c>
      <c r="J202" s="4"/>
      <c r="K202" s="4" t="str">
        <f>IF(AND('AAN TE VULLEN door INSCHRIJVER'!$C$16="Ja",Eisen_Oplossing[[#This Row],[Cloud / SaaS]]="√"),"wel","niet")</f>
        <v>niet</v>
      </c>
      <c r="L202" s="4" t="str">
        <f>IF(AND('AAN TE VULLEN door INSCHRIJVER'!$C$17="Ja",Eisen_Oplossing[[#This Row],[On Premise]]="√"),"wel","niet")</f>
        <v>niet</v>
      </c>
      <c r="M202" s="4" t="str">
        <f>IF(AND('AAN TE VULLEN door INSCHRIJVER'!$C$18="Ja",Eisen_Oplossing[[#This Row],[Dienst-ver-lening]]="√"),"wel","niet")</f>
        <v>wel</v>
      </c>
      <c r="N202" s="4" t="str">
        <f>IF(ISERROR(SEARCH("wel",CONCATENATE(Eisen_Oplossing[[#This Row],[toon_Cloud / SaaS]],Eisen_Oplossing[[#This Row],[toon_On Premise]],Eisen_Oplossing[[#This Row],[toon_Dienstverlening]]))),"TOON NIET","TOON WEL")</f>
        <v>TOON WEL</v>
      </c>
      <c r="O202" s="4" t="str">
        <f>IF(Eisen_Oplossing[[#This Row],[Eis nodig?]]="Ja","TOON WEL","TOON NIET")</f>
        <v>TOON WEL</v>
      </c>
      <c r="P202" s="4" t="str">
        <f>IF(AND(Eisen_Oplossing[[#This Row],[TOON obv GEVRAAGDE?]]="TOON WEL",Eisen_Oplossing[[#This Row],[Eis nodig?]]="JA"),"ZICHTBAAR","VERBERG")</f>
        <v>ZICHTBAAR</v>
      </c>
    </row>
    <row r="203" spans="1:16" ht="41.4" hidden="1" x14ac:dyDescent="0.3">
      <c r="A203" s="4" t="str">
        <f>IF(LEN(Eisen_Oplossing[[#This Row],[teller]])=1,CONCATENATE("ICT00",Eisen_Oplossing[[#This Row],[teller]]),IF(LEN(Eisen_Oplossing[[#This Row],[teller]])=2,CONCATENATE("ICT0",Eisen_Oplossing[[#This Row],[teller]]),CONCATENATE("ICT",Eisen_Oplossing[[#This Row],[teller]])))</f>
        <v>ICT199</v>
      </c>
      <c r="B203" s="4">
        <f t="shared" si="4"/>
        <v>199</v>
      </c>
      <c r="C203" s="4" t="s">
        <v>54</v>
      </c>
      <c r="D203" s="4" t="s">
        <v>156</v>
      </c>
      <c r="E203" s="29" t="s">
        <v>190</v>
      </c>
      <c r="F203" s="4"/>
      <c r="G203" s="34" t="s">
        <v>63</v>
      </c>
      <c r="H203" s="34" t="s">
        <v>63</v>
      </c>
      <c r="I203" s="34"/>
      <c r="J203" s="4"/>
      <c r="K203" s="4" t="str">
        <f>IF(AND('AAN TE VULLEN door INSCHRIJVER'!$C$16="Ja",Eisen_Oplossing[[#This Row],[Cloud / SaaS]]="√"),"wel","niet")</f>
        <v>niet</v>
      </c>
      <c r="L203" s="4" t="str">
        <f>IF(AND('AAN TE VULLEN door INSCHRIJVER'!$C$17="Ja",Eisen_Oplossing[[#This Row],[On Premise]]="√"),"wel","niet")</f>
        <v>niet</v>
      </c>
      <c r="M203" s="4" t="str">
        <f>IF(AND('AAN TE VULLEN door INSCHRIJVER'!$C$18="Ja",Eisen_Oplossing[[#This Row],[Dienst-ver-lening]]="√"),"wel","niet")</f>
        <v>niet</v>
      </c>
      <c r="N203" s="4" t="str">
        <f>IF(ISERROR(SEARCH("wel",CONCATENATE(Eisen_Oplossing[[#This Row],[toon_Cloud / SaaS]],Eisen_Oplossing[[#This Row],[toon_On Premise]],Eisen_Oplossing[[#This Row],[toon_Dienstverlening]]))),"TOON NIET","TOON WEL")</f>
        <v>TOON NIET</v>
      </c>
      <c r="O203" s="4" t="str">
        <f>IF(Eisen_Oplossing[[#This Row],[Eis nodig?]]="Ja","TOON WEL","TOON NIET")</f>
        <v>TOON WEL</v>
      </c>
      <c r="P203" s="4" t="str">
        <f>IF(AND(Eisen_Oplossing[[#This Row],[TOON obv GEVRAAGDE?]]="TOON WEL",Eisen_Oplossing[[#This Row],[Eis nodig?]]="JA"),"ZICHTBAAR","VERBERG")</f>
        <v>VERBERG</v>
      </c>
    </row>
    <row r="204" spans="1:16" ht="96.6" hidden="1" x14ac:dyDescent="0.3">
      <c r="A204" s="4" t="str">
        <f>IF(LEN(Eisen_Oplossing[[#This Row],[teller]])=1,CONCATENATE("ICT00",Eisen_Oplossing[[#This Row],[teller]]),IF(LEN(Eisen_Oplossing[[#This Row],[teller]])=2,CONCATENATE("ICT0",Eisen_Oplossing[[#This Row],[teller]]),CONCATENATE("ICT",Eisen_Oplossing[[#This Row],[teller]])))</f>
        <v>ICT200</v>
      </c>
      <c r="B204" s="4">
        <f t="shared" si="4"/>
        <v>200</v>
      </c>
      <c r="C204" s="4" t="s">
        <v>54</v>
      </c>
      <c r="D204" s="4" t="s">
        <v>156</v>
      </c>
      <c r="E204" s="29" t="s">
        <v>288</v>
      </c>
      <c r="F204" s="4"/>
      <c r="G204" s="34" t="s">
        <v>63</v>
      </c>
      <c r="H204" s="34" t="s">
        <v>63</v>
      </c>
      <c r="I204" s="34"/>
      <c r="J204" s="4"/>
      <c r="K204" s="4" t="str">
        <f>IF(AND('AAN TE VULLEN door INSCHRIJVER'!$C$16="Ja",Eisen_Oplossing[[#This Row],[Cloud / SaaS]]="√"),"wel","niet")</f>
        <v>niet</v>
      </c>
      <c r="L204" s="4" t="str">
        <f>IF(AND('AAN TE VULLEN door INSCHRIJVER'!$C$17="Ja",Eisen_Oplossing[[#This Row],[On Premise]]="√"),"wel","niet")</f>
        <v>niet</v>
      </c>
      <c r="M204" s="4" t="str">
        <f>IF(AND('AAN TE VULLEN door INSCHRIJVER'!$C$18="Ja",Eisen_Oplossing[[#This Row],[Dienst-ver-lening]]="√"),"wel","niet")</f>
        <v>niet</v>
      </c>
      <c r="N204" s="4" t="str">
        <f>IF(ISERROR(SEARCH("wel",CONCATENATE(Eisen_Oplossing[[#This Row],[toon_Cloud / SaaS]],Eisen_Oplossing[[#This Row],[toon_On Premise]],Eisen_Oplossing[[#This Row],[toon_Dienstverlening]]))),"TOON NIET","TOON WEL")</f>
        <v>TOON NIET</v>
      </c>
      <c r="O204" s="4" t="str">
        <f>IF(Eisen_Oplossing[[#This Row],[Eis nodig?]]="Ja","TOON WEL","TOON NIET")</f>
        <v>TOON WEL</v>
      </c>
      <c r="P204" s="4" t="str">
        <f>IF(AND(Eisen_Oplossing[[#This Row],[TOON obv GEVRAAGDE?]]="TOON WEL",Eisen_Oplossing[[#This Row],[Eis nodig?]]="JA"),"ZICHTBAAR","VERBERG")</f>
        <v>VERBERG</v>
      </c>
    </row>
    <row r="205" spans="1:16" ht="41.4" hidden="1" x14ac:dyDescent="0.3">
      <c r="A205" s="4" t="str">
        <f>IF(LEN(Eisen_Oplossing[[#This Row],[teller]])=1,CONCATENATE("ICT00",Eisen_Oplossing[[#This Row],[teller]]),IF(LEN(Eisen_Oplossing[[#This Row],[teller]])=2,CONCATENATE("ICT0",Eisen_Oplossing[[#This Row],[teller]]),CONCATENATE("ICT",Eisen_Oplossing[[#This Row],[teller]])))</f>
        <v>ICT201</v>
      </c>
      <c r="B205" s="4">
        <f t="shared" si="4"/>
        <v>201</v>
      </c>
      <c r="C205" s="4" t="s">
        <v>54</v>
      </c>
      <c r="D205" s="4" t="s">
        <v>156</v>
      </c>
      <c r="E205" s="4" t="s">
        <v>289</v>
      </c>
      <c r="F205" s="4"/>
      <c r="G205" s="34"/>
      <c r="H205" s="34" t="s">
        <v>63</v>
      </c>
      <c r="I205" s="34"/>
      <c r="J205" s="4"/>
      <c r="K205" s="4" t="str">
        <f>IF(AND('AAN TE VULLEN door INSCHRIJVER'!$C$16="Ja",Eisen_Oplossing[[#This Row],[Cloud / SaaS]]="√"),"wel","niet")</f>
        <v>niet</v>
      </c>
      <c r="L205" s="4" t="str">
        <f>IF(AND('AAN TE VULLEN door INSCHRIJVER'!$C$17="Ja",Eisen_Oplossing[[#This Row],[On Premise]]="√"),"wel","niet")</f>
        <v>niet</v>
      </c>
      <c r="M205" s="4" t="str">
        <f>IF(AND('AAN TE VULLEN door INSCHRIJVER'!$C$18="Ja",Eisen_Oplossing[[#This Row],[Dienst-ver-lening]]="√"),"wel","niet")</f>
        <v>niet</v>
      </c>
      <c r="N205" s="4" t="str">
        <f>IF(ISERROR(SEARCH("wel",CONCATENATE(Eisen_Oplossing[[#This Row],[toon_Cloud / SaaS]],Eisen_Oplossing[[#This Row],[toon_On Premise]],Eisen_Oplossing[[#This Row],[toon_Dienstverlening]]))),"TOON NIET","TOON WEL")</f>
        <v>TOON NIET</v>
      </c>
      <c r="O205" s="4" t="str">
        <f>IF(Eisen_Oplossing[[#This Row],[Eis nodig?]]="Ja","TOON WEL","TOON NIET")</f>
        <v>TOON WEL</v>
      </c>
      <c r="P205" s="4" t="str">
        <f>IF(AND(Eisen_Oplossing[[#This Row],[TOON obv GEVRAAGDE?]]="TOON WEL",Eisen_Oplossing[[#This Row],[Eis nodig?]]="JA"),"ZICHTBAAR","VERBERG")</f>
        <v>VERBERG</v>
      </c>
    </row>
    <row r="206" spans="1:16" ht="41.4" hidden="1" x14ac:dyDescent="0.3">
      <c r="A206" s="4" t="str">
        <f>IF(LEN(Eisen_Oplossing[[#This Row],[teller]])=1,CONCATENATE("ICT00",Eisen_Oplossing[[#This Row],[teller]]),IF(LEN(Eisen_Oplossing[[#This Row],[teller]])=2,CONCATENATE("ICT0",Eisen_Oplossing[[#This Row],[teller]]),CONCATENATE("ICT",Eisen_Oplossing[[#This Row],[teller]])))</f>
        <v>ICT202</v>
      </c>
      <c r="B206" s="4">
        <f t="shared" si="4"/>
        <v>202</v>
      </c>
      <c r="C206" s="4" t="s">
        <v>54</v>
      </c>
      <c r="D206" s="4" t="s">
        <v>156</v>
      </c>
      <c r="E206" s="4" t="s">
        <v>290</v>
      </c>
      <c r="F206" s="4"/>
      <c r="G206" s="34"/>
      <c r="H206" s="34" t="s">
        <v>63</v>
      </c>
      <c r="I206" s="34"/>
      <c r="J206" s="4"/>
      <c r="K206" s="4" t="str">
        <f>IF(AND('AAN TE VULLEN door INSCHRIJVER'!$C$16="Ja",Eisen_Oplossing[[#This Row],[Cloud / SaaS]]="√"),"wel","niet")</f>
        <v>niet</v>
      </c>
      <c r="L206" s="4" t="str">
        <f>IF(AND('AAN TE VULLEN door INSCHRIJVER'!$C$17="Ja",Eisen_Oplossing[[#This Row],[On Premise]]="√"),"wel","niet")</f>
        <v>niet</v>
      </c>
      <c r="M206" s="4" t="str">
        <f>IF(AND('AAN TE VULLEN door INSCHRIJVER'!$C$18="Ja",Eisen_Oplossing[[#This Row],[Dienst-ver-lening]]="√"),"wel","niet")</f>
        <v>niet</v>
      </c>
      <c r="N206" s="4" t="str">
        <f>IF(ISERROR(SEARCH("wel",CONCATENATE(Eisen_Oplossing[[#This Row],[toon_Cloud / SaaS]],Eisen_Oplossing[[#This Row],[toon_On Premise]],Eisen_Oplossing[[#This Row],[toon_Dienstverlening]]))),"TOON NIET","TOON WEL")</f>
        <v>TOON NIET</v>
      </c>
      <c r="O206" s="4" t="str">
        <f>IF(Eisen_Oplossing[[#This Row],[Eis nodig?]]="Ja","TOON WEL","TOON NIET")</f>
        <v>TOON WEL</v>
      </c>
      <c r="P206" s="4" t="str">
        <f>IF(AND(Eisen_Oplossing[[#This Row],[TOON obv GEVRAAGDE?]]="TOON WEL",Eisen_Oplossing[[#This Row],[Eis nodig?]]="JA"),"ZICHTBAAR","VERBERG")</f>
        <v>VERBERG</v>
      </c>
    </row>
    <row r="207" spans="1:16" ht="138" hidden="1" x14ac:dyDescent="0.3">
      <c r="A207" s="4" t="str">
        <f>IF(LEN(Eisen_Oplossing[[#This Row],[teller]])=1,CONCATENATE("ICT00",Eisen_Oplossing[[#This Row],[teller]]),IF(LEN(Eisen_Oplossing[[#This Row],[teller]])=2,CONCATENATE("ICT0",Eisen_Oplossing[[#This Row],[teller]]),CONCATENATE("ICT",Eisen_Oplossing[[#This Row],[teller]])))</f>
        <v>ICT203</v>
      </c>
      <c r="B207" s="4">
        <f t="shared" si="4"/>
        <v>203</v>
      </c>
      <c r="C207" s="4" t="s">
        <v>54</v>
      </c>
      <c r="D207" s="4" t="s">
        <v>156</v>
      </c>
      <c r="E207" s="4" t="s">
        <v>328</v>
      </c>
      <c r="F207" s="4"/>
      <c r="G207" s="34"/>
      <c r="H207" s="34" t="s">
        <v>63</v>
      </c>
      <c r="I207" s="34"/>
      <c r="J207" s="4"/>
      <c r="K207" s="4" t="str">
        <f>IF(AND('AAN TE VULLEN door INSCHRIJVER'!$C$16="Ja",Eisen_Oplossing[[#This Row],[Cloud / SaaS]]="√"),"wel","niet")</f>
        <v>niet</v>
      </c>
      <c r="L207" s="4" t="str">
        <f>IF(AND('AAN TE VULLEN door INSCHRIJVER'!$C$17="Ja",Eisen_Oplossing[[#This Row],[On Premise]]="√"),"wel","niet")</f>
        <v>niet</v>
      </c>
      <c r="M207" s="4" t="str">
        <f>IF(AND('AAN TE VULLEN door INSCHRIJVER'!$C$18="Ja",Eisen_Oplossing[[#This Row],[Dienst-ver-lening]]="√"),"wel","niet")</f>
        <v>niet</v>
      </c>
      <c r="N207" s="4" t="str">
        <f>IF(ISERROR(SEARCH("wel",CONCATENATE(Eisen_Oplossing[[#This Row],[toon_Cloud / SaaS]],Eisen_Oplossing[[#This Row],[toon_On Premise]],Eisen_Oplossing[[#This Row],[toon_Dienstverlening]]))),"TOON NIET","TOON WEL")</f>
        <v>TOON NIET</v>
      </c>
      <c r="O207" s="4" t="str">
        <f>IF(Eisen_Oplossing[[#This Row],[Eis nodig?]]="Ja","TOON WEL","TOON NIET")</f>
        <v>TOON WEL</v>
      </c>
      <c r="P207" s="4" t="str">
        <f>IF(AND(Eisen_Oplossing[[#This Row],[TOON obv GEVRAAGDE?]]="TOON WEL",Eisen_Oplossing[[#This Row],[Eis nodig?]]="JA"),"ZICHTBAAR","VERBERG")</f>
        <v>VERBERG</v>
      </c>
    </row>
    <row r="208" spans="1:16" ht="41.4" hidden="1" x14ac:dyDescent="0.3">
      <c r="A208" s="4" t="str">
        <f>IF(LEN(Eisen_Oplossing[[#This Row],[teller]])=1,CONCATENATE("ICT00",Eisen_Oplossing[[#This Row],[teller]]),IF(LEN(Eisen_Oplossing[[#This Row],[teller]])=2,CONCATENATE("ICT0",Eisen_Oplossing[[#This Row],[teller]]),CONCATENATE("ICT",Eisen_Oplossing[[#This Row],[teller]])))</f>
        <v>ICT204</v>
      </c>
      <c r="B208" s="4">
        <f t="shared" si="4"/>
        <v>204</v>
      </c>
      <c r="C208" s="4" t="s">
        <v>54</v>
      </c>
      <c r="D208" s="4" t="s">
        <v>156</v>
      </c>
      <c r="E208" s="4" t="s">
        <v>191</v>
      </c>
      <c r="F208" s="4"/>
      <c r="G208" s="34" t="s">
        <v>63</v>
      </c>
      <c r="H208" s="34"/>
      <c r="I208" s="34" t="s">
        <v>63</v>
      </c>
      <c r="J208" s="4"/>
      <c r="K208" s="4" t="str">
        <f>IF(AND('AAN TE VULLEN door INSCHRIJVER'!$C$16="Ja",Eisen_Oplossing[[#This Row],[Cloud / SaaS]]="√"),"wel","niet")</f>
        <v>niet</v>
      </c>
      <c r="L208" s="4" t="str">
        <f>IF(AND('AAN TE VULLEN door INSCHRIJVER'!$C$17="Ja",Eisen_Oplossing[[#This Row],[On Premise]]="√"),"wel","niet")</f>
        <v>niet</v>
      </c>
      <c r="M208" s="4" t="str">
        <f>IF(AND('AAN TE VULLEN door INSCHRIJVER'!$C$18="Ja",Eisen_Oplossing[[#This Row],[Dienst-ver-lening]]="√"),"wel","niet")</f>
        <v>wel</v>
      </c>
      <c r="N208" s="4" t="str">
        <f>IF(ISERROR(SEARCH("wel",CONCATENATE(Eisen_Oplossing[[#This Row],[toon_Cloud / SaaS]],Eisen_Oplossing[[#This Row],[toon_On Premise]],Eisen_Oplossing[[#This Row],[toon_Dienstverlening]]))),"TOON NIET","TOON WEL")</f>
        <v>TOON WEL</v>
      </c>
      <c r="O208" s="4" t="str">
        <f>IF(Eisen_Oplossing[[#This Row],[Eis nodig?]]="Ja","TOON WEL","TOON NIET")</f>
        <v>TOON WEL</v>
      </c>
      <c r="P208" s="4" t="str">
        <f>IF(AND(Eisen_Oplossing[[#This Row],[TOON obv GEVRAAGDE?]]="TOON WEL",Eisen_Oplossing[[#This Row],[Eis nodig?]]="JA"),"ZICHTBAAR","VERBERG")</f>
        <v>ZICHTBAAR</v>
      </c>
    </row>
    <row r="209" spans="1:16" ht="55.2" hidden="1" x14ac:dyDescent="0.3">
      <c r="A209" s="4" t="str">
        <f>IF(LEN(Eisen_Oplossing[[#This Row],[teller]])=1,CONCATENATE("ICT00",Eisen_Oplossing[[#This Row],[teller]]),IF(LEN(Eisen_Oplossing[[#This Row],[teller]])=2,CONCATENATE("ICT0",Eisen_Oplossing[[#This Row],[teller]]),CONCATENATE("ICT",Eisen_Oplossing[[#This Row],[teller]])))</f>
        <v>ICT205</v>
      </c>
      <c r="B209" s="4">
        <f t="shared" si="4"/>
        <v>205</v>
      </c>
      <c r="C209" s="4" t="s">
        <v>54</v>
      </c>
      <c r="D209" s="4" t="s">
        <v>156</v>
      </c>
      <c r="E209" s="4" t="s">
        <v>192</v>
      </c>
      <c r="F209" s="4"/>
      <c r="G209" s="34" t="s">
        <v>63</v>
      </c>
      <c r="H209" s="34" t="s">
        <v>63</v>
      </c>
      <c r="I209" s="34" t="s">
        <v>63</v>
      </c>
      <c r="J209" s="4"/>
      <c r="K209" s="4" t="str">
        <f>IF(AND('AAN TE VULLEN door INSCHRIJVER'!$C$16="Ja",Eisen_Oplossing[[#This Row],[Cloud / SaaS]]="√"),"wel","niet")</f>
        <v>niet</v>
      </c>
      <c r="L209" s="4" t="str">
        <f>IF(AND('AAN TE VULLEN door INSCHRIJVER'!$C$17="Ja",Eisen_Oplossing[[#This Row],[On Premise]]="√"),"wel","niet")</f>
        <v>niet</v>
      </c>
      <c r="M209" s="4" t="str">
        <f>IF(AND('AAN TE VULLEN door INSCHRIJVER'!$C$18="Ja",Eisen_Oplossing[[#This Row],[Dienst-ver-lening]]="√"),"wel","niet")</f>
        <v>wel</v>
      </c>
      <c r="N209" s="4" t="str">
        <f>IF(ISERROR(SEARCH("wel",CONCATENATE(Eisen_Oplossing[[#This Row],[toon_Cloud / SaaS]],Eisen_Oplossing[[#This Row],[toon_On Premise]],Eisen_Oplossing[[#This Row],[toon_Dienstverlening]]))),"TOON NIET","TOON WEL")</f>
        <v>TOON WEL</v>
      </c>
      <c r="O209" s="4" t="str">
        <f>IF(Eisen_Oplossing[[#This Row],[Eis nodig?]]="Ja","TOON WEL","TOON NIET")</f>
        <v>TOON WEL</v>
      </c>
      <c r="P209" s="4" t="str">
        <f>IF(AND(Eisen_Oplossing[[#This Row],[TOON obv GEVRAAGDE?]]="TOON WEL",Eisen_Oplossing[[#This Row],[Eis nodig?]]="JA"),"ZICHTBAAR","VERBERG")</f>
        <v>ZICHTBAAR</v>
      </c>
    </row>
    <row r="210" spans="1:16" ht="96.6" hidden="1" x14ac:dyDescent="0.3">
      <c r="A210" s="4" t="str">
        <f>IF(LEN(Eisen_Oplossing[[#This Row],[teller]])=1,CONCATENATE("ICT00",Eisen_Oplossing[[#This Row],[teller]]),IF(LEN(Eisen_Oplossing[[#This Row],[teller]])=2,CONCATENATE("ICT0",Eisen_Oplossing[[#This Row],[teller]]),CONCATENATE("ICT",Eisen_Oplossing[[#This Row],[teller]])))</f>
        <v>ICT206</v>
      </c>
      <c r="B210" s="4">
        <f t="shared" si="4"/>
        <v>206</v>
      </c>
      <c r="C210" s="4" t="s">
        <v>54</v>
      </c>
      <c r="D210" s="4" t="s">
        <v>193</v>
      </c>
      <c r="E210" s="4" t="s">
        <v>292</v>
      </c>
      <c r="F210" s="4"/>
      <c r="G210" s="34" t="s">
        <v>63</v>
      </c>
      <c r="H210" s="34" t="s">
        <v>63</v>
      </c>
      <c r="I210" s="34" t="s">
        <v>63</v>
      </c>
      <c r="J210" s="4"/>
      <c r="K210" s="4" t="str">
        <f>IF(AND('AAN TE VULLEN door INSCHRIJVER'!$C$16="Ja",Eisen_Oplossing[[#This Row],[Cloud / SaaS]]="√"),"wel","niet")</f>
        <v>niet</v>
      </c>
      <c r="L210" s="4" t="str">
        <f>IF(AND('AAN TE VULLEN door INSCHRIJVER'!$C$17="Ja",Eisen_Oplossing[[#This Row],[On Premise]]="√"),"wel","niet")</f>
        <v>niet</v>
      </c>
      <c r="M210" s="4" t="str">
        <f>IF(AND('AAN TE VULLEN door INSCHRIJVER'!$C$18="Ja",Eisen_Oplossing[[#This Row],[Dienst-ver-lening]]="√"),"wel","niet")</f>
        <v>wel</v>
      </c>
      <c r="N210" s="4" t="str">
        <f>IF(ISERROR(SEARCH("wel",CONCATENATE(Eisen_Oplossing[[#This Row],[toon_Cloud / SaaS]],Eisen_Oplossing[[#This Row],[toon_On Premise]],Eisen_Oplossing[[#This Row],[toon_Dienstverlening]]))),"TOON NIET","TOON WEL")</f>
        <v>TOON WEL</v>
      </c>
      <c r="O210" s="4" t="str">
        <f>IF(Eisen_Oplossing[[#This Row],[Eis nodig?]]="Ja","TOON WEL","TOON NIET")</f>
        <v>TOON WEL</v>
      </c>
      <c r="P210" s="4" t="str">
        <f>IF(AND(Eisen_Oplossing[[#This Row],[TOON obv GEVRAAGDE?]]="TOON WEL",Eisen_Oplossing[[#This Row],[Eis nodig?]]="JA"),"ZICHTBAAR","VERBERG")</f>
        <v>ZICHTBAAR</v>
      </c>
    </row>
    <row r="211" spans="1:16" ht="138" hidden="1" x14ac:dyDescent="0.3">
      <c r="A211" s="4" t="str">
        <f>IF(LEN(Eisen_Oplossing[[#This Row],[teller]])=1,CONCATENATE("ICT00",Eisen_Oplossing[[#This Row],[teller]]),IF(LEN(Eisen_Oplossing[[#This Row],[teller]])=2,CONCATENATE("ICT0",Eisen_Oplossing[[#This Row],[teller]]),CONCATENATE("ICT",Eisen_Oplossing[[#This Row],[teller]])))</f>
        <v>ICT207</v>
      </c>
      <c r="B211" s="4">
        <f t="shared" si="4"/>
        <v>207</v>
      </c>
      <c r="C211" s="4" t="s">
        <v>54</v>
      </c>
      <c r="D211" s="4" t="s">
        <v>193</v>
      </c>
      <c r="E211" s="4" t="s">
        <v>194</v>
      </c>
      <c r="F211" s="4"/>
      <c r="G211" s="34" t="s">
        <v>63</v>
      </c>
      <c r="H211" s="34" t="s">
        <v>63</v>
      </c>
      <c r="I211" s="34" t="s">
        <v>63</v>
      </c>
      <c r="J211" s="4"/>
      <c r="K211" s="4" t="str">
        <f>IF(AND('AAN TE VULLEN door INSCHRIJVER'!$C$16="Ja",Eisen_Oplossing[[#This Row],[Cloud / SaaS]]="√"),"wel","niet")</f>
        <v>niet</v>
      </c>
      <c r="L211" s="4" t="str">
        <f>IF(AND('AAN TE VULLEN door INSCHRIJVER'!$C$17="Ja",Eisen_Oplossing[[#This Row],[On Premise]]="√"),"wel","niet")</f>
        <v>niet</v>
      </c>
      <c r="M211" s="4" t="str">
        <f>IF(AND('AAN TE VULLEN door INSCHRIJVER'!$C$18="Ja",Eisen_Oplossing[[#This Row],[Dienst-ver-lening]]="√"),"wel","niet")</f>
        <v>wel</v>
      </c>
      <c r="N211" s="4" t="str">
        <f>IF(ISERROR(SEARCH("wel",CONCATENATE(Eisen_Oplossing[[#This Row],[toon_Cloud / SaaS]],Eisen_Oplossing[[#This Row],[toon_On Premise]],Eisen_Oplossing[[#This Row],[toon_Dienstverlening]]))),"TOON NIET","TOON WEL")</f>
        <v>TOON WEL</v>
      </c>
      <c r="O211" s="4" t="str">
        <f>IF(Eisen_Oplossing[[#This Row],[Eis nodig?]]="Ja","TOON WEL","TOON NIET")</f>
        <v>TOON WEL</v>
      </c>
      <c r="P211" s="4" t="str">
        <f>IF(AND(Eisen_Oplossing[[#This Row],[TOON obv GEVRAAGDE?]]="TOON WEL",Eisen_Oplossing[[#This Row],[Eis nodig?]]="JA"),"ZICHTBAAR","VERBERG")</f>
        <v>ZICHTBAAR</v>
      </c>
    </row>
    <row r="212" spans="1:16" ht="96.6" hidden="1" x14ac:dyDescent="0.3">
      <c r="A212" s="4" t="str">
        <f>IF(LEN(Eisen_Oplossing[[#This Row],[teller]])=1,CONCATENATE("ICT00",Eisen_Oplossing[[#This Row],[teller]]),IF(LEN(Eisen_Oplossing[[#This Row],[teller]])=2,CONCATENATE("ICT0",Eisen_Oplossing[[#This Row],[teller]]),CONCATENATE("ICT",Eisen_Oplossing[[#This Row],[teller]])))</f>
        <v>ICT208</v>
      </c>
      <c r="B212" s="4">
        <f t="shared" si="4"/>
        <v>208</v>
      </c>
      <c r="C212" s="4" t="s">
        <v>54</v>
      </c>
      <c r="D212" s="4" t="s">
        <v>193</v>
      </c>
      <c r="E212" s="4" t="s">
        <v>195</v>
      </c>
      <c r="F212" s="4"/>
      <c r="G212" s="34" t="s">
        <v>63</v>
      </c>
      <c r="H212" s="34" t="s">
        <v>63</v>
      </c>
      <c r="I212" s="34" t="s">
        <v>63</v>
      </c>
      <c r="J212" s="4"/>
      <c r="K212" s="4" t="str">
        <f>IF(AND('AAN TE VULLEN door INSCHRIJVER'!$C$16="Ja",Eisen_Oplossing[[#This Row],[Cloud / SaaS]]="√"),"wel","niet")</f>
        <v>niet</v>
      </c>
      <c r="L212" s="4" t="str">
        <f>IF(AND('AAN TE VULLEN door INSCHRIJVER'!$C$17="Ja",Eisen_Oplossing[[#This Row],[On Premise]]="√"),"wel","niet")</f>
        <v>niet</v>
      </c>
      <c r="M212" s="4" t="str">
        <f>IF(AND('AAN TE VULLEN door INSCHRIJVER'!$C$18="Ja",Eisen_Oplossing[[#This Row],[Dienst-ver-lening]]="√"),"wel","niet")</f>
        <v>wel</v>
      </c>
      <c r="N212" s="4" t="str">
        <f>IF(ISERROR(SEARCH("wel",CONCATENATE(Eisen_Oplossing[[#This Row],[toon_Cloud / SaaS]],Eisen_Oplossing[[#This Row],[toon_On Premise]],Eisen_Oplossing[[#This Row],[toon_Dienstverlening]]))),"TOON NIET","TOON WEL")</f>
        <v>TOON WEL</v>
      </c>
      <c r="O212" s="4" t="str">
        <f>IF(Eisen_Oplossing[[#This Row],[Eis nodig?]]="Ja","TOON WEL","TOON NIET")</f>
        <v>TOON WEL</v>
      </c>
      <c r="P212" s="4" t="str">
        <f>IF(AND(Eisen_Oplossing[[#This Row],[TOON obv GEVRAAGDE?]]="TOON WEL",Eisen_Oplossing[[#This Row],[Eis nodig?]]="JA"),"ZICHTBAAR","VERBERG")</f>
        <v>ZICHTBAAR</v>
      </c>
    </row>
    <row r="213" spans="1:16" ht="41.4" hidden="1" x14ac:dyDescent="0.3">
      <c r="A213" s="4" t="str">
        <f>IF(LEN(Eisen_Oplossing[[#This Row],[teller]])=1,CONCATENATE("ICT00",Eisen_Oplossing[[#This Row],[teller]]),IF(LEN(Eisen_Oplossing[[#This Row],[teller]])=2,CONCATENATE("ICT0",Eisen_Oplossing[[#This Row],[teller]]),CONCATENATE("ICT",Eisen_Oplossing[[#This Row],[teller]])))</f>
        <v>ICT209</v>
      </c>
      <c r="B213" s="4">
        <f t="shared" si="4"/>
        <v>209</v>
      </c>
      <c r="C213" s="4" t="s">
        <v>54</v>
      </c>
      <c r="D213" s="4" t="s">
        <v>193</v>
      </c>
      <c r="E213" s="4" t="s">
        <v>196</v>
      </c>
      <c r="F213" s="4"/>
      <c r="G213" s="34" t="s">
        <v>63</v>
      </c>
      <c r="H213" s="34" t="s">
        <v>63</v>
      </c>
      <c r="I213" s="34" t="s">
        <v>63</v>
      </c>
      <c r="J213" s="4"/>
      <c r="K213" s="4" t="str">
        <f>IF(AND('AAN TE VULLEN door INSCHRIJVER'!$C$16="Ja",Eisen_Oplossing[[#This Row],[Cloud / SaaS]]="√"),"wel","niet")</f>
        <v>niet</v>
      </c>
      <c r="L213" s="4" t="str">
        <f>IF(AND('AAN TE VULLEN door INSCHRIJVER'!$C$17="Ja",Eisen_Oplossing[[#This Row],[On Premise]]="√"),"wel","niet")</f>
        <v>niet</v>
      </c>
      <c r="M213" s="4" t="str">
        <f>IF(AND('AAN TE VULLEN door INSCHRIJVER'!$C$18="Ja",Eisen_Oplossing[[#This Row],[Dienst-ver-lening]]="√"),"wel","niet")</f>
        <v>wel</v>
      </c>
      <c r="N213" s="4" t="str">
        <f>IF(ISERROR(SEARCH("wel",CONCATENATE(Eisen_Oplossing[[#This Row],[toon_Cloud / SaaS]],Eisen_Oplossing[[#This Row],[toon_On Premise]],Eisen_Oplossing[[#This Row],[toon_Dienstverlening]]))),"TOON NIET","TOON WEL")</f>
        <v>TOON WEL</v>
      </c>
      <c r="O213" s="4" t="str">
        <f>IF(Eisen_Oplossing[[#This Row],[Eis nodig?]]="Ja","TOON WEL","TOON NIET")</f>
        <v>TOON WEL</v>
      </c>
      <c r="P213" s="4" t="str">
        <f>IF(AND(Eisen_Oplossing[[#This Row],[TOON obv GEVRAAGDE?]]="TOON WEL",Eisen_Oplossing[[#This Row],[Eis nodig?]]="JA"),"ZICHTBAAR","VERBERG")</f>
        <v>ZICHTBAAR</v>
      </c>
    </row>
    <row r="214" spans="1:16" ht="55.2" hidden="1" x14ac:dyDescent="0.3">
      <c r="A214" s="4" t="str">
        <f>IF(LEN(Eisen_Oplossing[[#This Row],[teller]])=1,CONCATENATE("ICT00",Eisen_Oplossing[[#This Row],[teller]]),IF(LEN(Eisen_Oplossing[[#This Row],[teller]])=2,CONCATENATE("ICT0",Eisen_Oplossing[[#This Row],[teller]]),CONCATENATE("ICT",Eisen_Oplossing[[#This Row],[teller]])))</f>
        <v>ICT210</v>
      </c>
      <c r="B214" s="4">
        <f t="shared" si="4"/>
        <v>210</v>
      </c>
      <c r="C214" s="4" t="s">
        <v>54</v>
      </c>
      <c r="D214" s="4" t="s">
        <v>193</v>
      </c>
      <c r="E214" s="4" t="s">
        <v>197</v>
      </c>
      <c r="F214" s="4"/>
      <c r="G214" s="34" t="s">
        <v>63</v>
      </c>
      <c r="H214" s="34" t="s">
        <v>63</v>
      </c>
      <c r="I214" s="34" t="s">
        <v>63</v>
      </c>
      <c r="J214" s="4"/>
      <c r="K214" s="4" t="str">
        <f>IF(AND('AAN TE VULLEN door INSCHRIJVER'!$C$16="Ja",Eisen_Oplossing[[#This Row],[Cloud / SaaS]]="√"),"wel","niet")</f>
        <v>niet</v>
      </c>
      <c r="L214" s="4" t="str">
        <f>IF(AND('AAN TE VULLEN door INSCHRIJVER'!$C$17="Ja",Eisen_Oplossing[[#This Row],[On Premise]]="√"),"wel","niet")</f>
        <v>niet</v>
      </c>
      <c r="M214" s="4" t="str">
        <f>IF(AND('AAN TE VULLEN door INSCHRIJVER'!$C$18="Ja",Eisen_Oplossing[[#This Row],[Dienst-ver-lening]]="√"),"wel","niet")</f>
        <v>wel</v>
      </c>
      <c r="N214" s="4" t="str">
        <f>IF(ISERROR(SEARCH("wel",CONCATENATE(Eisen_Oplossing[[#This Row],[toon_Cloud / SaaS]],Eisen_Oplossing[[#This Row],[toon_On Premise]],Eisen_Oplossing[[#This Row],[toon_Dienstverlening]]))),"TOON NIET","TOON WEL")</f>
        <v>TOON WEL</v>
      </c>
      <c r="O214" s="4" t="str">
        <f>IF(Eisen_Oplossing[[#This Row],[Eis nodig?]]="Ja","TOON WEL","TOON NIET")</f>
        <v>TOON WEL</v>
      </c>
      <c r="P214" s="4" t="str">
        <f>IF(AND(Eisen_Oplossing[[#This Row],[TOON obv GEVRAAGDE?]]="TOON WEL",Eisen_Oplossing[[#This Row],[Eis nodig?]]="JA"),"ZICHTBAAR","VERBERG")</f>
        <v>ZICHTBAAR</v>
      </c>
    </row>
    <row r="215" spans="1:16" ht="96.6" hidden="1" x14ac:dyDescent="0.3">
      <c r="A215" s="4" t="str">
        <f>IF(LEN(Eisen_Oplossing[[#This Row],[teller]])=1,CONCATENATE("ICT00",Eisen_Oplossing[[#This Row],[teller]]),IF(LEN(Eisen_Oplossing[[#This Row],[teller]])=2,CONCATENATE("ICT0",Eisen_Oplossing[[#This Row],[teller]]),CONCATENATE("ICT",Eisen_Oplossing[[#This Row],[teller]])))</f>
        <v>ICT211</v>
      </c>
      <c r="B215" s="4">
        <f t="shared" si="4"/>
        <v>211</v>
      </c>
      <c r="C215" s="4" t="s">
        <v>54</v>
      </c>
      <c r="D215" s="4" t="s">
        <v>193</v>
      </c>
      <c r="E215" s="4" t="s">
        <v>360</v>
      </c>
      <c r="F215" s="4"/>
      <c r="G215" s="34" t="s">
        <v>63</v>
      </c>
      <c r="H215" s="34" t="s">
        <v>63</v>
      </c>
      <c r="I215" s="34" t="s">
        <v>63</v>
      </c>
      <c r="J215" s="4"/>
      <c r="K215" s="4" t="str">
        <f>IF(AND('AAN TE VULLEN door INSCHRIJVER'!$C$16="Ja",Eisen_Oplossing[[#This Row],[Cloud / SaaS]]="√"),"wel","niet")</f>
        <v>niet</v>
      </c>
      <c r="L215" s="4" t="str">
        <f>IF(AND('AAN TE VULLEN door INSCHRIJVER'!$C$17="Ja",Eisen_Oplossing[[#This Row],[On Premise]]="√"),"wel","niet")</f>
        <v>niet</v>
      </c>
      <c r="M215" s="4" t="str">
        <f>IF(AND('AAN TE VULLEN door INSCHRIJVER'!$C$18="Ja",Eisen_Oplossing[[#This Row],[Dienst-ver-lening]]="√"),"wel","niet")</f>
        <v>wel</v>
      </c>
      <c r="N215" s="4" t="str">
        <f>IF(ISERROR(SEARCH("wel",CONCATENATE(Eisen_Oplossing[[#This Row],[toon_Cloud / SaaS]],Eisen_Oplossing[[#This Row],[toon_On Premise]],Eisen_Oplossing[[#This Row],[toon_Dienstverlening]]))),"TOON NIET","TOON WEL")</f>
        <v>TOON WEL</v>
      </c>
      <c r="O215" s="4" t="str">
        <f>IF(Eisen_Oplossing[[#This Row],[Eis nodig?]]="Ja","TOON WEL","TOON NIET")</f>
        <v>TOON WEL</v>
      </c>
      <c r="P215" s="4" t="str">
        <f>IF(AND(Eisen_Oplossing[[#This Row],[TOON obv GEVRAAGDE?]]="TOON WEL",Eisen_Oplossing[[#This Row],[Eis nodig?]]="JA"),"ZICHTBAAR","VERBERG")</f>
        <v>ZICHTBAAR</v>
      </c>
    </row>
    <row r="216" spans="1:16" ht="27.6" hidden="1" x14ac:dyDescent="0.3">
      <c r="A216" s="4" t="str">
        <f>IF(LEN(Eisen_Oplossing[[#This Row],[teller]])=1,CONCATENATE("ICT00",Eisen_Oplossing[[#This Row],[teller]]),IF(LEN(Eisen_Oplossing[[#This Row],[teller]])=2,CONCATENATE("ICT0",Eisen_Oplossing[[#This Row],[teller]]),CONCATENATE("ICT",Eisen_Oplossing[[#This Row],[teller]])))</f>
        <v>ICT212</v>
      </c>
      <c r="B216" s="4">
        <f t="shared" si="4"/>
        <v>212</v>
      </c>
      <c r="C216" s="4" t="s">
        <v>54</v>
      </c>
      <c r="D216" s="4" t="s">
        <v>193</v>
      </c>
      <c r="E216" s="4" t="s">
        <v>291</v>
      </c>
      <c r="F216" s="4"/>
      <c r="G216" s="34" t="s">
        <v>63</v>
      </c>
      <c r="H216" s="34" t="s">
        <v>63</v>
      </c>
      <c r="I216" s="34" t="s">
        <v>63</v>
      </c>
      <c r="J216" s="4"/>
      <c r="K216" s="4" t="str">
        <f>IF(AND('AAN TE VULLEN door INSCHRIJVER'!$C$16="Ja",Eisen_Oplossing[[#This Row],[Cloud / SaaS]]="√"),"wel","niet")</f>
        <v>niet</v>
      </c>
      <c r="L216" s="4" t="str">
        <f>IF(AND('AAN TE VULLEN door INSCHRIJVER'!$C$17="Ja",Eisen_Oplossing[[#This Row],[On Premise]]="√"),"wel","niet")</f>
        <v>niet</v>
      </c>
      <c r="M216" s="4" t="str">
        <f>IF(AND('AAN TE VULLEN door INSCHRIJVER'!$C$18="Ja",Eisen_Oplossing[[#This Row],[Dienst-ver-lening]]="√"),"wel","niet")</f>
        <v>wel</v>
      </c>
      <c r="N216" s="4" t="str">
        <f>IF(ISERROR(SEARCH("wel",CONCATENATE(Eisen_Oplossing[[#This Row],[toon_Cloud / SaaS]],Eisen_Oplossing[[#This Row],[toon_On Premise]],Eisen_Oplossing[[#This Row],[toon_Dienstverlening]]))),"TOON NIET","TOON WEL")</f>
        <v>TOON WEL</v>
      </c>
      <c r="O216" s="4" t="str">
        <f>IF(Eisen_Oplossing[[#This Row],[Eis nodig?]]="Ja","TOON WEL","TOON NIET")</f>
        <v>TOON WEL</v>
      </c>
      <c r="P216" s="4" t="str">
        <f>IF(AND(Eisen_Oplossing[[#This Row],[TOON obv GEVRAAGDE?]]="TOON WEL",Eisen_Oplossing[[#This Row],[Eis nodig?]]="JA"),"ZICHTBAAR","VERBERG")</f>
        <v>ZICHTBAAR</v>
      </c>
    </row>
    <row r="217" spans="1:16" ht="96.6" hidden="1" x14ac:dyDescent="0.3">
      <c r="A217" s="4" t="str">
        <f>IF(LEN(Eisen_Oplossing[[#This Row],[teller]])=1,CONCATENATE("ICT00",Eisen_Oplossing[[#This Row],[teller]]),IF(LEN(Eisen_Oplossing[[#This Row],[teller]])=2,CONCATENATE("ICT0",Eisen_Oplossing[[#This Row],[teller]]),CONCATENATE("ICT",Eisen_Oplossing[[#This Row],[teller]])))</f>
        <v>ICT213</v>
      </c>
      <c r="B217" s="4">
        <f t="shared" si="4"/>
        <v>213</v>
      </c>
      <c r="C217" s="4" t="s">
        <v>54</v>
      </c>
      <c r="D217" s="4" t="s">
        <v>193</v>
      </c>
      <c r="E217" s="4" t="s">
        <v>198</v>
      </c>
      <c r="F217" s="4"/>
      <c r="G217" s="34" t="s">
        <v>63</v>
      </c>
      <c r="H217" s="34" t="s">
        <v>63</v>
      </c>
      <c r="I217" s="34" t="s">
        <v>63</v>
      </c>
      <c r="J217" s="4"/>
      <c r="K217" s="4" t="str">
        <f>IF(AND('AAN TE VULLEN door INSCHRIJVER'!$C$16="Ja",Eisen_Oplossing[[#This Row],[Cloud / SaaS]]="√"),"wel","niet")</f>
        <v>niet</v>
      </c>
      <c r="L217" s="4" t="str">
        <f>IF(AND('AAN TE VULLEN door INSCHRIJVER'!$C$17="Ja",Eisen_Oplossing[[#This Row],[On Premise]]="√"),"wel","niet")</f>
        <v>niet</v>
      </c>
      <c r="M217" s="4" t="str">
        <f>IF(AND('AAN TE VULLEN door INSCHRIJVER'!$C$18="Ja",Eisen_Oplossing[[#This Row],[Dienst-ver-lening]]="√"),"wel","niet")</f>
        <v>wel</v>
      </c>
      <c r="N217" s="4" t="str">
        <f>IF(ISERROR(SEARCH("wel",CONCATENATE(Eisen_Oplossing[[#This Row],[toon_Cloud / SaaS]],Eisen_Oplossing[[#This Row],[toon_On Premise]],Eisen_Oplossing[[#This Row],[toon_Dienstverlening]]))),"TOON NIET","TOON WEL")</f>
        <v>TOON WEL</v>
      </c>
      <c r="O217" s="4" t="str">
        <f>IF(Eisen_Oplossing[[#This Row],[Eis nodig?]]="Ja","TOON WEL","TOON NIET")</f>
        <v>TOON WEL</v>
      </c>
      <c r="P217" s="4" t="str">
        <f>IF(AND(Eisen_Oplossing[[#This Row],[TOON obv GEVRAAGDE?]]="TOON WEL",Eisen_Oplossing[[#This Row],[Eis nodig?]]="JA"),"ZICHTBAAR","VERBERG")</f>
        <v>ZICHTBAAR</v>
      </c>
    </row>
    <row r="218" spans="1:16" ht="41.4" hidden="1" x14ac:dyDescent="0.3">
      <c r="A218" s="4" t="str">
        <f>IF(LEN(Eisen_Oplossing[[#This Row],[teller]])=1,CONCATENATE("ICT00",Eisen_Oplossing[[#This Row],[teller]]),IF(LEN(Eisen_Oplossing[[#This Row],[teller]])=2,CONCATENATE("ICT0",Eisen_Oplossing[[#This Row],[teller]]),CONCATENATE("ICT",Eisen_Oplossing[[#This Row],[teller]])))</f>
        <v>ICT214</v>
      </c>
      <c r="B218" s="4">
        <f t="shared" ref="B218:B223" si="5">IF(B217="teller",1,B217+1)</f>
        <v>214</v>
      </c>
      <c r="C218" s="4" t="s">
        <v>227</v>
      </c>
      <c r="D218" s="4" t="s">
        <v>62</v>
      </c>
      <c r="E218" s="4" t="s">
        <v>337</v>
      </c>
      <c r="F218" s="4"/>
      <c r="G218" s="34" t="s">
        <v>63</v>
      </c>
      <c r="H218" s="34"/>
      <c r="I218" s="34" t="s">
        <v>63</v>
      </c>
      <c r="J218" s="4"/>
      <c r="K218" s="4" t="str">
        <f>IF(AND('AAN TE VULLEN door INSCHRIJVER'!$C$16="Ja",Eisen_Oplossing[[#This Row],[Cloud / SaaS]]="√"),"wel","niet")</f>
        <v>niet</v>
      </c>
      <c r="L218" s="4" t="str">
        <f>IF(AND('AAN TE VULLEN door INSCHRIJVER'!$C$17="Ja",Eisen_Oplossing[[#This Row],[On Premise]]="√"),"wel","niet")</f>
        <v>niet</v>
      </c>
      <c r="M218" s="4" t="str">
        <f>IF(AND('AAN TE VULLEN door INSCHRIJVER'!$C$18="Ja",Eisen_Oplossing[[#This Row],[Dienst-ver-lening]]="√"),"wel","niet")</f>
        <v>wel</v>
      </c>
      <c r="N218" s="4" t="str">
        <f>IF(ISERROR(SEARCH("wel",CONCATENATE(Eisen_Oplossing[[#This Row],[toon_Cloud / SaaS]],Eisen_Oplossing[[#This Row],[toon_On Premise]],Eisen_Oplossing[[#This Row],[toon_Dienstverlening]]))),"TOON NIET","TOON WEL")</f>
        <v>TOON WEL</v>
      </c>
      <c r="O218" s="4" t="str">
        <f>IF(Eisen_Oplossing[[#This Row],[Eis nodig?]]="Ja","TOON WEL","TOON NIET")</f>
        <v>TOON NIET</v>
      </c>
      <c r="P218" s="4" t="str">
        <f>IF(AND(Eisen_Oplossing[[#This Row],[TOON obv GEVRAAGDE?]]="TOON WEL",Eisen_Oplossing[[#This Row],[Eis nodig?]]="JA"),"ZICHTBAAR","VERBERG")</f>
        <v>VERBERG</v>
      </c>
    </row>
    <row r="219" spans="1:16" ht="409.6" x14ac:dyDescent="0.3">
      <c r="A219" s="4" t="str">
        <f>IF(LEN(Eisen_Oplossing[[#This Row],[teller]])=1,CONCATENATE("ICT00",Eisen_Oplossing[[#This Row],[teller]]),IF(LEN(Eisen_Oplossing[[#This Row],[teller]])=2,CONCATENATE("ICT0",Eisen_Oplossing[[#This Row],[teller]]),CONCATENATE("ICT",Eisen_Oplossing[[#This Row],[teller]])))</f>
        <v>ICT215</v>
      </c>
      <c r="B219" s="4">
        <f t="shared" si="5"/>
        <v>215</v>
      </c>
      <c r="C219" s="4" t="s">
        <v>54</v>
      </c>
      <c r="D219" s="4" t="s">
        <v>62</v>
      </c>
      <c r="E219" s="4" t="s">
        <v>365</v>
      </c>
      <c r="F219" s="4"/>
      <c r="G219" s="34" t="s">
        <v>63</v>
      </c>
      <c r="H219" s="34" t="s">
        <v>63</v>
      </c>
      <c r="I219" s="34" t="s">
        <v>63</v>
      </c>
      <c r="J219" s="4"/>
      <c r="K219" s="4" t="str">
        <f>IF(AND('AAN TE VULLEN door INSCHRIJVER'!$C$16="Ja",Eisen_Oplossing[[#This Row],[Cloud / SaaS]]="√"),"wel","niet")</f>
        <v>niet</v>
      </c>
      <c r="L219" s="4" t="str">
        <f>IF(AND('AAN TE VULLEN door INSCHRIJVER'!$C$17="Ja",Eisen_Oplossing[[#This Row],[On Premise]]="√"),"wel","niet")</f>
        <v>niet</v>
      </c>
      <c r="M219" s="4" t="str">
        <f>IF(AND('AAN TE VULLEN door INSCHRIJVER'!$C$18="Ja",Eisen_Oplossing[[#This Row],[Dienst-ver-lening]]="√"),"wel","niet")</f>
        <v>wel</v>
      </c>
      <c r="N219" s="4" t="str">
        <f>IF(ISERROR(SEARCH("wel",CONCATENATE(Eisen_Oplossing[[#This Row],[toon_Cloud / SaaS]],Eisen_Oplossing[[#This Row],[toon_On Premise]],Eisen_Oplossing[[#This Row],[toon_Dienstverlening]]))),"TOON NIET","TOON WEL")</f>
        <v>TOON WEL</v>
      </c>
      <c r="O219" s="4" t="str">
        <f>IF(Eisen_Oplossing[[#This Row],[Eis nodig?]]="Ja","TOON WEL","TOON NIET")</f>
        <v>TOON WEL</v>
      </c>
      <c r="P219" s="4" t="str">
        <f>IF(AND(Eisen_Oplossing[[#This Row],[TOON obv GEVRAAGDE?]]="TOON WEL",Eisen_Oplossing[[#This Row],[Eis nodig?]]="JA"),"ZICHTBAAR","VERBERG")</f>
        <v>ZICHTBAAR</v>
      </c>
    </row>
    <row r="220" spans="1:16" ht="41.4" hidden="1" x14ac:dyDescent="0.3">
      <c r="A220" s="4" t="str">
        <f>IF(LEN(Eisen_Oplossing[[#This Row],[teller]])=1,CONCATENATE("ICT00",Eisen_Oplossing[[#This Row],[teller]]),IF(LEN(Eisen_Oplossing[[#This Row],[teller]])=2,CONCATENATE("ICT0",Eisen_Oplossing[[#This Row],[teller]]),CONCATENATE("ICT",Eisen_Oplossing[[#This Row],[teller]])))</f>
        <v>ICT216</v>
      </c>
      <c r="B220" s="4">
        <f t="shared" si="5"/>
        <v>216</v>
      </c>
      <c r="C220" s="4" t="s">
        <v>54</v>
      </c>
      <c r="D220" s="4" t="s">
        <v>92</v>
      </c>
      <c r="E220" s="4" t="s">
        <v>633</v>
      </c>
      <c r="F220" s="4"/>
      <c r="G220" s="34" t="s">
        <v>63</v>
      </c>
      <c r="H220" s="34" t="s">
        <v>63</v>
      </c>
      <c r="I220" s="34"/>
      <c r="J220" s="4"/>
      <c r="K220" s="4" t="str">
        <f>IF(AND('AAN TE VULLEN door INSCHRIJVER'!$C$16="Ja",Eisen_Oplossing[[#This Row],[Cloud / SaaS]]="√"),"wel","niet")</f>
        <v>niet</v>
      </c>
      <c r="L220" s="4" t="str">
        <f>IF(AND('AAN TE VULLEN door INSCHRIJVER'!$C$17="Ja",Eisen_Oplossing[[#This Row],[On Premise]]="√"),"wel","niet")</f>
        <v>niet</v>
      </c>
      <c r="M220" s="4" t="str">
        <f>IF(AND('AAN TE VULLEN door INSCHRIJVER'!$C$18="Ja",Eisen_Oplossing[[#This Row],[Dienst-ver-lening]]="√"),"wel","niet")</f>
        <v>niet</v>
      </c>
      <c r="N220" s="4" t="str">
        <f>IF(ISERROR(SEARCH("wel",CONCATENATE(Eisen_Oplossing[[#This Row],[toon_Cloud / SaaS]],Eisen_Oplossing[[#This Row],[toon_On Premise]],Eisen_Oplossing[[#This Row],[toon_Dienstverlening]]))),"TOON NIET","TOON WEL")</f>
        <v>TOON NIET</v>
      </c>
      <c r="O220" s="4" t="str">
        <f>IF(Eisen_Oplossing[[#This Row],[Eis nodig?]]="Ja","TOON WEL","TOON NIET")</f>
        <v>TOON WEL</v>
      </c>
      <c r="P220" s="4" t="str">
        <f>IF(AND(Eisen_Oplossing[[#This Row],[TOON obv GEVRAAGDE?]]="TOON WEL",Eisen_Oplossing[[#This Row],[Eis nodig?]]="JA"),"ZICHTBAAR","VERBERG")</f>
        <v>VERBERG</v>
      </c>
    </row>
    <row r="221" spans="1:16" ht="165.6" x14ac:dyDescent="0.3">
      <c r="A221" s="4" t="str">
        <f>IF(LEN(Eisen_Oplossing[[#This Row],[teller]])=1,CONCATENATE("ICT00",Eisen_Oplossing[[#This Row],[teller]]),IF(LEN(Eisen_Oplossing[[#This Row],[teller]])=2,CONCATENATE("ICT0",Eisen_Oplossing[[#This Row],[teller]]),CONCATENATE("ICT",Eisen_Oplossing[[#This Row],[teller]])))</f>
        <v>ICT217</v>
      </c>
      <c r="B221" s="4">
        <f t="shared" si="5"/>
        <v>217</v>
      </c>
      <c r="C221" s="4" t="s">
        <v>54</v>
      </c>
      <c r="D221" s="4" t="s">
        <v>62</v>
      </c>
      <c r="E221" s="4" t="s">
        <v>379</v>
      </c>
      <c r="F221" s="4"/>
      <c r="G221" s="34" t="s">
        <v>63</v>
      </c>
      <c r="H221" s="34" t="s">
        <v>63</v>
      </c>
      <c r="I221" s="34" t="s">
        <v>63</v>
      </c>
      <c r="J221" s="4"/>
      <c r="K221" s="4" t="str">
        <f>IF(AND('AAN TE VULLEN door INSCHRIJVER'!$C$16="Ja",Eisen_Oplossing[[#This Row],[Cloud / SaaS]]="√"),"wel","niet")</f>
        <v>niet</v>
      </c>
      <c r="L221" s="4" t="str">
        <f>IF(AND('AAN TE VULLEN door INSCHRIJVER'!$C$17="Ja",Eisen_Oplossing[[#This Row],[On Premise]]="√"),"wel","niet")</f>
        <v>niet</v>
      </c>
      <c r="M221" s="4" t="str">
        <f>IF(AND('AAN TE VULLEN door INSCHRIJVER'!$C$18="Ja",Eisen_Oplossing[[#This Row],[Dienst-ver-lening]]="√"),"wel","niet")</f>
        <v>wel</v>
      </c>
      <c r="N221" s="4" t="str">
        <f>IF(ISERROR(SEARCH("wel",CONCATENATE(Eisen_Oplossing[[#This Row],[toon_Cloud / SaaS]],Eisen_Oplossing[[#This Row],[toon_On Premise]],Eisen_Oplossing[[#This Row],[toon_Dienstverlening]]))),"TOON NIET","TOON WEL")</f>
        <v>TOON WEL</v>
      </c>
      <c r="O221" s="4" t="str">
        <f>IF(Eisen_Oplossing[[#This Row],[Eis nodig?]]="Ja","TOON WEL","TOON NIET")</f>
        <v>TOON WEL</v>
      </c>
      <c r="P221" s="4" t="str">
        <f>IF(AND(Eisen_Oplossing[[#This Row],[TOON obv GEVRAAGDE?]]="TOON WEL",Eisen_Oplossing[[#This Row],[Eis nodig?]]="JA"),"ZICHTBAAR","VERBERG")</f>
        <v>ZICHTBAAR</v>
      </c>
    </row>
    <row r="222" spans="1:16" ht="27.6" hidden="1" x14ac:dyDescent="0.3">
      <c r="A222" s="4" t="str">
        <f>IF(LEN(Eisen_Oplossing[[#This Row],[teller]])=1,CONCATENATE("ICT00",Eisen_Oplossing[[#This Row],[teller]]),IF(LEN(Eisen_Oplossing[[#This Row],[teller]])=2,CONCATENATE("ICT0",Eisen_Oplossing[[#This Row],[teller]]),CONCATENATE("ICT",Eisen_Oplossing[[#This Row],[teller]])))</f>
        <v>ICT218</v>
      </c>
      <c r="B222" s="4">
        <f t="shared" si="5"/>
        <v>218</v>
      </c>
      <c r="C222" s="4" t="s">
        <v>54</v>
      </c>
      <c r="D222" s="4" t="s">
        <v>71</v>
      </c>
      <c r="E222" s="4" t="s">
        <v>384</v>
      </c>
      <c r="F222" s="4"/>
      <c r="G222" s="34" t="s">
        <v>63</v>
      </c>
      <c r="H222" s="34"/>
      <c r="I222" s="34"/>
      <c r="J222" s="4"/>
      <c r="K222" s="4" t="str">
        <f>IF(AND('AAN TE VULLEN door INSCHRIJVER'!$C$16="Ja",Eisen_Oplossing[[#This Row],[Cloud / SaaS]]="√"),"wel","niet")</f>
        <v>niet</v>
      </c>
      <c r="L222" s="4" t="str">
        <f>IF(AND('AAN TE VULLEN door INSCHRIJVER'!$C$17="Ja",Eisen_Oplossing[[#This Row],[On Premise]]="√"),"wel","niet")</f>
        <v>niet</v>
      </c>
      <c r="M222" s="4" t="str">
        <f>IF(AND('AAN TE VULLEN door INSCHRIJVER'!$C$18="Ja",Eisen_Oplossing[[#This Row],[Dienst-ver-lening]]="√"),"wel","niet")</f>
        <v>niet</v>
      </c>
      <c r="N222" s="4" t="str">
        <f>IF(ISERROR(SEARCH("wel",CONCATENATE(Eisen_Oplossing[[#This Row],[toon_Cloud / SaaS]],Eisen_Oplossing[[#This Row],[toon_On Premise]],Eisen_Oplossing[[#This Row],[toon_Dienstverlening]]))),"TOON NIET","TOON WEL")</f>
        <v>TOON NIET</v>
      </c>
      <c r="O222" s="4" t="str">
        <f>IF(Eisen_Oplossing[[#This Row],[Eis nodig?]]="Ja","TOON WEL","TOON NIET")</f>
        <v>TOON WEL</v>
      </c>
      <c r="P222" s="4" t="str">
        <f>IF(AND(Eisen_Oplossing[[#This Row],[TOON obv GEVRAAGDE?]]="TOON WEL",Eisen_Oplossing[[#This Row],[Eis nodig?]]="JA"),"ZICHTBAAR","VERBERG")</f>
        <v>VERBERG</v>
      </c>
    </row>
    <row r="223" spans="1:16" ht="27.6" hidden="1" x14ac:dyDescent="0.3">
      <c r="A223" s="4" t="str">
        <f>IF(LEN(Eisen_Oplossing[[#This Row],[teller]])=1,CONCATENATE("ICT00",Eisen_Oplossing[[#This Row],[teller]]),IF(LEN(Eisen_Oplossing[[#This Row],[teller]])=2,CONCATENATE("ICT0",Eisen_Oplossing[[#This Row],[teller]]),CONCATENATE("ICT",Eisen_Oplossing[[#This Row],[teller]])))</f>
        <v>ICT219</v>
      </c>
      <c r="B223" s="4">
        <f t="shared" si="5"/>
        <v>219</v>
      </c>
      <c r="C223" s="4" t="s">
        <v>54</v>
      </c>
      <c r="D223" s="4" t="s">
        <v>71</v>
      </c>
      <c r="E223" s="4" t="s">
        <v>383</v>
      </c>
      <c r="F223" s="4"/>
      <c r="G223" s="34" t="s">
        <v>63</v>
      </c>
      <c r="H223" s="34"/>
      <c r="I223" s="34"/>
      <c r="J223" s="4"/>
      <c r="K223" s="4" t="str">
        <f>IF(AND('AAN TE VULLEN door INSCHRIJVER'!$C$16="Ja",Eisen_Oplossing[[#This Row],[Cloud / SaaS]]="√"),"wel","niet")</f>
        <v>niet</v>
      </c>
      <c r="L223" s="4" t="str">
        <f>IF(AND('AAN TE VULLEN door INSCHRIJVER'!$C$17="Ja",Eisen_Oplossing[[#This Row],[On Premise]]="√"),"wel","niet")</f>
        <v>niet</v>
      </c>
      <c r="M223" s="4" t="str">
        <f>IF(AND('AAN TE VULLEN door INSCHRIJVER'!$C$18="Ja",Eisen_Oplossing[[#This Row],[Dienst-ver-lening]]="√"),"wel","niet")</f>
        <v>niet</v>
      </c>
      <c r="N223" s="4" t="str">
        <f>IF(ISERROR(SEARCH("wel",CONCATENATE(Eisen_Oplossing[[#This Row],[toon_Cloud / SaaS]],Eisen_Oplossing[[#This Row],[toon_On Premise]],Eisen_Oplossing[[#This Row],[toon_Dienstverlening]]))),"TOON NIET","TOON WEL")</f>
        <v>TOON NIET</v>
      </c>
      <c r="O223" s="4" t="str">
        <f>IF(Eisen_Oplossing[[#This Row],[Eis nodig?]]="Ja","TOON WEL","TOON NIET")</f>
        <v>TOON WEL</v>
      </c>
      <c r="P223" s="4" t="str">
        <f>IF(AND(Eisen_Oplossing[[#This Row],[TOON obv GEVRAAGDE?]]="TOON WEL",Eisen_Oplossing[[#This Row],[Eis nodig?]]="JA"),"ZICHTBAAR","VERBERG")</f>
        <v>VERBERG</v>
      </c>
    </row>
    <row r="224" spans="1:16" ht="138" hidden="1" x14ac:dyDescent="0.3">
      <c r="A224" s="4" t="str">
        <f>IF(LEN(Eisen_Oplossing[[#This Row],[teller]])=1,CONCATENATE("ICT00",Eisen_Oplossing[[#This Row],[teller]]),IF(LEN(Eisen_Oplossing[[#This Row],[teller]])=2,CONCATENATE("ICT0",Eisen_Oplossing[[#This Row],[teller]]),CONCATENATE("ICT",Eisen_Oplossing[[#This Row],[teller]])))</f>
        <v>ICT220</v>
      </c>
      <c r="B224" s="4">
        <f t="shared" ref="B224:B230" si="6">IF(B223="teller",1,B223+1)</f>
        <v>220</v>
      </c>
      <c r="C224" s="4" t="s">
        <v>54</v>
      </c>
      <c r="D224" s="4" t="s">
        <v>62</v>
      </c>
      <c r="E224" s="4" t="s">
        <v>385</v>
      </c>
      <c r="F224" s="4"/>
      <c r="G224" s="34" t="s">
        <v>63</v>
      </c>
      <c r="H224" s="34" t="s">
        <v>63</v>
      </c>
      <c r="I224" s="34"/>
      <c r="J224" s="4"/>
      <c r="K224" s="4" t="str">
        <f>IF(AND('AAN TE VULLEN door INSCHRIJVER'!$C$16="Ja",Eisen_Oplossing[[#This Row],[Cloud / SaaS]]="√"),"wel","niet")</f>
        <v>niet</v>
      </c>
      <c r="L224" s="4" t="str">
        <f>IF(AND('AAN TE VULLEN door INSCHRIJVER'!$C$17="Ja",Eisen_Oplossing[[#This Row],[On Premise]]="√"),"wel","niet")</f>
        <v>niet</v>
      </c>
      <c r="M224" s="4" t="str">
        <f>IF(AND('AAN TE VULLEN door INSCHRIJVER'!$C$18="Ja",Eisen_Oplossing[[#This Row],[Dienst-ver-lening]]="√"),"wel","niet")</f>
        <v>niet</v>
      </c>
      <c r="N224" s="4" t="str">
        <f>IF(ISERROR(SEARCH("wel",CONCATENATE(Eisen_Oplossing[[#This Row],[toon_Cloud / SaaS]],Eisen_Oplossing[[#This Row],[toon_On Premise]],Eisen_Oplossing[[#This Row],[toon_Dienstverlening]]))),"TOON NIET","TOON WEL")</f>
        <v>TOON NIET</v>
      </c>
      <c r="O224" s="4" t="str">
        <f>IF(Eisen_Oplossing[[#This Row],[Eis nodig?]]="Ja","TOON WEL","TOON NIET")</f>
        <v>TOON WEL</v>
      </c>
      <c r="P224" s="4" t="str">
        <f>IF(AND(Eisen_Oplossing[[#This Row],[TOON obv GEVRAAGDE?]]="TOON WEL",Eisen_Oplossing[[#This Row],[Eis nodig?]]="JA"),"ZICHTBAAR","VERBERG")</f>
        <v>VERBERG</v>
      </c>
    </row>
    <row r="225" spans="1:16" ht="151.80000000000001" hidden="1" x14ac:dyDescent="0.3">
      <c r="A225" s="4" t="str">
        <f>IF(LEN(Eisen_Oplossing[[#This Row],[teller]])=1,CONCATENATE("ICT00",Eisen_Oplossing[[#This Row],[teller]]),IF(LEN(Eisen_Oplossing[[#This Row],[teller]])=2,CONCATENATE("ICT0",Eisen_Oplossing[[#This Row],[teller]]),CONCATENATE("ICT",Eisen_Oplossing[[#This Row],[teller]])))</f>
        <v>ICT221</v>
      </c>
      <c r="B225" s="4">
        <f t="shared" si="6"/>
        <v>221</v>
      </c>
      <c r="C225" s="4" t="s">
        <v>54</v>
      </c>
      <c r="D225" s="4" t="s">
        <v>62</v>
      </c>
      <c r="E225" s="4" t="s">
        <v>394</v>
      </c>
      <c r="F225" s="4"/>
      <c r="G225" s="34" t="s">
        <v>63</v>
      </c>
      <c r="H225" s="34" t="s">
        <v>63</v>
      </c>
      <c r="I225" s="34"/>
      <c r="J225" s="4"/>
      <c r="K225" s="4" t="str">
        <f>IF(AND('AAN TE VULLEN door INSCHRIJVER'!$C$16="Ja",Eisen_Oplossing[[#This Row],[Cloud / SaaS]]="√"),"wel","niet")</f>
        <v>niet</v>
      </c>
      <c r="L225" s="4" t="str">
        <f>IF(AND('AAN TE VULLEN door INSCHRIJVER'!$C$17="Ja",Eisen_Oplossing[[#This Row],[On Premise]]="√"),"wel","niet")</f>
        <v>niet</v>
      </c>
      <c r="M225" s="4" t="str">
        <f>IF(AND('AAN TE VULLEN door INSCHRIJVER'!$C$18="Ja",Eisen_Oplossing[[#This Row],[Dienst-ver-lening]]="√"),"wel","niet")</f>
        <v>niet</v>
      </c>
      <c r="N225" s="4" t="str">
        <f>IF(ISERROR(SEARCH("wel",CONCATENATE(Eisen_Oplossing[[#This Row],[toon_Cloud / SaaS]],Eisen_Oplossing[[#This Row],[toon_On Premise]],Eisen_Oplossing[[#This Row],[toon_Dienstverlening]]))),"TOON NIET","TOON WEL")</f>
        <v>TOON NIET</v>
      </c>
      <c r="O225" s="4" t="str">
        <f>IF(Eisen_Oplossing[[#This Row],[Eis nodig?]]="Ja","TOON WEL","TOON NIET")</f>
        <v>TOON WEL</v>
      </c>
      <c r="P225" s="4" t="str">
        <f>IF(AND(Eisen_Oplossing[[#This Row],[TOON obv GEVRAAGDE?]]="TOON WEL",Eisen_Oplossing[[#This Row],[Eis nodig?]]="JA"),"ZICHTBAAR","VERBERG")</f>
        <v>VERBERG</v>
      </c>
    </row>
    <row r="226" spans="1:16" ht="96.6" hidden="1" x14ac:dyDescent="0.3">
      <c r="A226" s="4" t="str">
        <f>IF(LEN(Eisen_Oplossing[[#This Row],[teller]])=1,CONCATENATE("ICT00",Eisen_Oplossing[[#This Row],[teller]]),IF(LEN(Eisen_Oplossing[[#This Row],[teller]])=2,CONCATENATE("ICT0",Eisen_Oplossing[[#This Row],[teller]]),CONCATENATE("ICT",Eisen_Oplossing[[#This Row],[teller]])))</f>
        <v>ICT222</v>
      </c>
      <c r="B226" s="4">
        <f t="shared" si="6"/>
        <v>222</v>
      </c>
      <c r="C226" s="4" t="s">
        <v>54</v>
      </c>
      <c r="D226" s="4" t="s">
        <v>62</v>
      </c>
      <c r="E226" s="4" t="s">
        <v>387</v>
      </c>
      <c r="F226" s="4"/>
      <c r="G226" s="34" t="s">
        <v>63</v>
      </c>
      <c r="H226" s="34" t="s">
        <v>63</v>
      </c>
      <c r="I226" s="34"/>
      <c r="J226" s="4"/>
      <c r="K226" s="4" t="str">
        <f>IF(AND('AAN TE VULLEN door INSCHRIJVER'!$C$16="Ja",Eisen_Oplossing[[#This Row],[Cloud / SaaS]]="√"),"wel","niet")</f>
        <v>niet</v>
      </c>
      <c r="L226" s="4" t="str">
        <f>IF(AND('AAN TE VULLEN door INSCHRIJVER'!$C$17="Ja",Eisen_Oplossing[[#This Row],[On Premise]]="√"),"wel","niet")</f>
        <v>niet</v>
      </c>
      <c r="M226" s="4" t="str">
        <f>IF(AND('AAN TE VULLEN door INSCHRIJVER'!$C$18="Ja",Eisen_Oplossing[[#This Row],[Dienst-ver-lening]]="√"),"wel","niet")</f>
        <v>niet</v>
      </c>
      <c r="N226" s="4" t="str">
        <f>IF(ISERROR(SEARCH("wel",CONCATENATE(Eisen_Oplossing[[#This Row],[toon_Cloud / SaaS]],Eisen_Oplossing[[#This Row],[toon_On Premise]],Eisen_Oplossing[[#This Row],[toon_Dienstverlening]]))),"TOON NIET","TOON WEL")</f>
        <v>TOON NIET</v>
      </c>
      <c r="O226" s="4" t="str">
        <f>IF(Eisen_Oplossing[[#This Row],[Eis nodig?]]="Ja","TOON WEL","TOON NIET")</f>
        <v>TOON WEL</v>
      </c>
      <c r="P226" s="4" t="str">
        <f>IF(AND(Eisen_Oplossing[[#This Row],[TOON obv GEVRAAGDE?]]="TOON WEL",Eisen_Oplossing[[#This Row],[Eis nodig?]]="JA"),"ZICHTBAAR","VERBERG")</f>
        <v>VERBERG</v>
      </c>
    </row>
    <row r="227" spans="1:16" ht="124.2" hidden="1" x14ac:dyDescent="0.3">
      <c r="A227" s="4" t="str">
        <f>IF(LEN(Eisen_Oplossing[[#This Row],[teller]])=1,CONCATENATE("ICT00",Eisen_Oplossing[[#This Row],[teller]]),IF(LEN(Eisen_Oplossing[[#This Row],[teller]])=2,CONCATENATE("ICT0",Eisen_Oplossing[[#This Row],[teller]]),CONCATENATE("ICT",Eisen_Oplossing[[#This Row],[teller]])))</f>
        <v>ICT223</v>
      </c>
      <c r="B227" s="4">
        <f t="shared" si="6"/>
        <v>223</v>
      </c>
      <c r="C227" s="4" t="s">
        <v>54</v>
      </c>
      <c r="D227" s="4" t="s">
        <v>97</v>
      </c>
      <c r="E227" s="4" t="s">
        <v>386</v>
      </c>
      <c r="F227" s="4" t="s">
        <v>389</v>
      </c>
      <c r="G227" s="34" t="s">
        <v>63</v>
      </c>
      <c r="H227" s="34" t="s">
        <v>63</v>
      </c>
      <c r="I227" s="34"/>
      <c r="J227" s="4"/>
      <c r="K227" s="4" t="str">
        <f>IF(AND('AAN TE VULLEN door INSCHRIJVER'!$C$16="Ja",Eisen_Oplossing[[#This Row],[Cloud / SaaS]]="√"),"wel","niet")</f>
        <v>niet</v>
      </c>
      <c r="L227" s="4" t="str">
        <f>IF(AND('AAN TE VULLEN door INSCHRIJVER'!$C$17="Ja",Eisen_Oplossing[[#This Row],[On Premise]]="√"),"wel","niet")</f>
        <v>niet</v>
      </c>
      <c r="M227" s="4" t="str">
        <f>IF(AND('AAN TE VULLEN door INSCHRIJVER'!$C$18="Ja",Eisen_Oplossing[[#This Row],[Dienst-ver-lening]]="√"),"wel","niet")</f>
        <v>niet</v>
      </c>
      <c r="N227" s="4" t="str">
        <f>IF(ISERROR(SEARCH("wel",CONCATENATE(Eisen_Oplossing[[#This Row],[toon_Cloud / SaaS]],Eisen_Oplossing[[#This Row],[toon_On Premise]],Eisen_Oplossing[[#This Row],[toon_Dienstverlening]]))),"TOON NIET","TOON WEL")</f>
        <v>TOON NIET</v>
      </c>
      <c r="O227" s="4" t="str">
        <f>IF(Eisen_Oplossing[[#This Row],[Eis nodig?]]="Ja","TOON WEL","TOON NIET")</f>
        <v>TOON WEL</v>
      </c>
      <c r="P227" s="4" t="str">
        <f>IF(AND(Eisen_Oplossing[[#This Row],[TOON obv GEVRAAGDE?]]="TOON WEL",Eisen_Oplossing[[#This Row],[Eis nodig?]]="JA"),"ZICHTBAAR","VERBERG")</f>
        <v>VERBERG</v>
      </c>
    </row>
    <row r="228" spans="1:16" ht="151.80000000000001" x14ac:dyDescent="0.3">
      <c r="A228" s="4" t="str">
        <f>IF(LEN(Eisen_Oplossing[[#This Row],[teller]])=1,CONCATENATE("ICT00",Eisen_Oplossing[[#This Row],[teller]]),IF(LEN(Eisen_Oplossing[[#This Row],[teller]])=2,CONCATENATE("ICT0",Eisen_Oplossing[[#This Row],[teller]]),CONCATENATE("ICT",Eisen_Oplossing[[#This Row],[teller]])))</f>
        <v>ICT224</v>
      </c>
      <c r="B228" s="4">
        <f t="shared" si="6"/>
        <v>224</v>
      </c>
      <c r="C228" s="4" t="s">
        <v>54</v>
      </c>
      <c r="D228" s="4" t="s">
        <v>71</v>
      </c>
      <c r="E228" s="4" t="s">
        <v>388</v>
      </c>
      <c r="F228" s="4" t="s">
        <v>64</v>
      </c>
      <c r="G228" s="34" t="s">
        <v>63</v>
      </c>
      <c r="H228" s="34"/>
      <c r="I228" s="34" t="s">
        <v>63</v>
      </c>
      <c r="J228" s="4"/>
      <c r="K228" s="4" t="str">
        <f>IF(AND('AAN TE VULLEN door INSCHRIJVER'!$C$16="Ja",Eisen_Oplossing[[#This Row],[Cloud / SaaS]]="√"),"wel","niet")</f>
        <v>niet</v>
      </c>
      <c r="L228" s="4" t="str">
        <f>IF(AND('AAN TE VULLEN door INSCHRIJVER'!$C$17="Ja",Eisen_Oplossing[[#This Row],[On Premise]]="√"),"wel","niet")</f>
        <v>niet</v>
      </c>
      <c r="M228" s="4" t="str">
        <f>IF(AND('AAN TE VULLEN door INSCHRIJVER'!$C$18="Ja",Eisen_Oplossing[[#This Row],[Dienst-ver-lening]]="√"),"wel","niet")</f>
        <v>wel</v>
      </c>
      <c r="N228" s="4" t="str">
        <f>IF(ISERROR(SEARCH("wel",CONCATENATE(Eisen_Oplossing[[#This Row],[toon_Cloud / SaaS]],Eisen_Oplossing[[#This Row],[toon_On Premise]],Eisen_Oplossing[[#This Row],[toon_Dienstverlening]]))),"TOON NIET","TOON WEL")</f>
        <v>TOON WEL</v>
      </c>
      <c r="O228" s="4" t="str">
        <f>IF(Eisen_Oplossing[[#This Row],[Eis nodig?]]="Ja","TOON WEL","TOON NIET")</f>
        <v>TOON WEL</v>
      </c>
      <c r="P228" s="4" t="str">
        <f>IF(AND(Eisen_Oplossing[[#This Row],[TOON obv GEVRAAGDE?]]="TOON WEL",Eisen_Oplossing[[#This Row],[Eis nodig?]]="JA"),"ZICHTBAAR","VERBERG")</f>
        <v>ZICHTBAAR</v>
      </c>
    </row>
    <row r="229" spans="1:16" ht="124.2" hidden="1" x14ac:dyDescent="0.3">
      <c r="A229" s="4" t="str">
        <f>IF(LEN(Eisen_Oplossing[[#This Row],[teller]])=1,CONCATENATE("ICT00",Eisen_Oplossing[[#This Row],[teller]]),IF(LEN(Eisen_Oplossing[[#This Row],[teller]])=2,CONCATENATE("ICT0",Eisen_Oplossing[[#This Row],[teller]]),CONCATENATE("ICT",Eisen_Oplossing[[#This Row],[teller]])))</f>
        <v>ICT225</v>
      </c>
      <c r="B229" s="4">
        <f t="shared" si="6"/>
        <v>225</v>
      </c>
      <c r="C229" s="4" t="s">
        <v>54</v>
      </c>
      <c r="D229" s="4" t="s">
        <v>107</v>
      </c>
      <c r="E229" s="4" t="s">
        <v>396</v>
      </c>
      <c r="F229" s="4"/>
      <c r="G229" s="34" t="s">
        <v>63</v>
      </c>
      <c r="H229" s="34"/>
      <c r="I229" s="34"/>
      <c r="J229" s="4"/>
      <c r="K229" s="4" t="str">
        <f>IF(AND('AAN TE VULLEN door INSCHRIJVER'!$C$16="Ja",Eisen_Oplossing[[#This Row],[Cloud / SaaS]]="√"),"wel","niet")</f>
        <v>niet</v>
      </c>
      <c r="L229" s="4" t="str">
        <f>IF(AND('AAN TE VULLEN door INSCHRIJVER'!$C$17="Ja",Eisen_Oplossing[[#This Row],[On Premise]]="√"),"wel","niet")</f>
        <v>niet</v>
      </c>
      <c r="M229" s="4" t="str">
        <f>IF(AND('AAN TE VULLEN door INSCHRIJVER'!$C$18="Ja",Eisen_Oplossing[[#This Row],[Dienst-ver-lening]]="√"),"wel","niet")</f>
        <v>niet</v>
      </c>
      <c r="N229" s="4" t="str">
        <f>IF(ISERROR(SEARCH("wel",CONCATENATE(Eisen_Oplossing[[#This Row],[toon_Cloud / SaaS]],Eisen_Oplossing[[#This Row],[toon_On Premise]],Eisen_Oplossing[[#This Row],[toon_Dienstverlening]]))),"TOON NIET","TOON WEL")</f>
        <v>TOON NIET</v>
      </c>
      <c r="O229" s="4" t="str">
        <f>IF(Eisen_Oplossing[[#This Row],[Eis nodig?]]="Ja","TOON WEL","TOON NIET")</f>
        <v>TOON WEL</v>
      </c>
      <c r="P229" s="4" t="str">
        <f>IF(AND(Eisen_Oplossing[[#This Row],[TOON obv GEVRAAGDE?]]="TOON WEL",Eisen_Oplossing[[#This Row],[Eis nodig?]]="JA"),"ZICHTBAAR","VERBERG")</f>
        <v>VERBERG</v>
      </c>
    </row>
    <row r="230" spans="1:16" ht="41.4" hidden="1" x14ac:dyDescent="0.3">
      <c r="A230" s="4" t="str">
        <f>IF(LEN(Eisen_Oplossing[[#This Row],[teller]])=1,CONCATENATE("ICT00",Eisen_Oplossing[[#This Row],[teller]]),IF(LEN(Eisen_Oplossing[[#This Row],[teller]])=2,CONCATENATE("ICT0",Eisen_Oplossing[[#This Row],[teller]]),CONCATENATE("ICT",Eisen_Oplossing[[#This Row],[teller]])))</f>
        <v>ICT226</v>
      </c>
      <c r="B230" s="4">
        <f t="shared" si="6"/>
        <v>226</v>
      </c>
      <c r="C230" s="4" t="s">
        <v>54</v>
      </c>
      <c r="D230" s="4" t="s">
        <v>554</v>
      </c>
      <c r="E230" s="4" t="s">
        <v>405</v>
      </c>
      <c r="F230" s="4"/>
      <c r="G230" s="34"/>
      <c r="H230" s="34" t="s">
        <v>63</v>
      </c>
      <c r="I230" s="34"/>
      <c r="J230" s="4"/>
      <c r="K230" s="4" t="str">
        <f>IF(AND('AAN TE VULLEN door INSCHRIJVER'!$C$16="Ja",Eisen_Oplossing[[#This Row],[Cloud / SaaS]]="√"),"wel","niet")</f>
        <v>niet</v>
      </c>
      <c r="L230" s="4" t="str">
        <f>IF(AND('AAN TE VULLEN door INSCHRIJVER'!$C$17="Ja",Eisen_Oplossing[[#This Row],[On Premise]]="√"),"wel","niet")</f>
        <v>niet</v>
      </c>
      <c r="M230" s="4" t="str">
        <f>IF(AND('AAN TE VULLEN door INSCHRIJVER'!$C$18="Ja",Eisen_Oplossing[[#This Row],[Dienst-ver-lening]]="√"),"wel","niet")</f>
        <v>niet</v>
      </c>
      <c r="N230" s="4" t="str">
        <f>IF(ISERROR(SEARCH("wel",CONCATENATE(Eisen_Oplossing[[#This Row],[toon_Cloud / SaaS]],Eisen_Oplossing[[#This Row],[toon_On Premise]],Eisen_Oplossing[[#This Row],[toon_Dienstverlening]]))),"TOON NIET","TOON WEL")</f>
        <v>TOON NIET</v>
      </c>
      <c r="O230" s="4" t="str">
        <f>IF(Eisen_Oplossing[[#This Row],[Eis nodig?]]="Ja","TOON WEL","TOON NIET")</f>
        <v>TOON WEL</v>
      </c>
      <c r="P230" s="4" t="str">
        <f>IF(AND(Eisen_Oplossing[[#This Row],[TOON obv GEVRAAGDE?]]="TOON WEL",Eisen_Oplossing[[#This Row],[Eis nodig?]]="JA"),"ZICHTBAAR","VERBERG")</f>
        <v>VERBERG</v>
      </c>
    </row>
    <row r="231" spans="1:16" ht="55.2" hidden="1" x14ac:dyDescent="0.3">
      <c r="A231" s="4" t="str">
        <f>IF(LEN(Eisen_Oplossing[[#This Row],[teller]])=1,CONCATENATE("ICT00",Eisen_Oplossing[[#This Row],[teller]]),IF(LEN(Eisen_Oplossing[[#This Row],[teller]])=2,CONCATENATE("ICT0",Eisen_Oplossing[[#This Row],[teller]]),CONCATENATE("ICT",Eisen_Oplossing[[#This Row],[teller]])))</f>
        <v>ICT227</v>
      </c>
      <c r="B231" s="4">
        <f t="shared" ref="B231:B243" si="7">IF(B230="teller",1,B230+1)</f>
        <v>227</v>
      </c>
      <c r="C231" s="4" t="s">
        <v>54</v>
      </c>
      <c r="D231" s="4" t="s">
        <v>554</v>
      </c>
      <c r="E231" s="4" t="str">
        <f>IF(LEFT(Beschikbaarheid,4)="Laag",CONCATENATE('VERBERGEN BIV-eisen'!C9,'VERBERGEN BIV-eisen'!D9),
IF(LEFT(Beschikbaarheid,6)="Midden",CONCATENATE('VERBERGEN BIV-eisen'!C9,'VERBERGEN BIV-eisen'!E9),
IF(LEFT(Beschikbaarheid,4)="Hoog",CONCATENATE('VERBERGEN BIV-eisen'!C9,'VERBERGEN BIV-eisen'!F9), "")))</f>
        <v>Werktijden - De tijden waarop het systeem beschikbaar moet zijn voor gebruik en waarbinnen eventuele verstoringen moeten zijn opgelost of gemitigeerd.
Van 07:00 tot 21:00 op maandag t/m vrijdag behoudens algemene erkende feestdagen.</v>
      </c>
      <c r="F231" s="4" t="s">
        <v>548</v>
      </c>
      <c r="G231" s="34" t="s">
        <v>63</v>
      </c>
      <c r="H231" s="34"/>
      <c r="I231" s="34"/>
      <c r="J231" s="4"/>
      <c r="K231" s="4" t="str">
        <f>IF(AND('AAN TE VULLEN door INSCHRIJVER'!$C$16="Ja",Eisen_Oplossing[[#This Row],[Cloud / SaaS]]="√"),"wel","niet")</f>
        <v>niet</v>
      </c>
      <c r="L231" s="4" t="str">
        <f>IF(AND('AAN TE VULLEN door INSCHRIJVER'!$C$17="Ja",Eisen_Oplossing[[#This Row],[On Premise]]="√"),"wel","niet")</f>
        <v>niet</v>
      </c>
      <c r="M231" s="4" t="str">
        <f>IF(AND('AAN TE VULLEN door INSCHRIJVER'!$C$18="Ja",Eisen_Oplossing[[#This Row],[Dienst-ver-lening]]="√"),"wel","niet")</f>
        <v>niet</v>
      </c>
      <c r="N231" s="4" t="str">
        <f>IF(ISERROR(SEARCH("wel",CONCATENATE(Eisen_Oplossing[[#This Row],[toon_Cloud / SaaS]],Eisen_Oplossing[[#This Row],[toon_On Premise]],Eisen_Oplossing[[#This Row],[toon_Dienstverlening]]))),"TOON NIET","TOON WEL")</f>
        <v>TOON NIET</v>
      </c>
      <c r="O231" s="4" t="str">
        <f>IF(Eisen_Oplossing[[#This Row],[Eis nodig?]]="Ja","TOON WEL","TOON NIET")</f>
        <v>TOON WEL</v>
      </c>
      <c r="P231" s="4" t="str">
        <f>IF(AND(Eisen_Oplossing[[#This Row],[TOON obv GEVRAAGDE?]]="TOON WEL",Eisen_Oplossing[[#This Row],[Eis nodig?]]="JA"),"ZICHTBAAR","VERBERG")</f>
        <v>VERBERG</v>
      </c>
    </row>
    <row r="232" spans="1:16" ht="55.2" hidden="1" x14ac:dyDescent="0.3">
      <c r="A232" s="4" t="str">
        <f>IF(LEN(Eisen_Oplossing[[#This Row],[teller]])=1,CONCATENATE("ICT00",Eisen_Oplossing[[#This Row],[teller]]),IF(LEN(Eisen_Oplossing[[#This Row],[teller]])=2,CONCATENATE("ICT0",Eisen_Oplossing[[#This Row],[teller]]),CONCATENATE("ICT",Eisen_Oplossing[[#This Row],[teller]])))</f>
        <v>ICT228</v>
      </c>
      <c r="B232" s="4">
        <f t="shared" si="7"/>
        <v>228</v>
      </c>
      <c r="C232" s="4" t="s">
        <v>54</v>
      </c>
      <c r="D232" s="4" t="s">
        <v>554</v>
      </c>
      <c r="E232" s="4" t="str">
        <f>IF(LEFT(Beschikbaarheid,4)="Laag",CONCATENATE('VERBERGEN BIV-eisen'!C10,'VERBERGEN BIV-eisen'!D10),
IF(LEFT(Beschikbaarheid,6)="Midden",CONCATENATE('VERBERGEN BIV-eisen'!C10,'VERBERGEN BIV-eisen'!E10),
IF(LEFT(Beschikbaarheid,4)="Hoog",CONCATENATE('VERBERGEN BIV-eisen'!C10,'VERBERGEN BIV-eisen'!F10), "")))</f>
        <v>SLA: Beschikbaarheid tijdens werktijd 
Service Level Agreement: een afspraak over hoe beschikbaar het systeem moet zijn tijdens werktijden: min 99,6%</v>
      </c>
      <c r="F232" s="4" t="s">
        <v>549</v>
      </c>
      <c r="G232" s="34" t="s">
        <v>63</v>
      </c>
      <c r="H232" s="34"/>
      <c r="I232" s="34"/>
      <c r="J232" s="4"/>
      <c r="K232" s="4" t="str">
        <f>IF(AND('AAN TE VULLEN door INSCHRIJVER'!$C$16="Ja",Eisen_Oplossing[[#This Row],[Cloud / SaaS]]="√"),"wel","niet")</f>
        <v>niet</v>
      </c>
      <c r="L232" s="4" t="str">
        <f>IF(AND('AAN TE VULLEN door INSCHRIJVER'!$C$17="Ja",Eisen_Oplossing[[#This Row],[On Premise]]="√"),"wel","niet")</f>
        <v>niet</v>
      </c>
      <c r="M232" s="4" t="str">
        <f>IF(AND('AAN TE VULLEN door INSCHRIJVER'!$C$18="Ja",Eisen_Oplossing[[#This Row],[Dienst-ver-lening]]="√"),"wel","niet")</f>
        <v>niet</v>
      </c>
      <c r="N232" s="4" t="str">
        <f>IF(ISERROR(SEARCH("wel",CONCATENATE(Eisen_Oplossing[[#This Row],[toon_Cloud / SaaS]],Eisen_Oplossing[[#This Row],[toon_On Premise]],Eisen_Oplossing[[#This Row],[toon_Dienstverlening]]))),"TOON NIET","TOON WEL")</f>
        <v>TOON NIET</v>
      </c>
      <c r="O232" s="4" t="str">
        <f>IF(Eisen_Oplossing[[#This Row],[Eis nodig?]]="Ja","TOON WEL","TOON NIET")</f>
        <v>TOON WEL</v>
      </c>
      <c r="P232" s="4" t="str">
        <f>IF(AND(Eisen_Oplossing[[#This Row],[TOON obv GEVRAAGDE?]]="TOON WEL",Eisen_Oplossing[[#This Row],[Eis nodig?]]="JA"),"ZICHTBAAR","VERBERG")</f>
        <v>VERBERG</v>
      </c>
    </row>
    <row r="233" spans="1:16" ht="55.2" hidden="1" x14ac:dyDescent="0.3">
      <c r="A233" s="4" t="str">
        <f>IF(LEN(Eisen_Oplossing[[#This Row],[teller]])=1,CONCATENATE("ICT00",Eisen_Oplossing[[#This Row],[teller]]),IF(LEN(Eisen_Oplossing[[#This Row],[teller]])=2,CONCATENATE("ICT0",Eisen_Oplossing[[#This Row],[teller]]),CONCATENATE("ICT",Eisen_Oplossing[[#This Row],[teller]])))</f>
        <v>ICT229</v>
      </c>
      <c r="B233" s="4">
        <f t="shared" si="7"/>
        <v>229</v>
      </c>
      <c r="C233" s="4" t="s">
        <v>54</v>
      </c>
      <c r="D233" s="4" t="s">
        <v>554</v>
      </c>
      <c r="E233" s="4" t="str">
        <f>IF(LEFT(Beschikbaarheid,4)="Laag",CONCATENATE('VERBERGEN BIV-eisen'!C11,'VERBERGEN BIV-eisen'!D11),
IF(LEFT(Beschikbaarheid,6)="Midden",CONCATENATE('VERBERGEN BIV-eisen'!C11,'VERBERGEN BIV-eisen'!E11),
IF(LEFT(Beschikbaarheid,4)="Hoog",CONCATENATE('VERBERGEN BIV-eisen'!C11,'VERBERGEN BIV-eisen'!F11), "")))</f>
        <v>SLA: Beschikbaarheid buiten werktijd
Service Level Agreement: een afspraak over de beschikbaarheid van het systeem buiten werktijden: min 96,1%</v>
      </c>
      <c r="F233" s="4" t="s">
        <v>550</v>
      </c>
      <c r="G233" s="34" t="s">
        <v>63</v>
      </c>
      <c r="H233" s="34"/>
      <c r="I233" s="34"/>
      <c r="J233" s="4"/>
      <c r="K233" s="4" t="str">
        <f>IF(AND('AAN TE VULLEN door INSCHRIJVER'!$C$16="Ja",Eisen_Oplossing[[#This Row],[Cloud / SaaS]]="√"),"wel","niet")</f>
        <v>niet</v>
      </c>
      <c r="L233" s="4" t="str">
        <f>IF(AND('AAN TE VULLEN door INSCHRIJVER'!$C$17="Ja",Eisen_Oplossing[[#This Row],[On Premise]]="√"),"wel","niet")</f>
        <v>niet</v>
      </c>
      <c r="M233" s="4" t="str">
        <f>IF(AND('AAN TE VULLEN door INSCHRIJVER'!$C$18="Ja",Eisen_Oplossing[[#This Row],[Dienst-ver-lening]]="√"),"wel","niet")</f>
        <v>niet</v>
      </c>
      <c r="N233" s="4" t="str">
        <f>IF(ISERROR(SEARCH("wel",CONCATENATE(Eisen_Oplossing[[#This Row],[toon_Cloud / SaaS]],Eisen_Oplossing[[#This Row],[toon_On Premise]],Eisen_Oplossing[[#This Row],[toon_Dienstverlening]]))),"TOON NIET","TOON WEL")</f>
        <v>TOON NIET</v>
      </c>
      <c r="O233" s="4" t="str">
        <f>IF(Eisen_Oplossing[[#This Row],[Eis nodig?]]="Ja","TOON WEL","TOON NIET")</f>
        <v>TOON WEL</v>
      </c>
      <c r="P233" s="4" t="str">
        <f>IF(AND(Eisen_Oplossing[[#This Row],[TOON obv GEVRAAGDE?]]="TOON WEL",Eisen_Oplossing[[#This Row],[Eis nodig?]]="JA"),"ZICHTBAAR","VERBERG")</f>
        <v>VERBERG</v>
      </c>
    </row>
    <row r="234" spans="1:16" ht="41.4" hidden="1" x14ac:dyDescent="0.3">
      <c r="A234" s="4" t="str">
        <f>IF(LEN(Eisen_Oplossing[[#This Row],[teller]])=1,CONCATENATE("ICT00",Eisen_Oplossing[[#This Row],[teller]]),IF(LEN(Eisen_Oplossing[[#This Row],[teller]])=2,CONCATENATE("ICT0",Eisen_Oplossing[[#This Row],[teller]]),CONCATENATE("ICT",Eisen_Oplossing[[#This Row],[teller]])))</f>
        <v>ICT230</v>
      </c>
      <c r="B234" s="4">
        <f t="shared" si="7"/>
        <v>230</v>
      </c>
      <c r="C234" s="4" t="s">
        <v>54</v>
      </c>
      <c r="D234" s="4" t="s">
        <v>554</v>
      </c>
      <c r="E234" s="4" t="str">
        <f>IF(LEFT(Beschikbaarheid,4)="Laag",CONCATENATE('VERBERGEN BIV-eisen'!C12,'VERBERGEN BIV-eisen'!D12),
IF(LEFT(Beschikbaarheid,6)="Midden",CONCATENATE('VERBERGEN BIV-eisen'!C12,'VERBERGEN BIV-eisen'!E12),
IF(LEFT(Beschikbaarheid,4)="Hoog",CONCATENATE('VERBERGEN BIV-eisen'!C12,'VERBERGEN BIV-eisen'!F12), "")))</f>
        <v>RPO
Recovery Point Objective: de maximale hoeveelheid gegevens die verloren mag gaan, uitgedrukt in tijd: max 24 uur</v>
      </c>
      <c r="F234" s="4" t="s">
        <v>111</v>
      </c>
      <c r="G234" s="34" t="s">
        <v>63</v>
      </c>
      <c r="H234" s="34"/>
      <c r="I234" s="34"/>
      <c r="J234" s="4"/>
      <c r="K234" s="4" t="str">
        <f>IF(AND('AAN TE VULLEN door INSCHRIJVER'!$C$16="Ja",Eisen_Oplossing[[#This Row],[Cloud / SaaS]]="√"),"wel","niet")</f>
        <v>niet</v>
      </c>
      <c r="L234" s="4" t="str">
        <f>IF(AND('AAN TE VULLEN door INSCHRIJVER'!$C$17="Ja",Eisen_Oplossing[[#This Row],[On Premise]]="√"),"wel","niet")</f>
        <v>niet</v>
      </c>
      <c r="M234" s="4" t="str">
        <f>IF(AND('AAN TE VULLEN door INSCHRIJVER'!$C$18="Ja",Eisen_Oplossing[[#This Row],[Dienst-ver-lening]]="√"),"wel","niet")</f>
        <v>niet</v>
      </c>
      <c r="N234" s="4" t="str">
        <f>IF(ISERROR(SEARCH("wel",CONCATENATE(Eisen_Oplossing[[#This Row],[toon_Cloud / SaaS]],Eisen_Oplossing[[#This Row],[toon_On Premise]],Eisen_Oplossing[[#This Row],[toon_Dienstverlening]]))),"TOON NIET","TOON WEL")</f>
        <v>TOON NIET</v>
      </c>
      <c r="O234" s="4" t="str">
        <f>IF(Eisen_Oplossing[[#This Row],[Eis nodig?]]="Ja","TOON WEL","TOON NIET")</f>
        <v>TOON WEL</v>
      </c>
      <c r="P234" s="4" t="str">
        <f>IF(AND(Eisen_Oplossing[[#This Row],[TOON obv GEVRAAGDE?]]="TOON WEL",Eisen_Oplossing[[#This Row],[Eis nodig?]]="JA"),"ZICHTBAAR","VERBERG")</f>
        <v>VERBERG</v>
      </c>
    </row>
    <row r="235" spans="1:16" ht="41.4" hidden="1" x14ac:dyDescent="0.3">
      <c r="A235" s="4" t="str">
        <f>IF(LEN(Eisen_Oplossing[[#This Row],[teller]])=1,CONCATENATE("ICT00",Eisen_Oplossing[[#This Row],[teller]]),IF(LEN(Eisen_Oplossing[[#This Row],[teller]])=2,CONCATENATE("ICT0",Eisen_Oplossing[[#This Row],[teller]]),CONCATENATE("ICT",Eisen_Oplossing[[#This Row],[teller]])))</f>
        <v>ICT231</v>
      </c>
      <c r="B235" s="4">
        <f t="shared" si="7"/>
        <v>231</v>
      </c>
      <c r="C235" s="4" t="s">
        <v>54</v>
      </c>
      <c r="D235" s="4" t="s">
        <v>554</v>
      </c>
      <c r="E235" s="4" t="str">
        <f>IF(LEFT(Beschikbaarheid,4)="Laag",CONCATENATE('VERBERGEN BIV-eisen'!C13,'VERBERGEN BIV-eisen'!D13),
IF(LEFT(Beschikbaarheid,6)="Midden",CONCATENATE('VERBERGEN BIV-eisen'!C13,'VERBERGEN BIV-eisen'!E13),
IF(LEFT(Beschikbaarheid,4)="Hoog",CONCATENATE('VERBERGEN BIV-eisen'!C13,'VERBERGEN BIV-eisen'!F13), "")))</f>
        <v>RTO
Recovery Time Objective: de maximale tijd waarbinnen het systeem weer beschikbaar moet zijn na een storing: max 16 werkuren</v>
      </c>
      <c r="F235" s="4" t="s">
        <v>111</v>
      </c>
      <c r="G235" s="34" t="s">
        <v>63</v>
      </c>
      <c r="H235" s="34"/>
      <c r="I235" s="34"/>
      <c r="J235" s="4"/>
      <c r="K235" s="4" t="str">
        <f>IF(AND('AAN TE VULLEN door INSCHRIJVER'!$C$16="Ja",Eisen_Oplossing[[#This Row],[Cloud / SaaS]]="√"),"wel","niet")</f>
        <v>niet</v>
      </c>
      <c r="L235" s="4" t="str">
        <f>IF(AND('AAN TE VULLEN door INSCHRIJVER'!$C$17="Ja",Eisen_Oplossing[[#This Row],[On Premise]]="√"),"wel","niet")</f>
        <v>niet</v>
      </c>
      <c r="M235" s="4" t="str">
        <f>IF(AND('AAN TE VULLEN door INSCHRIJVER'!$C$18="Ja",Eisen_Oplossing[[#This Row],[Dienst-ver-lening]]="√"),"wel","niet")</f>
        <v>niet</v>
      </c>
      <c r="N235" s="4" t="str">
        <f>IF(ISERROR(SEARCH("wel",CONCATENATE(Eisen_Oplossing[[#This Row],[toon_Cloud / SaaS]],Eisen_Oplossing[[#This Row],[toon_On Premise]],Eisen_Oplossing[[#This Row],[toon_Dienstverlening]]))),"TOON NIET","TOON WEL")</f>
        <v>TOON NIET</v>
      </c>
      <c r="O235" s="4" t="str">
        <f>IF(Eisen_Oplossing[[#This Row],[Eis nodig?]]="Ja","TOON WEL","TOON NIET")</f>
        <v>TOON WEL</v>
      </c>
      <c r="P235" s="4" t="str">
        <f>IF(AND(Eisen_Oplossing[[#This Row],[TOON obv GEVRAAGDE?]]="TOON WEL",Eisen_Oplossing[[#This Row],[Eis nodig?]]="JA"),"ZICHTBAAR","VERBERG")</f>
        <v>VERBERG</v>
      </c>
    </row>
    <row r="236" spans="1:16" ht="27.6" hidden="1" x14ac:dyDescent="0.3">
      <c r="A236" s="4" t="str">
        <f>IF(LEN(Eisen_Oplossing[[#This Row],[teller]])=1,CONCATENATE("ICT00",Eisen_Oplossing[[#This Row],[teller]]),IF(LEN(Eisen_Oplossing[[#This Row],[teller]])=2,CONCATENATE("ICT0",Eisen_Oplossing[[#This Row],[teller]]),CONCATENATE("ICT",Eisen_Oplossing[[#This Row],[teller]])))</f>
        <v>ICT232</v>
      </c>
      <c r="B236" s="4">
        <f t="shared" si="7"/>
        <v>232</v>
      </c>
      <c r="C236" s="4" t="s">
        <v>54</v>
      </c>
      <c r="D236" s="4" t="s">
        <v>554</v>
      </c>
      <c r="E236" s="4" t="str">
        <f>IF(LEFT(Beschikbaarheid,4)="Laag",CONCATENATE('VERBERGEN BIV-eisen'!C14,'VERBERGEN BIV-eisen'!D14),
IF(LEFT(Beschikbaarheid,6)="Midden",CONCATENATE('VERBERGEN BIV-eisen'!C14,'VERBERGEN BIV-eisen'!E14),
IF(LEFT(Beschikbaarheid,4)="Hoog",CONCATENATE('VERBERGEN BIV-eisen'!C14,'VERBERGEN BIV-eisen'!F14), "")))</f>
        <v>Hersteltijd
Bij omvangrijke calamiteit: 48 uur</v>
      </c>
      <c r="F236" s="4" t="s">
        <v>111</v>
      </c>
      <c r="G236" s="34" t="s">
        <v>63</v>
      </c>
      <c r="H236" s="34"/>
      <c r="I236" s="34"/>
      <c r="J236" s="4"/>
      <c r="K236" s="4" t="str">
        <f>IF(AND('AAN TE VULLEN door INSCHRIJVER'!$C$16="Ja",Eisen_Oplossing[[#This Row],[Cloud / SaaS]]="√"),"wel","niet")</f>
        <v>niet</v>
      </c>
      <c r="L236" s="4" t="str">
        <f>IF(AND('AAN TE VULLEN door INSCHRIJVER'!$C$17="Ja",Eisen_Oplossing[[#This Row],[On Premise]]="√"),"wel","niet")</f>
        <v>niet</v>
      </c>
      <c r="M236" s="4" t="str">
        <f>IF(AND('AAN TE VULLEN door INSCHRIJVER'!$C$18="Ja",Eisen_Oplossing[[#This Row],[Dienst-ver-lening]]="√"),"wel","niet")</f>
        <v>niet</v>
      </c>
      <c r="N236" s="4" t="str">
        <f>IF(ISERROR(SEARCH("wel",CONCATENATE(Eisen_Oplossing[[#This Row],[toon_Cloud / SaaS]],Eisen_Oplossing[[#This Row],[toon_On Premise]],Eisen_Oplossing[[#This Row],[toon_Dienstverlening]]))),"TOON NIET","TOON WEL")</f>
        <v>TOON NIET</v>
      </c>
      <c r="O236" s="4" t="str">
        <f>IF(Eisen_Oplossing[[#This Row],[Eis nodig?]]="Ja","TOON WEL","TOON NIET")</f>
        <v>TOON WEL</v>
      </c>
      <c r="P236" s="4" t="str">
        <f>IF(AND(Eisen_Oplossing[[#This Row],[TOON obv GEVRAAGDE?]]="TOON WEL",Eisen_Oplossing[[#This Row],[Eis nodig?]]="JA"),"ZICHTBAAR","VERBERG")</f>
        <v>VERBERG</v>
      </c>
    </row>
    <row r="237" spans="1:16" ht="27.6" hidden="1" x14ac:dyDescent="0.3">
      <c r="A237" s="4" t="str">
        <f>IF(LEN(Eisen_Oplossing[[#This Row],[teller]])=1,CONCATENATE("ICT00",Eisen_Oplossing[[#This Row],[teller]]),IF(LEN(Eisen_Oplossing[[#This Row],[teller]])=2,CONCATENATE("ICT0",Eisen_Oplossing[[#This Row],[teller]]),CONCATENATE("ICT",Eisen_Oplossing[[#This Row],[teller]])))</f>
        <v>ICT233</v>
      </c>
      <c r="B237" s="4">
        <f t="shared" si="7"/>
        <v>233</v>
      </c>
      <c r="C237" s="4" t="s">
        <v>54</v>
      </c>
      <c r="D237" s="4" t="s">
        <v>554</v>
      </c>
      <c r="E237" s="4" t="str">
        <f>IF(LEFT(Integriteit,4)="Laag",CONCATENATE('VERBERGEN BIV-eisen'!C16,'VERBERGEN BIV-eisen'!D16),
IF(LEFT(Integriteit,6)="Midden",CONCATENATE('VERBERGEN BIV-eisen'!C16,'VERBERGEN BIV-eisen'!E16),
IF(LEFT(Integriteit,4)="Hoog",CONCATENATE('VERBERGEN BIV-eisen'!C16,'VERBERGEN BIV-eisen'!F16), "")))</f>
        <v>Volledigheid
De mate waarin alle benodigde gegevens aanwezig zijn en niets ontbreekt: 95% - &lt; 98%</v>
      </c>
      <c r="F237" s="4" t="s">
        <v>551</v>
      </c>
      <c r="G237" s="34" t="s">
        <v>63</v>
      </c>
      <c r="H237" s="34"/>
      <c r="I237" s="34"/>
      <c r="J237" s="4"/>
      <c r="K237" s="4" t="str">
        <f>IF(AND('AAN TE VULLEN door INSCHRIJVER'!$C$16="Ja",Eisen_Oplossing[[#This Row],[Cloud / SaaS]]="√"),"wel","niet")</f>
        <v>niet</v>
      </c>
      <c r="L237" s="4" t="str">
        <f>IF(AND('AAN TE VULLEN door INSCHRIJVER'!$C$17="Ja",Eisen_Oplossing[[#This Row],[On Premise]]="√"),"wel","niet")</f>
        <v>niet</v>
      </c>
      <c r="M237" s="4" t="str">
        <f>IF(AND('AAN TE VULLEN door INSCHRIJVER'!$C$18="Ja",Eisen_Oplossing[[#This Row],[Dienst-ver-lening]]="√"),"wel","niet")</f>
        <v>niet</v>
      </c>
      <c r="N237" s="4" t="str">
        <f>IF(ISERROR(SEARCH("wel",CONCATENATE(Eisen_Oplossing[[#This Row],[toon_Cloud / SaaS]],Eisen_Oplossing[[#This Row],[toon_On Premise]],Eisen_Oplossing[[#This Row],[toon_Dienstverlening]]))),"TOON NIET","TOON WEL")</f>
        <v>TOON NIET</v>
      </c>
      <c r="O237" s="4" t="str">
        <f>IF(Eisen_Oplossing[[#This Row],[Eis nodig?]]="Ja","TOON WEL","TOON NIET")</f>
        <v>TOON WEL</v>
      </c>
      <c r="P237" s="4" t="str">
        <f>IF(AND(Eisen_Oplossing[[#This Row],[TOON obv GEVRAAGDE?]]="TOON WEL",Eisen_Oplossing[[#This Row],[Eis nodig?]]="JA"),"ZICHTBAAR","VERBERG")</f>
        <v>VERBERG</v>
      </c>
    </row>
    <row r="238" spans="1:16" ht="27.6" hidden="1" x14ac:dyDescent="0.3">
      <c r="A238" s="4" t="str">
        <f>IF(LEN(Eisen_Oplossing[[#This Row],[teller]])=1,CONCATENATE("ICT00",Eisen_Oplossing[[#This Row],[teller]]),IF(LEN(Eisen_Oplossing[[#This Row],[teller]])=2,CONCATENATE("ICT0",Eisen_Oplossing[[#This Row],[teller]]),CONCATENATE("ICT",Eisen_Oplossing[[#This Row],[teller]])))</f>
        <v>ICT234</v>
      </c>
      <c r="B238" s="4">
        <f t="shared" si="7"/>
        <v>234</v>
      </c>
      <c r="C238" s="4" t="s">
        <v>54</v>
      </c>
      <c r="D238" s="4" t="s">
        <v>554</v>
      </c>
      <c r="E238" s="4" t="str">
        <f>IF(LEFT(Integriteit,4)="Laag",CONCATENATE('VERBERGEN BIV-eisen'!C17,'VERBERGEN BIV-eisen'!D17),
IF(LEFT(Integriteit,6)="Midden",CONCATENATE('VERBERGEN BIV-eisen'!C17,'VERBERGEN BIV-eisen'!E17),
IF(LEFT(Integriteit,4)="Hoog",CONCATENATE('VERBERGEN BIV-eisen'!C17,'VERBERGEN BIV-eisen'!F17), "")))</f>
        <v>Consistentie
De mate waarin gegevens logisch kloppen en elkaar niet tegenspreken: 95% - &lt; 98%</v>
      </c>
      <c r="F238" s="4"/>
      <c r="G238" s="34" t="s">
        <v>63</v>
      </c>
      <c r="H238" s="34"/>
      <c r="I238" s="34"/>
      <c r="J238" s="4"/>
      <c r="K238" s="4" t="str">
        <f>IF(AND('AAN TE VULLEN door INSCHRIJVER'!$C$16="Ja",Eisen_Oplossing[[#This Row],[Cloud / SaaS]]="√"),"wel","niet")</f>
        <v>niet</v>
      </c>
      <c r="L238" s="4" t="str">
        <f>IF(AND('AAN TE VULLEN door INSCHRIJVER'!$C$17="Ja",Eisen_Oplossing[[#This Row],[On Premise]]="√"),"wel","niet")</f>
        <v>niet</v>
      </c>
      <c r="M238" s="4" t="str">
        <f>IF(AND('AAN TE VULLEN door INSCHRIJVER'!$C$18="Ja",Eisen_Oplossing[[#This Row],[Dienst-ver-lening]]="√"),"wel","niet")</f>
        <v>niet</v>
      </c>
      <c r="N238" s="4" t="str">
        <f>IF(ISERROR(SEARCH("wel",CONCATENATE(Eisen_Oplossing[[#This Row],[toon_Cloud / SaaS]],Eisen_Oplossing[[#This Row],[toon_On Premise]],Eisen_Oplossing[[#This Row],[toon_Dienstverlening]]))),"TOON NIET","TOON WEL")</f>
        <v>TOON NIET</v>
      </c>
      <c r="O238" s="4" t="str">
        <f>IF(Eisen_Oplossing[[#This Row],[Eis nodig?]]="Ja","TOON WEL","TOON NIET")</f>
        <v>TOON WEL</v>
      </c>
      <c r="P238" s="4" t="str">
        <f>IF(AND(Eisen_Oplossing[[#This Row],[TOON obv GEVRAAGDE?]]="TOON WEL",Eisen_Oplossing[[#This Row],[Eis nodig?]]="JA"),"ZICHTBAAR","VERBERG")</f>
        <v>VERBERG</v>
      </c>
    </row>
    <row r="239" spans="1:16" ht="27.6" hidden="1" x14ac:dyDescent="0.3">
      <c r="A239" s="4" t="str">
        <f>IF(LEN(Eisen_Oplossing[[#This Row],[teller]])=1,CONCATENATE("ICT00",Eisen_Oplossing[[#This Row],[teller]]),IF(LEN(Eisen_Oplossing[[#This Row],[teller]])=2,CONCATENATE("ICT0",Eisen_Oplossing[[#This Row],[teller]]),CONCATENATE("ICT",Eisen_Oplossing[[#This Row],[teller]])))</f>
        <v>ICT235</v>
      </c>
      <c r="B239" s="4">
        <f t="shared" si="7"/>
        <v>235</v>
      </c>
      <c r="C239" s="4" t="s">
        <v>54</v>
      </c>
      <c r="D239" s="4" t="s">
        <v>554</v>
      </c>
      <c r="E239" s="4" t="str">
        <f>IF(LEFT(Integriteit,4)="Laag",CONCATENATE('VERBERGEN BIV-eisen'!C18,'VERBERGEN BIV-eisen'!D18),
IF(LEFT(Integriteit,6)="Midden",CONCATENATE('VERBERGEN BIV-eisen'!C18,'VERBERGEN BIV-eisen'!E18),
IF(LEFT(Integriteit,4)="Hoog",CONCATENATE('VERBERGEN BIV-eisen'!C18,'VERBERGEN BIV-eisen'!F18), "")))</f>
        <v>Uniekheid
De mate waarin gegevens die uniek moeten zijn ook echt uniek voorkomen: 95% - &lt; 98%</v>
      </c>
      <c r="F239" s="4"/>
      <c r="G239" s="34" t="s">
        <v>63</v>
      </c>
      <c r="H239" s="34"/>
      <c r="I239" s="34"/>
      <c r="J239" s="4"/>
      <c r="K239" s="4" t="str">
        <f>IF(AND('AAN TE VULLEN door INSCHRIJVER'!$C$16="Ja",Eisen_Oplossing[[#This Row],[Cloud / SaaS]]="√"),"wel","niet")</f>
        <v>niet</v>
      </c>
      <c r="L239" s="4" t="str">
        <f>IF(AND('AAN TE VULLEN door INSCHRIJVER'!$C$17="Ja",Eisen_Oplossing[[#This Row],[On Premise]]="√"),"wel","niet")</f>
        <v>niet</v>
      </c>
      <c r="M239" s="4" t="str">
        <f>IF(AND('AAN TE VULLEN door INSCHRIJVER'!$C$18="Ja",Eisen_Oplossing[[#This Row],[Dienst-ver-lening]]="√"),"wel","niet")</f>
        <v>niet</v>
      </c>
      <c r="N239" s="4" t="str">
        <f>IF(ISERROR(SEARCH("wel",CONCATENATE(Eisen_Oplossing[[#This Row],[toon_Cloud / SaaS]],Eisen_Oplossing[[#This Row],[toon_On Premise]],Eisen_Oplossing[[#This Row],[toon_Dienstverlening]]))),"TOON NIET","TOON WEL")</f>
        <v>TOON NIET</v>
      </c>
      <c r="O239" s="4" t="str">
        <f>IF(Eisen_Oplossing[[#This Row],[Eis nodig?]]="Ja","TOON WEL","TOON NIET")</f>
        <v>TOON WEL</v>
      </c>
      <c r="P239" s="4" t="str">
        <f>IF(AND(Eisen_Oplossing[[#This Row],[TOON obv GEVRAAGDE?]]="TOON WEL",Eisen_Oplossing[[#This Row],[Eis nodig?]]="JA"),"ZICHTBAAR","VERBERG")</f>
        <v>VERBERG</v>
      </c>
    </row>
    <row r="240" spans="1:16" ht="41.4" hidden="1" x14ac:dyDescent="0.3">
      <c r="A240" s="4" t="str">
        <f>IF(LEN(Eisen_Oplossing[[#This Row],[teller]])=1,CONCATENATE("ICT00",Eisen_Oplossing[[#This Row],[teller]]),IF(LEN(Eisen_Oplossing[[#This Row],[teller]])=2,CONCATENATE("ICT0",Eisen_Oplossing[[#This Row],[teller]]),CONCATENATE("ICT",Eisen_Oplossing[[#This Row],[teller]])))</f>
        <v>ICT236</v>
      </c>
      <c r="B240" s="4">
        <f t="shared" si="7"/>
        <v>236</v>
      </c>
      <c r="C240" s="4" t="s">
        <v>54</v>
      </c>
      <c r="D240" s="4" t="s">
        <v>554</v>
      </c>
      <c r="E240" s="4" t="str">
        <f>IF(LEFT(Integriteit,4)="Laag",CONCATENATE('VERBERGEN BIV-eisen'!C19,'VERBERGEN BIV-eisen'!D19),
IF(LEFT(Integriteit,6)="Midden",CONCATENATE('VERBERGEN BIV-eisen'!C19,'VERBERGEN BIV-eisen'!E19),
IF(LEFT(Integriteit,4)="Hoog",CONCATENATE('VERBERGEN BIV-eisen'!C19,'VERBERGEN BIV-eisen'!F19), "")))</f>
        <v>Validiteit
De mate waarin gegevens voldoen aan vooraf gedefinieerde regels, zoals correcte formaten of toegestane waarden: 95% - &lt; 98%</v>
      </c>
      <c r="F240" s="4"/>
      <c r="G240" s="34" t="s">
        <v>63</v>
      </c>
      <c r="H240" s="34"/>
      <c r="I240" s="34"/>
      <c r="J240" s="4"/>
      <c r="K240" s="4" t="str">
        <f>IF(AND('AAN TE VULLEN door INSCHRIJVER'!$C$16="Ja",Eisen_Oplossing[[#This Row],[Cloud / SaaS]]="√"),"wel","niet")</f>
        <v>niet</v>
      </c>
      <c r="L240" s="4" t="str">
        <f>IF(AND('AAN TE VULLEN door INSCHRIJVER'!$C$17="Ja",Eisen_Oplossing[[#This Row],[On Premise]]="√"),"wel","niet")</f>
        <v>niet</v>
      </c>
      <c r="M240" s="4" t="str">
        <f>IF(AND('AAN TE VULLEN door INSCHRIJVER'!$C$18="Ja",Eisen_Oplossing[[#This Row],[Dienst-ver-lening]]="√"),"wel","niet")</f>
        <v>niet</v>
      </c>
      <c r="N240" s="4" t="str">
        <f>IF(ISERROR(SEARCH("wel",CONCATENATE(Eisen_Oplossing[[#This Row],[toon_Cloud / SaaS]],Eisen_Oplossing[[#This Row],[toon_On Premise]],Eisen_Oplossing[[#This Row],[toon_Dienstverlening]]))),"TOON NIET","TOON WEL")</f>
        <v>TOON NIET</v>
      </c>
      <c r="O240" s="4" t="str">
        <f>IF(Eisen_Oplossing[[#This Row],[Eis nodig?]]="Ja","TOON WEL","TOON NIET")</f>
        <v>TOON WEL</v>
      </c>
      <c r="P240" s="4" t="str">
        <f>IF(AND(Eisen_Oplossing[[#This Row],[TOON obv GEVRAAGDE?]]="TOON WEL",Eisen_Oplossing[[#This Row],[Eis nodig?]]="JA"),"ZICHTBAAR","VERBERG")</f>
        <v>VERBERG</v>
      </c>
    </row>
    <row r="241" spans="1:16" ht="41.4" hidden="1" x14ac:dyDescent="0.3">
      <c r="A241" s="4" t="str">
        <f>IF(LEN(Eisen_Oplossing[[#This Row],[teller]])=1,CONCATENATE("ICT00",Eisen_Oplossing[[#This Row],[teller]]),IF(LEN(Eisen_Oplossing[[#This Row],[teller]])=2,CONCATENATE("ICT0",Eisen_Oplossing[[#This Row],[teller]]),CONCATENATE("ICT",Eisen_Oplossing[[#This Row],[teller]])))</f>
        <v>ICT237</v>
      </c>
      <c r="B241" s="4">
        <f t="shared" si="7"/>
        <v>237</v>
      </c>
      <c r="C241" s="4" t="s">
        <v>54</v>
      </c>
      <c r="D241" s="4" t="s">
        <v>554</v>
      </c>
      <c r="E241" s="4" t="str">
        <f>IF(LEFT(Integriteit,4)="Laag",CONCATENATE('VERBERGEN BIV-eisen'!C20,'VERBERGEN BIV-eisen'!D20),
IF(LEFT(Integriteit,6)="Midden",CONCATENATE('VERBERGEN BIV-eisen'!C20,'VERBERGEN BIV-eisen'!E20),
IF(LEFT(Integriteit,4)="Hoog",CONCATENATE('VERBERGEN BIV-eisen'!C20,'VERBERGEN BIV-eisen'!F20), "")))</f>
        <v>Nauwkeurigheid
De mate waarin gegevens juist, foutloos en exact overeenkomen met de werkelijkheid: 95% - &lt; 98%</v>
      </c>
      <c r="F241" s="4"/>
      <c r="G241" s="34" t="s">
        <v>63</v>
      </c>
      <c r="H241" s="34"/>
      <c r="I241" s="34"/>
      <c r="J241" s="4"/>
      <c r="K241" s="4" t="str">
        <f>IF(AND('AAN TE VULLEN door INSCHRIJVER'!$C$16="Ja",Eisen_Oplossing[[#This Row],[Cloud / SaaS]]="√"),"wel","niet")</f>
        <v>niet</v>
      </c>
      <c r="L241" s="4" t="str">
        <f>IF(AND('AAN TE VULLEN door INSCHRIJVER'!$C$17="Ja",Eisen_Oplossing[[#This Row],[On Premise]]="√"),"wel","niet")</f>
        <v>niet</v>
      </c>
      <c r="M241" s="4" t="str">
        <f>IF(AND('AAN TE VULLEN door INSCHRIJVER'!$C$18="Ja",Eisen_Oplossing[[#This Row],[Dienst-ver-lening]]="√"),"wel","niet")</f>
        <v>niet</v>
      </c>
      <c r="N241" s="4" t="str">
        <f>IF(ISERROR(SEARCH("wel",CONCATENATE(Eisen_Oplossing[[#This Row],[toon_Cloud / SaaS]],Eisen_Oplossing[[#This Row],[toon_On Premise]],Eisen_Oplossing[[#This Row],[toon_Dienstverlening]]))),"TOON NIET","TOON WEL")</f>
        <v>TOON NIET</v>
      </c>
      <c r="O241" s="4" t="str">
        <f>IF(Eisen_Oplossing[[#This Row],[Eis nodig?]]="Ja","TOON WEL","TOON NIET")</f>
        <v>TOON WEL</v>
      </c>
      <c r="P241" s="4" t="str">
        <f>IF(AND(Eisen_Oplossing[[#This Row],[TOON obv GEVRAAGDE?]]="TOON WEL",Eisen_Oplossing[[#This Row],[Eis nodig?]]="JA"),"ZICHTBAAR","VERBERG")</f>
        <v>VERBERG</v>
      </c>
    </row>
    <row r="242" spans="1:16" ht="41.4" hidden="1" x14ac:dyDescent="0.3">
      <c r="A242" s="4" t="str">
        <f>IF(LEN(Eisen_Oplossing[[#This Row],[teller]])=1,CONCATENATE("ICT00",Eisen_Oplossing[[#This Row],[teller]]),IF(LEN(Eisen_Oplossing[[#This Row],[teller]])=2,CONCATENATE("ICT0",Eisen_Oplossing[[#This Row],[teller]]),CONCATENATE("ICT",Eisen_Oplossing[[#This Row],[teller]])))</f>
        <v>ICT238</v>
      </c>
      <c r="B242" s="4">
        <f t="shared" si="7"/>
        <v>238</v>
      </c>
      <c r="C242" s="4" t="s">
        <v>54</v>
      </c>
      <c r="D242" s="4" t="s">
        <v>554</v>
      </c>
      <c r="E242" s="4" t="str">
        <f>IF(LEFT(Vertrouwelijkheid,4)="Laag",CONCATENATE('VERBERGEN BIV-eisen'!C22,'VERBERGEN BIV-eisen'!D22),
IF(LEFT(Vertrouwelijkheid,6)="Midden",CONCATENATE('VERBERGEN BIV-eisen'!C22,'VERBERGEN BIV-eisen'!E22),
IF(LEFT(Vertrouwelijkheid,4)="Hoog",CONCATENATE('VERBERGEN BIV-eisen'!C22,'VERBERGEN BIV-eisen'!F22), "")))</f>
        <v>Toegang - Eisen aan hoe toegang wordt verleend tot informatie:
Alleen toegankelijk voor strikt beperkte en vooraf goedgekeurde gebruikers.</v>
      </c>
      <c r="F242" s="4" t="s">
        <v>553</v>
      </c>
      <c r="G242" s="34" t="s">
        <v>63</v>
      </c>
      <c r="H242" s="34"/>
      <c r="I242" s="34"/>
      <c r="J242" s="4"/>
      <c r="K242" s="4" t="str">
        <f>IF(AND('AAN TE VULLEN door INSCHRIJVER'!$C$16="Ja",Eisen_Oplossing[[#This Row],[Cloud / SaaS]]="√"),"wel","niet")</f>
        <v>niet</v>
      </c>
      <c r="L242" s="4" t="str">
        <f>IF(AND('AAN TE VULLEN door INSCHRIJVER'!$C$17="Ja",Eisen_Oplossing[[#This Row],[On Premise]]="√"),"wel","niet")</f>
        <v>niet</v>
      </c>
      <c r="M242" s="4" t="str">
        <f>IF(AND('AAN TE VULLEN door INSCHRIJVER'!$C$18="Ja",Eisen_Oplossing[[#This Row],[Dienst-ver-lening]]="√"),"wel","niet")</f>
        <v>niet</v>
      </c>
      <c r="N242" s="4" t="str">
        <f>IF(ISERROR(SEARCH("wel",CONCATENATE(Eisen_Oplossing[[#This Row],[toon_Cloud / SaaS]],Eisen_Oplossing[[#This Row],[toon_On Premise]],Eisen_Oplossing[[#This Row],[toon_Dienstverlening]]))),"TOON NIET","TOON WEL")</f>
        <v>TOON NIET</v>
      </c>
      <c r="O242" s="4" t="str">
        <f>IF(Eisen_Oplossing[[#This Row],[Eis nodig?]]="Ja","TOON WEL","TOON NIET")</f>
        <v>TOON WEL</v>
      </c>
      <c r="P242" s="4" t="str">
        <f>IF(AND(Eisen_Oplossing[[#This Row],[TOON obv GEVRAAGDE?]]="TOON WEL",Eisen_Oplossing[[#This Row],[Eis nodig?]]="JA"),"ZICHTBAAR","VERBERG")</f>
        <v>VERBERG</v>
      </c>
    </row>
    <row r="243" spans="1:16" ht="96.6" hidden="1" x14ac:dyDescent="0.3">
      <c r="A243" s="4" t="str">
        <f>IF(LEN(Eisen_Oplossing[[#This Row],[teller]])=1,CONCATENATE("ICT00",Eisen_Oplossing[[#This Row],[teller]]),IF(LEN(Eisen_Oplossing[[#This Row],[teller]])=2,CONCATENATE("ICT0",Eisen_Oplossing[[#This Row],[teller]]),CONCATENATE("ICT",Eisen_Oplossing[[#This Row],[teller]])))</f>
        <v>ICT239</v>
      </c>
      <c r="B243" s="4">
        <f t="shared" si="7"/>
        <v>239</v>
      </c>
      <c r="C243" s="4" t="s">
        <v>54</v>
      </c>
      <c r="D243" s="4" t="s">
        <v>554</v>
      </c>
      <c r="E243" s="4" t="str">
        <f>IF(LEFT(Vertrouwelijkheid,4)="Laag",CONCATENATE('VERBERGEN BIV-eisen'!C23,'VERBERGEN BIV-eisen'!D23),
IF(LEFT(Vertrouwelijkheid,6)="Midden",CONCATENATE('VERBERGEN BIV-eisen'!C23,'VERBERGEN BIV-eisen'!E23),
IF(LEFT(Vertrouwelijkheid,4)="Hoog",CONCATENATE('VERBERGEN BIV-eisen'!C23,'VERBERGEN BIV-eisen'!F23), "")))</f>
        <v>Authenticatie - Eisen aan de mate van bevestiging dat iemand is wie hij zegt te zijn, bijvoorbeeld via een wachtwoord of inlogmethode:
* Op locatie van de Gemeente Arnhem of klantorganisaties MFA verplicht  en enkel op zakelijk appraat
* MFA verplicht binnen NL en EER en enkel op zakelijk apparaat
* Buiten EER niet toegestaan</v>
      </c>
      <c r="F243" s="4"/>
      <c r="G243" s="34" t="s">
        <v>63</v>
      </c>
      <c r="H243" s="34"/>
      <c r="I243" s="34"/>
      <c r="J243" s="4"/>
      <c r="K243" s="4" t="str">
        <f>IF(AND('AAN TE VULLEN door INSCHRIJVER'!$C$16="Ja",Eisen_Oplossing[[#This Row],[Cloud / SaaS]]="√"),"wel","niet")</f>
        <v>niet</v>
      </c>
      <c r="L243" s="4" t="str">
        <f>IF(AND('AAN TE VULLEN door INSCHRIJVER'!$C$17="Ja",Eisen_Oplossing[[#This Row],[On Premise]]="√"),"wel","niet")</f>
        <v>niet</v>
      </c>
      <c r="M243" s="4" t="str">
        <f>IF(AND('AAN TE VULLEN door INSCHRIJVER'!$C$18="Ja",Eisen_Oplossing[[#This Row],[Dienst-ver-lening]]="√"),"wel","niet")</f>
        <v>niet</v>
      </c>
      <c r="N243" s="4" t="str">
        <f>IF(ISERROR(SEARCH("wel",CONCATENATE(Eisen_Oplossing[[#This Row],[toon_Cloud / SaaS]],Eisen_Oplossing[[#This Row],[toon_On Premise]],Eisen_Oplossing[[#This Row],[toon_Dienstverlening]]))),"TOON NIET","TOON WEL")</f>
        <v>TOON NIET</v>
      </c>
      <c r="O243" s="4" t="str">
        <f>IF(Eisen_Oplossing[[#This Row],[Eis nodig?]]="Ja","TOON WEL","TOON NIET")</f>
        <v>TOON WEL</v>
      </c>
      <c r="P243" s="4" t="str">
        <f>IF(AND(Eisen_Oplossing[[#This Row],[TOON obv GEVRAAGDE?]]="TOON WEL",Eisen_Oplossing[[#This Row],[Eis nodig?]]="JA"),"ZICHTBAAR","VERBERG")</f>
        <v>VERBERG</v>
      </c>
    </row>
    <row r="244" spans="1:16" ht="55.2" hidden="1" x14ac:dyDescent="0.3">
      <c r="A244" s="4" t="str">
        <f>IF(LEN(Eisen_Oplossing[[#This Row],[teller]])=1,CONCATENATE("ICT00",Eisen_Oplossing[[#This Row],[teller]]),IF(LEN(Eisen_Oplossing[[#This Row],[teller]])=2,CONCATENATE("ICT0",Eisen_Oplossing[[#This Row],[teller]]),CONCATENATE("ICT",Eisen_Oplossing[[#This Row],[teller]])))</f>
        <v>ICT240</v>
      </c>
      <c r="B244" s="4">
        <f t="shared" ref="B244:B265" si="8">IF(B243="teller",1,B243+1)</f>
        <v>240</v>
      </c>
      <c r="C244" s="4" t="s">
        <v>54</v>
      </c>
      <c r="D244" s="4" t="s">
        <v>554</v>
      </c>
      <c r="E244" s="4" t="str">
        <f>IF(LEFT(Vertrouwelijkheid,4)="Laag",CONCATENATE('VERBERGEN BIV-eisen'!C24,'VERBERGEN BIV-eisen'!D24),
IF(LEFT(Vertrouwelijkheid,6)="Midden",CONCATENATE('VERBERGEN BIV-eisen'!C24,'VERBERGEN BIV-eisen'!E24),
IF(LEFT(Vertrouwelijkheid,4)="Hoog",CONCATENATE('VERBERGEN BIV-eisen'!C24,'VERBERGEN BIV-eisen'!F24), "")))</f>
        <v>Autorisatie - Eisen aan het bepalen van welke informatie en functies een gebruiker mag gebruiken na inloggen:
Toegangsrechten op basis van rollen en verantwoordelijkheden (RBAC) is verplicht.</v>
      </c>
      <c r="F244" s="4"/>
      <c r="G244" s="34" t="s">
        <v>63</v>
      </c>
      <c r="H244" s="34"/>
      <c r="I244" s="34"/>
      <c r="J244" s="4"/>
      <c r="K244" s="4" t="str">
        <f>IF(AND('AAN TE VULLEN door INSCHRIJVER'!$C$16="Ja",Eisen_Oplossing[[#This Row],[Cloud / SaaS]]="√"),"wel","niet")</f>
        <v>niet</v>
      </c>
      <c r="L244" s="4" t="str">
        <f>IF(AND('AAN TE VULLEN door INSCHRIJVER'!$C$17="Ja",Eisen_Oplossing[[#This Row],[On Premise]]="√"),"wel","niet")</f>
        <v>niet</v>
      </c>
      <c r="M244" s="4" t="str">
        <f>IF(AND('AAN TE VULLEN door INSCHRIJVER'!$C$18="Ja",Eisen_Oplossing[[#This Row],[Dienst-ver-lening]]="√"),"wel","niet")</f>
        <v>niet</v>
      </c>
      <c r="N244" s="4" t="str">
        <f>IF(ISERROR(SEARCH("wel",CONCATENATE(Eisen_Oplossing[[#This Row],[toon_Cloud / SaaS]],Eisen_Oplossing[[#This Row],[toon_On Premise]],Eisen_Oplossing[[#This Row],[toon_Dienstverlening]]))),"TOON NIET","TOON WEL")</f>
        <v>TOON NIET</v>
      </c>
      <c r="O244" s="4" t="str">
        <f>IF(Eisen_Oplossing[[#This Row],[Eis nodig?]]="Ja","TOON WEL","TOON NIET")</f>
        <v>TOON WEL</v>
      </c>
      <c r="P244" s="4" t="str">
        <f>IF(AND(Eisen_Oplossing[[#This Row],[TOON obv GEVRAAGDE?]]="TOON WEL",Eisen_Oplossing[[#This Row],[Eis nodig?]]="JA"),"ZICHTBAAR","VERBERG")</f>
        <v>VERBERG</v>
      </c>
    </row>
    <row r="245" spans="1:16" ht="55.2" hidden="1" x14ac:dyDescent="0.3">
      <c r="A245" s="4" t="str">
        <f>IF(LEN(Eisen_Oplossing[[#This Row],[teller]])=1,CONCATENATE("ICT00",Eisen_Oplossing[[#This Row],[teller]]),IF(LEN(Eisen_Oplossing[[#This Row],[teller]])=2,CONCATENATE("ICT0",Eisen_Oplossing[[#This Row],[teller]]),CONCATENATE("ICT",Eisen_Oplossing[[#This Row],[teller]])))</f>
        <v>ICT241</v>
      </c>
      <c r="B245" s="4">
        <f t="shared" si="8"/>
        <v>241</v>
      </c>
      <c r="C245" s="4" t="s">
        <v>54</v>
      </c>
      <c r="D245" s="4" t="s">
        <v>554</v>
      </c>
      <c r="E245" s="119" t="str">
        <f>IF(LEFT(Vertrouwelijkheid,4)="Laag",CONCATENATE('VERBERGEN BIV-eisen'!C25,'VERBERGEN BIV-eisen'!D25),
IF(LEFT(Vertrouwelijkheid,6)="Midden",CONCATENATE('VERBERGEN BIV-eisen'!C25,'VERBERGEN BIV-eisen'!E25),
IF(LEFT(Vertrouwelijkheid,4)="Hoog",CONCATENATE('VERBERGEN BIV-eisen'!C25,'VERBERGEN BIV-eisen'!F25), "")))</f>
        <v>Delen van informatie - Eisen aan het delen van informatie:
Delen van informatie met derden is niet toegestaan zonder expliciete goedkeuring van de informatie-eigenaar.</v>
      </c>
      <c r="F245" s="4"/>
      <c r="G245" s="34" t="s">
        <v>63</v>
      </c>
      <c r="H245" s="34"/>
      <c r="I245" s="34"/>
      <c r="J245" s="4"/>
      <c r="K245" s="4" t="str">
        <f>IF(AND('AAN TE VULLEN door INSCHRIJVER'!$C$16="Ja",Eisen_Oplossing[[#This Row],[Cloud / SaaS]]="√"),"wel","niet")</f>
        <v>niet</v>
      </c>
      <c r="L245" s="4" t="str">
        <f>IF(AND('AAN TE VULLEN door INSCHRIJVER'!$C$17="Ja",Eisen_Oplossing[[#This Row],[On Premise]]="√"),"wel","niet")</f>
        <v>niet</v>
      </c>
      <c r="M245" s="4" t="str">
        <f>IF(AND('AAN TE VULLEN door INSCHRIJVER'!$C$18="Ja",Eisen_Oplossing[[#This Row],[Dienst-ver-lening]]="√"),"wel","niet")</f>
        <v>niet</v>
      </c>
      <c r="N245" s="4" t="str">
        <f>IF(ISERROR(SEARCH("wel",CONCATENATE(Eisen_Oplossing[[#This Row],[toon_Cloud / SaaS]],Eisen_Oplossing[[#This Row],[toon_On Premise]],Eisen_Oplossing[[#This Row],[toon_Dienstverlening]]))),"TOON NIET","TOON WEL")</f>
        <v>TOON NIET</v>
      </c>
      <c r="O245" s="4" t="str">
        <f>IF(Eisen_Oplossing[[#This Row],[Eis nodig?]]="Ja","TOON WEL","TOON NIET")</f>
        <v>TOON WEL</v>
      </c>
      <c r="P245" s="4" t="str">
        <f>IF(AND(Eisen_Oplossing[[#This Row],[TOON obv GEVRAAGDE?]]="TOON WEL",Eisen_Oplossing[[#This Row],[Eis nodig?]]="JA"),"ZICHTBAAR","VERBERG")</f>
        <v>VERBERG</v>
      </c>
    </row>
    <row r="246" spans="1:16" ht="55.2" hidden="1" x14ac:dyDescent="0.3">
      <c r="A246" s="4" t="str">
        <f>IF(LEN(Eisen_Oplossing[[#This Row],[teller]])=1,CONCATENATE("ICT00",Eisen_Oplossing[[#This Row],[teller]]),IF(LEN(Eisen_Oplossing[[#This Row],[teller]])=2,CONCATENATE("ICT0",Eisen_Oplossing[[#This Row],[teller]]),CONCATENATE("ICT",Eisen_Oplossing[[#This Row],[teller]])))</f>
        <v>ICT242</v>
      </c>
      <c r="B246" s="4">
        <f t="shared" si="8"/>
        <v>242</v>
      </c>
      <c r="C246" s="4" t="s">
        <v>54</v>
      </c>
      <c r="D246" s="4" t="s">
        <v>554</v>
      </c>
      <c r="E246" s="4" t="str">
        <f>IF(LEFT(Vertrouwelijkheid,4)="Laag",CONCATENATE('VERBERGEN BIV-eisen'!C26,'VERBERGEN BIV-eisen'!D26),
IF(LEFT(Vertrouwelijkheid,6)="Midden",CONCATENATE('VERBERGEN BIV-eisen'!C26,'VERBERGEN BIV-eisen'!E26),
IF(LEFT(Vertrouwelijkheid,4)="Hoog",CONCATENATE('VERBERGEN BIV-eisen'!C26,'VERBERGEN BIV-eisen'!F26), "")))</f>
        <v>Opslag - Eisen aan hoe de opslag plaatsvindt:
Elektronische opslag vereist encryptie op bestand- en schijfniveau, evenals extra toegangscontroles.</v>
      </c>
      <c r="F246" s="4"/>
      <c r="G246" s="34" t="s">
        <v>63</v>
      </c>
      <c r="H246" s="34"/>
      <c r="I246" s="34"/>
      <c r="J246" s="4"/>
      <c r="K246" s="4" t="str">
        <f>IF(AND('AAN TE VULLEN door INSCHRIJVER'!$C$16="Ja",Eisen_Oplossing[[#This Row],[Cloud / SaaS]]="√"),"wel","niet")</f>
        <v>niet</v>
      </c>
      <c r="L246" s="4" t="str">
        <f>IF(AND('AAN TE VULLEN door INSCHRIJVER'!$C$17="Ja",Eisen_Oplossing[[#This Row],[On Premise]]="√"),"wel","niet")</f>
        <v>niet</v>
      </c>
      <c r="M246" s="4" t="str">
        <f>IF(AND('AAN TE VULLEN door INSCHRIJVER'!$C$18="Ja",Eisen_Oplossing[[#This Row],[Dienst-ver-lening]]="√"),"wel","niet")</f>
        <v>niet</v>
      </c>
      <c r="N246" s="4" t="str">
        <f>IF(ISERROR(SEARCH("wel",CONCATENATE(Eisen_Oplossing[[#This Row],[toon_Cloud / SaaS]],Eisen_Oplossing[[#This Row],[toon_On Premise]],Eisen_Oplossing[[#This Row],[toon_Dienstverlening]]))),"TOON NIET","TOON WEL")</f>
        <v>TOON NIET</v>
      </c>
      <c r="O246" s="4" t="str">
        <f>IF(Eisen_Oplossing[[#This Row],[Eis nodig?]]="Ja","TOON WEL","TOON NIET")</f>
        <v>TOON WEL</v>
      </c>
      <c r="P246" s="4" t="str">
        <f>IF(AND(Eisen_Oplossing[[#This Row],[TOON obv GEVRAAGDE?]]="TOON WEL",Eisen_Oplossing[[#This Row],[Eis nodig?]]="JA"),"ZICHTBAAR","VERBERG")</f>
        <v>VERBERG</v>
      </c>
    </row>
    <row r="247" spans="1:16" ht="55.2" hidden="1" x14ac:dyDescent="0.3">
      <c r="A247" s="4" t="str">
        <f>IF(LEN(Eisen_Oplossing[[#This Row],[teller]])=1,CONCATENATE("ICT00",Eisen_Oplossing[[#This Row],[teller]]),IF(LEN(Eisen_Oplossing[[#This Row],[teller]])=2,CONCATENATE("ICT0",Eisen_Oplossing[[#This Row],[teller]]),CONCATENATE("ICT",Eisen_Oplossing[[#This Row],[teller]])))</f>
        <v>ICT243</v>
      </c>
      <c r="B247" s="4">
        <f t="shared" si="8"/>
        <v>243</v>
      </c>
      <c r="C247" s="4" t="s">
        <v>54</v>
      </c>
      <c r="D247" s="4" t="s">
        <v>554</v>
      </c>
      <c r="E247" s="119" t="str">
        <f>IF(LEFT(Vertrouwelijkheid,4)="Laag",CONCATENATE('VERBERGEN BIV-eisen'!C27,'VERBERGEN BIV-eisen'!D27),
IF(LEFT(Vertrouwelijkheid,6)="Midden",CONCATENATE('VERBERGEN BIV-eisen'!C27,'VERBERGEN BIV-eisen'!E27),
IF(LEFT(Vertrouwelijkheid,4)="Hoog",CONCATENATE('VERBERGEN BIV-eisen'!C27,'VERBERGEN BIV-eisen'!F27), "")))</f>
        <v>Mailen - Eisen aan de mate van beveiligingsmaatregelen voor mailen:
E-mails met vertrouwelijke informatie moeten worden versleuteld (bijvoorbeeld via veilige e-mailoplossingen).</v>
      </c>
      <c r="F247" s="4"/>
      <c r="G247" s="34" t="s">
        <v>63</v>
      </c>
      <c r="H247" s="34"/>
      <c r="I247" s="34"/>
      <c r="J247" s="4"/>
      <c r="K247" s="4" t="str">
        <f>IF(AND('AAN TE VULLEN door INSCHRIJVER'!$C$16="Ja",Eisen_Oplossing[[#This Row],[Cloud / SaaS]]="√"),"wel","niet")</f>
        <v>niet</v>
      </c>
      <c r="L247" s="4" t="str">
        <f>IF(AND('AAN TE VULLEN door INSCHRIJVER'!$C$17="Ja",Eisen_Oplossing[[#This Row],[On Premise]]="√"),"wel","niet")</f>
        <v>niet</v>
      </c>
      <c r="M247" s="4" t="str">
        <f>IF(AND('AAN TE VULLEN door INSCHRIJVER'!$C$18="Ja",Eisen_Oplossing[[#This Row],[Dienst-ver-lening]]="√"),"wel","niet")</f>
        <v>niet</v>
      </c>
      <c r="N247" s="4" t="str">
        <f>IF(ISERROR(SEARCH("wel",CONCATENATE(Eisen_Oplossing[[#This Row],[toon_Cloud / SaaS]],Eisen_Oplossing[[#This Row],[toon_On Premise]],Eisen_Oplossing[[#This Row],[toon_Dienstverlening]]))),"TOON NIET","TOON WEL")</f>
        <v>TOON NIET</v>
      </c>
      <c r="O247" s="4" t="str">
        <f>IF(Eisen_Oplossing[[#This Row],[Eis nodig?]]="Ja","TOON WEL","TOON NIET")</f>
        <v>TOON WEL</v>
      </c>
      <c r="P247" s="4" t="str">
        <f>IF(AND(Eisen_Oplossing[[#This Row],[TOON obv GEVRAAGDE?]]="TOON WEL",Eisen_Oplossing[[#This Row],[Eis nodig?]]="JA"),"ZICHTBAAR","VERBERG")</f>
        <v>VERBERG</v>
      </c>
    </row>
    <row r="248" spans="1:16" ht="96.6" hidden="1" x14ac:dyDescent="0.3">
      <c r="A248" s="4" t="str">
        <f>IF(LEN(Eisen_Oplossing[[#This Row],[teller]])=1,CONCATENATE("ICT00",Eisen_Oplossing[[#This Row],[teller]]),IF(LEN(Eisen_Oplossing[[#This Row],[teller]])=2,CONCATENATE("ICT0",Eisen_Oplossing[[#This Row],[teller]]),CONCATENATE("ICT",Eisen_Oplossing[[#This Row],[teller]])))</f>
        <v>ICT244</v>
      </c>
      <c r="B248" s="4">
        <f t="shared" si="8"/>
        <v>244</v>
      </c>
      <c r="C248" s="4" t="s">
        <v>54</v>
      </c>
      <c r="D248" s="4" t="s">
        <v>554</v>
      </c>
      <c r="E248" s="119" t="str">
        <f>IF(LEFT(Vertrouwelijkheid,4)="Laag",CONCATENATE('VERBERGEN BIV-eisen'!C28,'VERBERGEN BIV-eisen'!D28),
IF(LEFT(Vertrouwelijkheid,6)="Midden",CONCATENATE('VERBERGEN BIV-eisen'!C28,'VERBERGEN BIV-eisen'!E28),
IF(LEFT(Vertrouwelijkheid,4)="Hoog",CONCATENATE('VERBERGEN BIV-eisen'!C28,'VERBERGEN BIV-eisen'!F28), "")))</f>
        <v>Printen, fysieke documenten - Eisen aan het printen van informatie:
Printen van vertrouwelijke documenten mag alleen op beveiligde printers met gebruikersauthenticatie.
Fysieke documenten moeten worden bewaard in een afgesloten ruimte met beperkte toegang.</v>
      </c>
      <c r="F248" s="4"/>
      <c r="G248" s="34" t="s">
        <v>63</v>
      </c>
      <c r="H248" s="34"/>
      <c r="I248" s="34"/>
      <c r="J248" s="4"/>
      <c r="K248" s="4" t="str">
        <f>IF(AND('AAN TE VULLEN door INSCHRIJVER'!$C$16="Ja",Eisen_Oplossing[[#This Row],[Cloud / SaaS]]="√"),"wel","niet")</f>
        <v>niet</v>
      </c>
      <c r="L248" s="4" t="str">
        <f>IF(AND('AAN TE VULLEN door INSCHRIJVER'!$C$17="Ja",Eisen_Oplossing[[#This Row],[On Premise]]="√"),"wel","niet")</f>
        <v>niet</v>
      </c>
      <c r="M248" s="4" t="str">
        <f>IF(AND('AAN TE VULLEN door INSCHRIJVER'!$C$18="Ja",Eisen_Oplossing[[#This Row],[Dienst-ver-lening]]="√"),"wel","niet")</f>
        <v>niet</v>
      </c>
      <c r="N248" s="4" t="str">
        <f>IF(ISERROR(SEARCH("wel",CONCATENATE(Eisen_Oplossing[[#This Row],[toon_Cloud / SaaS]],Eisen_Oplossing[[#This Row],[toon_On Premise]],Eisen_Oplossing[[#This Row],[toon_Dienstverlening]]))),"TOON NIET","TOON WEL")</f>
        <v>TOON NIET</v>
      </c>
      <c r="O248" s="4" t="str">
        <f>IF(Eisen_Oplossing[[#This Row],[Eis nodig?]]="Ja","TOON WEL","TOON NIET")</f>
        <v>TOON WEL</v>
      </c>
      <c r="P248" s="4" t="str">
        <f>IF(AND(Eisen_Oplossing[[#This Row],[TOON obv GEVRAAGDE?]]="TOON WEL",Eisen_Oplossing[[#This Row],[Eis nodig?]]="JA"),"ZICHTBAAR","VERBERG")</f>
        <v>VERBERG</v>
      </c>
    </row>
    <row r="249" spans="1:16" ht="96.6" hidden="1" x14ac:dyDescent="0.3">
      <c r="A249" s="4" t="str">
        <f>IF(LEN(Eisen_Oplossing[[#This Row],[teller]])=1,CONCATENATE("ICT00",Eisen_Oplossing[[#This Row],[teller]]),IF(LEN(Eisen_Oplossing[[#This Row],[teller]])=2,CONCATENATE("ICT0",Eisen_Oplossing[[#This Row],[teller]]),CONCATENATE("ICT",Eisen_Oplossing[[#This Row],[teller]])))</f>
        <v>ICT245</v>
      </c>
      <c r="B249" s="4">
        <f t="shared" si="8"/>
        <v>245</v>
      </c>
      <c r="C249" s="4" t="s">
        <v>54</v>
      </c>
      <c r="D249" s="4" t="s">
        <v>554</v>
      </c>
      <c r="E249" s="119" t="str">
        <f>IF(LEFT(Vertrouwelijkheid,4)="Laag",CONCATENATE('VERBERGEN BIV-eisen'!C29,'VERBERGEN BIV-eisen'!D29),
IF(LEFT(Vertrouwelijkheid,6)="Midden",CONCATENATE('VERBERGEN BIV-eisen'!C29,'VERBERGEN BIV-eisen'!E29),
IF(LEFT(Vertrouwelijkheid,4)="Hoog",CONCATENATE('VERBERGEN BIV-eisen'!C29,'VERBERGEN BIV-eisen'!F29), "")))</f>
        <v>Classificatie, labeling - Eisen aan het (automatisch) labelen van bepaalde informatie:
Informatie met deze classificatie dient automatisch gelabeld te worden met metadata in DLP-oplossingen 
Classificatie en toegangsrechten worden minstens jaarlijks herzien door het management en de informatie-eigenaar.</v>
      </c>
      <c r="F249" s="4"/>
      <c r="G249" s="34" t="s">
        <v>63</v>
      </c>
      <c r="H249" s="34"/>
      <c r="I249" s="34"/>
      <c r="J249" s="4"/>
      <c r="K249" s="4" t="str">
        <f>IF(AND('AAN TE VULLEN door INSCHRIJVER'!$C$16="Ja",Eisen_Oplossing[[#This Row],[Cloud / SaaS]]="√"),"wel","niet")</f>
        <v>niet</v>
      </c>
      <c r="L249" s="4" t="str">
        <f>IF(AND('AAN TE VULLEN door INSCHRIJVER'!$C$17="Ja",Eisen_Oplossing[[#This Row],[On Premise]]="√"),"wel","niet")</f>
        <v>niet</v>
      </c>
      <c r="M249" s="4" t="str">
        <f>IF(AND('AAN TE VULLEN door INSCHRIJVER'!$C$18="Ja",Eisen_Oplossing[[#This Row],[Dienst-ver-lening]]="√"),"wel","niet")</f>
        <v>niet</v>
      </c>
      <c r="N249" s="4" t="str">
        <f>IF(ISERROR(SEARCH("wel",CONCATENATE(Eisen_Oplossing[[#This Row],[toon_Cloud / SaaS]],Eisen_Oplossing[[#This Row],[toon_On Premise]],Eisen_Oplossing[[#This Row],[toon_Dienstverlening]]))),"TOON NIET","TOON WEL")</f>
        <v>TOON NIET</v>
      </c>
      <c r="O249" s="4" t="str">
        <f>IF(Eisen_Oplossing[[#This Row],[Eis nodig?]]="Ja","TOON WEL","TOON NIET")</f>
        <v>TOON WEL</v>
      </c>
      <c r="P249" s="4" t="str">
        <f>IF(AND(Eisen_Oplossing[[#This Row],[TOON obv GEVRAAGDE?]]="TOON WEL",Eisen_Oplossing[[#This Row],[Eis nodig?]]="JA"),"ZICHTBAAR","VERBERG")</f>
        <v>VERBERG</v>
      </c>
    </row>
    <row r="250" spans="1:16" ht="41.4" hidden="1" x14ac:dyDescent="0.3">
      <c r="A250" s="4" t="str">
        <f>IF(LEN(Eisen_Oplossing[[#This Row],[teller]])=1,CONCATENATE("ICT00",Eisen_Oplossing[[#This Row],[teller]]),IF(LEN(Eisen_Oplossing[[#This Row],[teller]])=2,CONCATENATE("ICT0",Eisen_Oplossing[[#This Row],[teller]]),CONCATENATE("ICT",Eisen_Oplossing[[#This Row],[teller]])))</f>
        <v>ICT246</v>
      </c>
      <c r="B250" s="4">
        <f t="shared" si="8"/>
        <v>246</v>
      </c>
      <c r="C250" s="4" t="s">
        <v>54</v>
      </c>
      <c r="D250" s="4" t="s">
        <v>554</v>
      </c>
      <c r="E250" s="119" t="str">
        <f>IF(LEFT(Vertrouwelijkheid,4)="Laag",CONCATENATE('VERBERGEN BIV-eisen'!C30,'VERBERGEN BIV-eisen'!D30),
IF(LEFT(Vertrouwelijkheid,6)="Midden",CONCATENATE('VERBERGEN BIV-eisen'!C30,'VERBERGEN BIV-eisen'!E30),
IF(LEFT(Vertrouwelijkheid,4)="Hoog",CONCATENATE('VERBERGEN BIV-eisen'!C30,'VERBERGEN BIV-eisen'!F30), "")))</f>
        <v>Externe toegang - Eisen aan externe toegang:
Externe toegang is alleen mogelijk via een streng gecontroleerd autorisatieproces.</v>
      </c>
      <c r="F250" s="4"/>
      <c r="G250" s="34" t="s">
        <v>63</v>
      </c>
      <c r="H250" s="34"/>
      <c r="I250" s="34"/>
      <c r="J250" s="4"/>
      <c r="K250" s="4" t="str">
        <f>IF(AND('AAN TE VULLEN door INSCHRIJVER'!$C$16="Ja",Eisen_Oplossing[[#This Row],[Cloud / SaaS]]="√"),"wel","niet")</f>
        <v>niet</v>
      </c>
      <c r="L250" s="4" t="str">
        <f>IF(AND('AAN TE VULLEN door INSCHRIJVER'!$C$17="Ja",Eisen_Oplossing[[#This Row],[On Premise]]="√"),"wel","niet")</f>
        <v>niet</v>
      </c>
      <c r="M250" s="4" t="str">
        <f>IF(AND('AAN TE VULLEN door INSCHRIJVER'!$C$18="Ja",Eisen_Oplossing[[#This Row],[Dienst-ver-lening]]="√"),"wel","niet")</f>
        <v>niet</v>
      </c>
      <c r="N250" s="4" t="str">
        <f>IF(ISERROR(SEARCH("wel",CONCATENATE(Eisen_Oplossing[[#This Row],[toon_Cloud / SaaS]],Eisen_Oplossing[[#This Row],[toon_On Premise]],Eisen_Oplossing[[#This Row],[toon_Dienstverlening]]))),"TOON NIET","TOON WEL")</f>
        <v>TOON NIET</v>
      </c>
      <c r="O250" s="4" t="str">
        <f>IF(Eisen_Oplossing[[#This Row],[Eis nodig?]]="Ja","TOON WEL","TOON NIET")</f>
        <v>TOON WEL</v>
      </c>
      <c r="P250" s="4" t="str">
        <f>IF(AND(Eisen_Oplossing[[#This Row],[TOON obv GEVRAAGDE?]]="TOON WEL",Eisen_Oplossing[[#This Row],[Eis nodig?]]="JA"),"ZICHTBAAR","VERBERG")</f>
        <v>VERBERG</v>
      </c>
    </row>
    <row r="251" spans="1:16" ht="55.2" hidden="1" x14ac:dyDescent="0.3">
      <c r="A251" s="4" t="str">
        <f>IF(LEN(Eisen_Oplossing[[#This Row],[teller]])=1,CONCATENATE("ICT00",Eisen_Oplossing[[#This Row],[teller]]),IF(LEN(Eisen_Oplossing[[#This Row],[teller]])=2,CONCATENATE("ICT0",Eisen_Oplossing[[#This Row],[teller]]),CONCATENATE("ICT",Eisen_Oplossing[[#This Row],[teller]])))</f>
        <v>ICT247</v>
      </c>
      <c r="B251" s="4">
        <f t="shared" si="8"/>
        <v>247</v>
      </c>
      <c r="C251" s="4" t="s">
        <v>54</v>
      </c>
      <c r="D251" s="4" t="s">
        <v>554</v>
      </c>
      <c r="E251" s="119" t="str">
        <f>IF(LEFT(Vertrouwelijkheid,4)="Laag",CONCATENATE('VERBERGEN BIV-eisen'!C31,'VERBERGEN BIV-eisen'!D31),
IF(LEFT(Vertrouwelijkheid,6)="Midden",CONCATENATE('VERBERGEN BIV-eisen'!C31,'VERBERGEN BIV-eisen'!E31),
IF(LEFT(Vertrouwelijkheid,4)="Hoog",CONCATENATE('VERBERGEN BIV-eisen'!C31,'VERBERGEN BIV-eisen'!F31), "")))</f>
        <v>Vernietiging - Eisen aan  vernietiging van bepaalde informatie:
Vernietiging van geheim geclassificeerde informatie dient te gebeuren volgens speciale procedures.</v>
      </c>
      <c r="F251" s="4"/>
      <c r="G251" s="34" t="s">
        <v>63</v>
      </c>
      <c r="H251" s="34"/>
      <c r="I251" s="34"/>
      <c r="J251" s="4"/>
      <c r="K251" s="4" t="str">
        <f>IF(AND('AAN TE VULLEN door INSCHRIJVER'!$C$16="Ja",Eisen_Oplossing[[#This Row],[Cloud / SaaS]]="√"),"wel","niet")</f>
        <v>niet</v>
      </c>
      <c r="L251" s="4" t="str">
        <f>IF(AND('AAN TE VULLEN door INSCHRIJVER'!$C$17="Ja",Eisen_Oplossing[[#This Row],[On Premise]]="√"),"wel","niet")</f>
        <v>niet</v>
      </c>
      <c r="M251" s="4" t="str">
        <f>IF(AND('AAN TE VULLEN door INSCHRIJVER'!$C$18="Ja",Eisen_Oplossing[[#This Row],[Dienst-ver-lening]]="√"),"wel","niet")</f>
        <v>niet</v>
      </c>
      <c r="N251" s="4" t="str">
        <f>IF(ISERROR(SEARCH("wel",CONCATENATE(Eisen_Oplossing[[#This Row],[toon_Cloud / SaaS]],Eisen_Oplossing[[#This Row],[toon_On Premise]],Eisen_Oplossing[[#This Row],[toon_Dienstverlening]]))),"TOON NIET","TOON WEL")</f>
        <v>TOON NIET</v>
      </c>
      <c r="O251" s="4" t="str">
        <f>IF(Eisen_Oplossing[[#This Row],[Eis nodig?]]="Ja","TOON WEL","TOON NIET")</f>
        <v>TOON WEL</v>
      </c>
      <c r="P251" s="4" t="str">
        <f>IF(AND(Eisen_Oplossing[[#This Row],[TOON obv GEVRAAGDE?]]="TOON WEL",Eisen_Oplossing[[#This Row],[Eis nodig?]]="JA"),"ZICHTBAAR","VERBERG")</f>
        <v>VERBERG</v>
      </c>
    </row>
    <row r="252" spans="1:16" ht="41.4" hidden="1" x14ac:dyDescent="0.3">
      <c r="A252" s="4" t="str">
        <f>IF(LEN(Eisen_Oplossing[[#This Row],[teller]])=1,CONCATENATE("ICT00",Eisen_Oplossing[[#This Row],[teller]]),IF(LEN(Eisen_Oplossing[[#This Row],[teller]])=2,CONCATENATE("ICT0",Eisen_Oplossing[[#This Row],[teller]]),CONCATENATE("ICT",Eisen_Oplossing[[#This Row],[teller]])))</f>
        <v>ICT248</v>
      </c>
      <c r="B252" s="4">
        <f>IF(B251="teller",1,B251+1)</f>
        <v>248</v>
      </c>
      <c r="C252" s="4" t="s">
        <v>54</v>
      </c>
      <c r="D252" s="4" t="s">
        <v>619</v>
      </c>
      <c r="E252" s="4" t="s">
        <v>611</v>
      </c>
      <c r="F252" s="100" t="s">
        <v>612</v>
      </c>
      <c r="G252" s="34" t="s">
        <v>63</v>
      </c>
      <c r="H252" s="34" t="s">
        <v>63</v>
      </c>
      <c r="I252" s="34" t="s">
        <v>63</v>
      </c>
      <c r="J252" s="4"/>
      <c r="K252" s="4" t="str">
        <f>IF(AND('AAN TE VULLEN door INSCHRIJVER'!$C$16="Ja",Eisen_Oplossing[[#This Row],[Cloud / SaaS]]="√"),"wel","niet")</f>
        <v>niet</v>
      </c>
      <c r="L252" s="4" t="str">
        <f>IF(AND('AAN TE VULLEN door INSCHRIJVER'!$C$17="Ja",Eisen_Oplossing[[#This Row],[On Premise]]="√"),"wel","niet")</f>
        <v>niet</v>
      </c>
      <c r="M252" s="4" t="str">
        <f>IF(AND('AAN TE VULLEN door INSCHRIJVER'!$C$18="Ja",Eisen_Oplossing[[#This Row],[Dienst-ver-lening]]="√"),"wel","niet")</f>
        <v>wel</v>
      </c>
      <c r="N252" s="4" t="str">
        <f>IF(ISERROR(SEARCH("wel",CONCATENATE(Eisen_Oplossing[[#This Row],[toon_Cloud / SaaS]],Eisen_Oplossing[[#This Row],[toon_On Premise]],Eisen_Oplossing[[#This Row],[toon_Dienstverlening]]))),"TOON NIET","TOON WEL")</f>
        <v>TOON WEL</v>
      </c>
      <c r="O252" s="4" t="str">
        <f>IF(Eisen_Oplossing[[#This Row],[Eis nodig?]]="Ja","TOON WEL","TOON NIET")</f>
        <v>TOON WEL</v>
      </c>
      <c r="P252" s="4" t="str">
        <f>IF(AND(Eisen_Oplossing[[#This Row],[TOON obv GEVRAAGDE?]]="TOON WEL",Eisen_Oplossing[[#This Row],[Eis nodig?]]="JA"),"ZICHTBAAR","VERBERG")</f>
        <v>ZICHTBAAR</v>
      </c>
    </row>
    <row r="253" spans="1:16" ht="27.6" hidden="1" x14ac:dyDescent="0.3">
      <c r="A253" s="4" t="str">
        <f>IF(LEN(Eisen_Oplossing[[#This Row],[teller]])=1,CONCATENATE("ICT00",Eisen_Oplossing[[#This Row],[teller]]),IF(LEN(Eisen_Oplossing[[#This Row],[teller]])=2,CONCATENATE("ICT0",Eisen_Oplossing[[#This Row],[teller]]),CONCATENATE("ICT",Eisen_Oplossing[[#This Row],[teller]])))</f>
        <v>ICT249</v>
      </c>
      <c r="B253" s="4">
        <f t="shared" si="8"/>
        <v>249</v>
      </c>
      <c r="C253" s="4" t="s">
        <v>54</v>
      </c>
      <c r="D253" s="4" t="s">
        <v>619</v>
      </c>
      <c r="E253" s="4" t="s">
        <v>584</v>
      </c>
      <c r="F253" s="100"/>
      <c r="G253" s="34" t="s">
        <v>63</v>
      </c>
      <c r="H253" s="34" t="s">
        <v>63</v>
      </c>
      <c r="I253" s="34" t="s">
        <v>63</v>
      </c>
      <c r="J253" s="4"/>
      <c r="K253" s="4" t="str">
        <f>IF(AND('AAN TE VULLEN door INSCHRIJVER'!$C$16="Ja",Eisen_Oplossing[[#This Row],[Cloud / SaaS]]="√"),"wel","niet")</f>
        <v>niet</v>
      </c>
      <c r="L253" s="4" t="str">
        <f>IF(AND('AAN TE VULLEN door INSCHRIJVER'!$C$17="Ja",Eisen_Oplossing[[#This Row],[On Premise]]="√"),"wel","niet")</f>
        <v>niet</v>
      </c>
      <c r="M253" s="4" t="str">
        <f>IF(AND('AAN TE VULLEN door INSCHRIJVER'!$C$18="Ja",Eisen_Oplossing[[#This Row],[Dienst-ver-lening]]="√"),"wel","niet")</f>
        <v>wel</v>
      </c>
      <c r="N253" s="4" t="str">
        <f>IF(ISERROR(SEARCH("wel",CONCATENATE(Eisen_Oplossing[[#This Row],[toon_Cloud / SaaS]],Eisen_Oplossing[[#This Row],[toon_On Premise]],Eisen_Oplossing[[#This Row],[toon_Dienstverlening]]))),"TOON NIET","TOON WEL")</f>
        <v>TOON WEL</v>
      </c>
      <c r="O253" s="4" t="str">
        <f>IF(Eisen_Oplossing[[#This Row],[Eis nodig?]]="Ja","TOON WEL","TOON NIET")</f>
        <v>TOON WEL</v>
      </c>
      <c r="P253" s="4" t="str">
        <f>IF(AND(Eisen_Oplossing[[#This Row],[TOON obv GEVRAAGDE?]]="TOON WEL",Eisen_Oplossing[[#This Row],[Eis nodig?]]="JA"),"ZICHTBAAR","VERBERG")</f>
        <v>ZICHTBAAR</v>
      </c>
    </row>
    <row r="254" spans="1:16" ht="55.2" hidden="1" x14ac:dyDescent="0.3">
      <c r="A254" s="4" t="str">
        <f>IF(LEN(Eisen_Oplossing[[#This Row],[teller]])=1,CONCATENATE("ICT00",Eisen_Oplossing[[#This Row],[teller]]),IF(LEN(Eisen_Oplossing[[#This Row],[teller]])=2,CONCATENATE("ICT0",Eisen_Oplossing[[#This Row],[teller]]),CONCATENATE("ICT",Eisen_Oplossing[[#This Row],[teller]])))</f>
        <v>ICT250</v>
      </c>
      <c r="B254" s="4">
        <f>IF(B253="teller",1,B253+1)</f>
        <v>250</v>
      </c>
      <c r="C254" s="4" t="s">
        <v>54</v>
      </c>
      <c r="D254" s="4" t="s">
        <v>619</v>
      </c>
      <c r="E254" s="4" t="s">
        <v>613</v>
      </c>
      <c r="F254" s="100"/>
      <c r="G254" s="34" t="s">
        <v>63</v>
      </c>
      <c r="H254" s="34" t="s">
        <v>63</v>
      </c>
      <c r="I254" s="34" t="s">
        <v>63</v>
      </c>
      <c r="J254" s="4"/>
      <c r="K254" s="4" t="str">
        <f>IF(AND('AAN TE VULLEN door INSCHRIJVER'!$C$16="Ja",Eisen_Oplossing[[#This Row],[Cloud / SaaS]]="√"),"wel","niet")</f>
        <v>niet</v>
      </c>
      <c r="L254" s="4" t="str">
        <f>IF(AND('AAN TE VULLEN door INSCHRIJVER'!$C$17="Ja",Eisen_Oplossing[[#This Row],[On Premise]]="√"),"wel","niet")</f>
        <v>niet</v>
      </c>
      <c r="M254" s="4" t="str">
        <f>IF(AND('AAN TE VULLEN door INSCHRIJVER'!$C$18="Ja",Eisen_Oplossing[[#This Row],[Dienst-ver-lening]]="√"),"wel","niet")</f>
        <v>wel</v>
      </c>
      <c r="N254" s="4" t="str">
        <f>IF(ISERROR(SEARCH("wel",CONCATENATE(Eisen_Oplossing[[#This Row],[toon_Cloud / SaaS]],Eisen_Oplossing[[#This Row],[toon_On Premise]],Eisen_Oplossing[[#This Row],[toon_Dienstverlening]]))),"TOON NIET","TOON WEL")</f>
        <v>TOON WEL</v>
      </c>
      <c r="O254" s="4" t="str">
        <f>IF(Eisen_Oplossing[[#This Row],[Eis nodig?]]="Ja","TOON WEL","TOON NIET")</f>
        <v>TOON WEL</v>
      </c>
      <c r="P254" s="4" t="str">
        <f>IF(AND(Eisen_Oplossing[[#This Row],[TOON obv GEVRAAGDE?]]="TOON WEL",Eisen_Oplossing[[#This Row],[Eis nodig?]]="JA"),"ZICHTBAAR","VERBERG")</f>
        <v>ZICHTBAAR</v>
      </c>
    </row>
    <row r="255" spans="1:16" ht="124.2" hidden="1" x14ac:dyDescent="0.3">
      <c r="A255" s="4" t="str">
        <f>IF(LEN(Eisen_Oplossing[[#This Row],[teller]])=1,CONCATENATE("ICT00",Eisen_Oplossing[[#This Row],[teller]]),IF(LEN(Eisen_Oplossing[[#This Row],[teller]])=2,CONCATENATE("ICT0",Eisen_Oplossing[[#This Row],[teller]]),CONCATENATE("ICT",Eisen_Oplossing[[#This Row],[teller]])))</f>
        <v>ICT251</v>
      </c>
      <c r="B255" s="4">
        <f>IF(B254="teller",1,B254+1)</f>
        <v>251</v>
      </c>
      <c r="C255" s="4" t="s">
        <v>54</v>
      </c>
      <c r="D255" s="4" t="s">
        <v>619</v>
      </c>
      <c r="E255" s="4" t="s">
        <v>557</v>
      </c>
      <c r="F255" s="4" t="s">
        <v>609</v>
      </c>
      <c r="G255" s="34" t="s">
        <v>63</v>
      </c>
      <c r="H255" s="34" t="s">
        <v>63</v>
      </c>
      <c r="I255" s="34" t="s">
        <v>63</v>
      </c>
      <c r="J255" s="4"/>
      <c r="K255" s="4" t="str">
        <f>IF(AND('AAN TE VULLEN door INSCHRIJVER'!$C$16="Ja",Eisen_Oplossing[[#This Row],[Cloud / SaaS]]="√"),"wel","niet")</f>
        <v>niet</v>
      </c>
      <c r="L255" s="4" t="str">
        <f>IF(AND('AAN TE VULLEN door INSCHRIJVER'!$C$17="Ja",Eisen_Oplossing[[#This Row],[On Premise]]="√"),"wel","niet")</f>
        <v>niet</v>
      </c>
      <c r="M255" s="4" t="str">
        <f>IF(AND('AAN TE VULLEN door INSCHRIJVER'!$C$18="Ja",Eisen_Oplossing[[#This Row],[Dienst-ver-lening]]="√"),"wel","niet")</f>
        <v>wel</v>
      </c>
      <c r="N255" s="4" t="str">
        <f>IF(ISERROR(SEARCH("wel",CONCATENATE(Eisen_Oplossing[[#This Row],[toon_Cloud / SaaS]],Eisen_Oplossing[[#This Row],[toon_On Premise]],Eisen_Oplossing[[#This Row],[toon_Dienstverlening]]))),"TOON NIET","TOON WEL")</f>
        <v>TOON WEL</v>
      </c>
      <c r="O255" s="4" t="str">
        <f>IF(Eisen_Oplossing[[#This Row],[Eis nodig?]]="Ja","TOON WEL","TOON NIET")</f>
        <v>TOON WEL</v>
      </c>
      <c r="P255" s="4" t="str">
        <f>IF(AND(Eisen_Oplossing[[#This Row],[TOON obv GEVRAAGDE?]]="TOON WEL",Eisen_Oplossing[[#This Row],[Eis nodig?]]="JA"),"ZICHTBAAR","VERBERG")</f>
        <v>ZICHTBAAR</v>
      </c>
    </row>
    <row r="256" spans="1:16" ht="41.4" hidden="1" x14ac:dyDescent="0.3">
      <c r="A256" s="4" t="str">
        <f>IF(LEN(Eisen_Oplossing[[#This Row],[teller]])=1,CONCATENATE("ICT00",Eisen_Oplossing[[#This Row],[teller]]),IF(LEN(Eisen_Oplossing[[#This Row],[teller]])=2,CONCATENATE("ICT0",Eisen_Oplossing[[#This Row],[teller]]),CONCATENATE("ICT",Eisen_Oplossing[[#This Row],[teller]])))</f>
        <v>ICT252</v>
      </c>
      <c r="B256" s="4">
        <f t="shared" si="8"/>
        <v>252</v>
      </c>
      <c r="C256" s="4" t="s">
        <v>54</v>
      </c>
      <c r="D256" s="4" t="s">
        <v>619</v>
      </c>
      <c r="E256" s="4" t="s">
        <v>555</v>
      </c>
      <c r="F256" s="4"/>
      <c r="G256" s="34" t="s">
        <v>63</v>
      </c>
      <c r="H256" s="34" t="s">
        <v>63</v>
      </c>
      <c r="I256" s="34" t="s">
        <v>63</v>
      </c>
      <c r="J256" s="4"/>
      <c r="K256" s="4" t="str">
        <f>IF(AND('AAN TE VULLEN door INSCHRIJVER'!$C$16="Ja",Eisen_Oplossing[[#This Row],[Cloud / SaaS]]="√"),"wel","niet")</f>
        <v>niet</v>
      </c>
      <c r="L256" s="4" t="str">
        <f>IF(AND('AAN TE VULLEN door INSCHRIJVER'!$C$17="Ja",Eisen_Oplossing[[#This Row],[On Premise]]="√"),"wel","niet")</f>
        <v>niet</v>
      </c>
      <c r="M256" s="4" t="str">
        <f>IF(AND('AAN TE VULLEN door INSCHRIJVER'!$C$18="Ja",Eisen_Oplossing[[#This Row],[Dienst-ver-lening]]="√"),"wel","niet")</f>
        <v>wel</v>
      </c>
      <c r="N256" s="4" t="str">
        <f>IF(ISERROR(SEARCH("wel",CONCATENATE(Eisen_Oplossing[[#This Row],[toon_Cloud / SaaS]],Eisen_Oplossing[[#This Row],[toon_On Premise]],Eisen_Oplossing[[#This Row],[toon_Dienstverlening]]))),"TOON NIET","TOON WEL")</f>
        <v>TOON WEL</v>
      </c>
      <c r="O256" s="4" t="str">
        <f>IF(Eisen_Oplossing[[#This Row],[Eis nodig?]]="Ja","TOON WEL","TOON NIET")</f>
        <v>TOON WEL</v>
      </c>
      <c r="P256" s="4" t="str">
        <f>IF(AND(Eisen_Oplossing[[#This Row],[TOON obv GEVRAAGDE?]]="TOON WEL",Eisen_Oplossing[[#This Row],[Eis nodig?]]="JA"),"ZICHTBAAR","VERBERG")</f>
        <v>ZICHTBAAR</v>
      </c>
    </row>
    <row r="257" spans="1:16" ht="41.4" hidden="1" x14ac:dyDescent="0.3">
      <c r="A257" s="4" t="str">
        <f>IF(LEN(Eisen_Oplossing[[#This Row],[teller]])=1,CONCATENATE("ICT00",Eisen_Oplossing[[#This Row],[teller]]),IF(LEN(Eisen_Oplossing[[#This Row],[teller]])=2,CONCATENATE("ICT0",Eisen_Oplossing[[#This Row],[teller]]),CONCATENATE("ICT",Eisen_Oplossing[[#This Row],[teller]])))</f>
        <v>ICT253</v>
      </c>
      <c r="B257" s="4">
        <f t="shared" si="8"/>
        <v>253</v>
      </c>
      <c r="C257" s="4" t="s">
        <v>54</v>
      </c>
      <c r="D257" s="4" t="s">
        <v>619</v>
      </c>
      <c r="E257" s="4" t="s">
        <v>556</v>
      </c>
      <c r="F257" s="4" t="s">
        <v>608</v>
      </c>
      <c r="G257" s="34" t="s">
        <v>63</v>
      </c>
      <c r="H257" s="34" t="s">
        <v>63</v>
      </c>
      <c r="I257" s="34" t="s">
        <v>63</v>
      </c>
      <c r="J257" s="4"/>
      <c r="K257" s="4" t="str">
        <f>IF(AND('AAN TE VULLEN door INSCHRIJVER'!$C$16="Ja",Eisen_Oplossing[[#This Row],[Cloud / SaaS]]="√"),"wel","niet")</f>
        <v>niet</v>
      </c>
      <c r="L257" s="4" t="str">
        <f>IF(AND('AAN TE VULLEN door INSCHRIJVER'!$C$17="Ja",Eisen_Oplossing[[#This Row],[On Premise]]="√"),"wel","niet")</f>
        <v>niet</v>
      </c>
      <c r="M257" s="4" t="str">
        <f>IF(AND('AAN TE VULLEN door INSCHRIJVER'!$C$18="Ja",Eisen_Oplossing[[#This Row],[Dienst-ver-lening]]="√"),"wel","niet")</f>
        <v>wel</v>
      </c>
      <c r="N257" s="4" t="str">
        <f>IF(ISERROR(SEARCH("wel",CONCATENATE(Eisen_Oplossing[[#This Row],[toon_Cloud / SaaS]],Eisen_Oplossing[[#This Row],[toon_On Premise]],Eisen_Oplossing[[#This Row],[toon_Dienstverlening]]))),"TOON NIET","TOON WEL")</f>
        <v>TOON WEL</v>
      </c>
      <c r="O257" s="4" t="str">
        <f>IF(Eisen_Oplossing[[#This Row],[Eis nodig?]]="Ja","TOON WEL","TOON NIET")</f>
        <v>TOON WEL</v>
      </c>
      <c r="P257" s="4" t="str">
        <f>IF(AND(Eisen_Oplossing[[#This Row],[TOON obv GEVRAAGDE?]]="TOON WEL",Eisen_Oplossing[[#This Row],[Eis nodig?]]="JA"),"ZICHTBAAR","VERBERG")</f>
        <v>ZICHTBAAR</v>
      </c>
    </row>
    <row r="258" spans="1:16" ht="41.4" hidden="1" x14ac:dyDescent="0.3">
      <c r="A258" s="4" t="str">
        <f>IF(LEN(Eisen_Oplossing[[#This Row],[teller]])=1,CONCATENATE("ICT00",Eisen_Oplossing[[#This Row],[teller]]),IF(LEN(Eisen_Oplossing[[#This Row],[teller]])=2,CONCATENATE("ICT0",Eisen_Oplossing[[#This Row],[teller]]),CONCATENATE("ICT",Eisen_Oplossing[[#This Row],[teller]])))</f>
        <v>ICT254</v>
      </c>
      <c r="B258" s="4">
        <f t="shared" si="8"/>
        <v>254</v>
      </c>
      <c r="C258" s="4" t="s">
        <v>54</v>
      </c>
      <c r="D258" s="4" t="s">
        <v>619</v>
      </c>
      <c r="E258" s="4" t="s">
        <v>558</v>
      </c>
      <c r="F258" s="4" t="s">
        <v>607</v>
      </c>
      <c r="G258" s="34" t="s">
        <v>63</v>
      </c>
      <c r="H258" s="34" t="s">
        <v>63</v>
      </c>
      <c r="I258" s="34" t="s">
        <v>63</v>
      </c>
      <c r="J258" s="4"/>
      <c r="K258" s="4" t="str">
        <f>IF(AND('AAN TE VULLEN door INSCHRIJVER'!$C$16="Ja",Eisen_Oplossing[[#This Row],[Cloud / SaaS]]="√"),"wel","niet")</f>
        <v>niet</v>
      </c>
      <c r="L258" s="4" t="str">
        <f>IF(AND('AAN TE VULLEN door INSCHRIJVER'!$C$17="Ja",Eisen_Oplossing[[#This Row],[On Premise]]="√"),"wel","niet")</f>
        <v>niet</v>
      </c>
      <c r="M258" s="4" t="str">
        <f>IF(AND('AAN TE VULLEN door INSCHRIJVER'!$C$18="Ja",Eisen_Oplossing[[#This Row],[Dienst-ver-lening]]="√"),"wel","niet")</f>
        <v>wel</v>
      </c>
      <c r="N258" s="4" t="str">
        <f>IF(ISERROR(SEARCH("wel",CONCATENATE(Eisen_Oplossing[[#This Row],[toon_Cloud / SaaS]],Eisen_Oplossing[[#This Row],[toon_On Premise]],Eisen_Oplossing[[#This Row],[toon_Dienstverlening]]))),"TOON NIET","TOON WEL")</f>
        <v>TOON WEL</v>
      </c>
      <c r="O258" s="4" t="str">
        <f>IF(Eisen_Oplossing[[#This Row],[Eis nodig?]]="Ja","TOON WEL","TOON NIET")</f>
        <v>TOON WEL</v>
      </c>
      <c r="P258" s="4" t="str">
        <f>IF(AND(Eisen_Oplossing[[#This Row],[TOON obv GEVRAAGDE?]]="TOON WEL",Eisen_Oplossing[[#This Row],[Eis nodig?]]="JA"),"ZICHTBAAR","VERBERG")</f>
        <v>ZICHTBAAR</v>
      </c>
    </row>
    <row r="259" spans="1:16" ht="41.4" hidden="1" x14ac:dyDescent="0.3">
      <c r="A259" s="4" t="str">
        <f>IF(LEN(Eisen_Oplossing[[#This Row],[teller]])=1,CONCATENATE("ICT00",Eisen_Oplossing[[#This Row],[teller]]),IF(LEN(Eisen_Oplossing[[#This Row],[teller]])=2,CONCATENATE("ICT0",Eisen_Oplossing[[#This Row],[teller]]),CONCATENATE("ICT",Eisen_Oplossing[[#This Row],[teller]])))</f>
        <v>ICT255</v>
      </c>
      <c r="B259" s="4">
        <f t="shared" si="8"/>
        <v>255</v>
      </c>
      <c r="C259" s="4" t="s">
        <v>54</v>
      </c>
      <c r="D259" s="4" t="s">
        <v>619</v>
      </c>
      <c r="E259" s="4" t="s">
        <v>559</v>
      </c>
      <c r="F259" s="4" t="s">
        <v>606</v>
      </c>
      <c r="G259" s="34" t="s">
        <v>63</v>
      </c>
      <c r="H259" s="34" t="s">
        <v>63</v>
      </c>
      <c r="I259" s="34" t="s">
        <v>63</v>
      </c>
      <c r="J259" s="4"/>
      <c r="K259" s="4" t="str">
        <f>IF(AND('AAN TE VULLEN door INSCHRIJVER'!$C$16="Ja",Eisen_Oplossing[[#This Row],[Cloud / SaaS]]="√"),"wel","niet")</f>
        <v>niet</v>
      </c>
      <c r="L259" s="4" t="str">
        <f>IF(AND('AAN TE VULLEN door INSCHRIJVER'!$C$17="Ja",Eisen_Oplossing[[#This Row],[On Premise]]="√"),"wel","niet")</f>
        <v>niet</v>
      </c>
      <c r="M259" s="4" t="str">
        <f>IF(AND('AAN TE VULLEN door INSCHRIJVER'!$C$18="Ja",Eisen_Oplossing[[#This Row],[Dienst-ver-lening]]="√"),"wel","niet")</f>
        <v>wel</v>
      </c>
      <c r="N259" s="4" t="str">
        <f>IF(ISERROR(SEARCH("wel",CONCATENATE(Eisen_Oplossing[[#This Row],[toon_Cloud / SaaS]],Eisen_Oplossing[[#This Row],[toon_On Premise]],Eisen_Oplossing[[#This Row],[toon_Dienstverlening]]))),"TOON NIET","TOON WEL")</f>
        <v>TOON WEL</v>
      </c>
      <c r="O259" s="4" t="str">
        <f>IF(Eisen_Oplossing[[#This Row],[Eis nodig?]]="Ja","TOON WEL","TOON NIET")</f>
        <v>TOON WEL</v>
      </c>
      <c r="P259" s="4" t="str">
        <f>IF(AND(Eisen_Oplossing[[#This Row],[TOON obv GEVRAAGDE?]]="TOON WEL",Eisen_Oplossing[[#This Row],[Eis nodig?]]="JA"),"ZICHTBAAR","VERBERG")</f>
        <v>ZICHTBAAR</v>
      </c>
    </row>
    <row r="260" spans="1:16" ht="41.4" hidden="1" x14ac:dyDescent="0.3">
      <c r="A260" s="4" t="str">
        <f>IF(LEN(Eisen_Oplossing[[#This Row],[teller]])=1,CONCATENATE("ICT00",Eisen_Oplossing[[#This Row],[teller]]),IF(LEN(Eisen_Oplossing[[#This Row],[teller]])=2,CONCATENATE("ICT0",Eisen_Oplossing[[#This Row],[teller]]),CONCATENATE("ICT",Eisen_Oplossing[[#This Row],[teller]])))</f>
        <v>ICT256</v>
      </c>
      <c r="B260" s="4">
        <f t="shared" si="8"/>
        <v>256</v>
      </c>
      <c r="C260" s="4" t="s">
        <v>54</v>
      </c>
      <c r="D260" s="4" t="s">
        <v>619</v>
      </c>
      <c r="E260" s="4" t="s">
        <v>560</v>
      </c>
      <c r="F260" s="4"/>
      <c r="G260" s="34" t="s">
        <v>63</v>
      </c>
      <c r="H260" s="34" t="s">
        <v>63</v>
      </c>
      <c r="I260" s="34" t="s">
        <v>63</v>
      </c>
      <c r="J260" s="4"/>
      <c r="K260" s="4" t="str">
        <f>IF(AND('AAN TE VULLEN door INSCHRIJVER'!$C$16="Ja",Eisen_Oplossing[[#This Row],[Cloud / SaaS]]="√"),"wel","niet")</f>
        <v>niet</v>
      </c>
      <c r="L260" s="4" t="str">
        <f>IF(AND('AAN TE VULLEN door INSCHRIJVER'!$C$17="Ja",Eisen_Oplossing[[#This Row],[On Premise]]="√"),"wel","niet")</f>
        <v>niet</v>
      </c>
      <c r="M260" s="4" t="str">
        <f>IF(AND('AAN TE VULLEN door INSCHRIJVER'!$C$18="Ja",Eisen_Oplossing[[#This Row],[Dienst-ver-lening]]="√"),"wel","niet")</f>
        <v>wel</v>
      </c>
      <c r="N260" s="4" t="str">
        <f>IF(ISERROR(SEARCH("wel",CONCATENATE(Eisen_Oplossing[[#This Row],[toon_Cloud / SaaS]],Eisen_Oplossing[[#This Row],[toon_On Premise]],Eisen_Oplossing[[#This Row],[toon_Dienstverlening]]))),"TOON NIET","TOON WEL")</f>
        <v>TOON WEL</v>
      </c>
      <c r="O260" s="4" t="str">
        <f>IF(Eisen_Oplossing[[#This Row],[Eis nodig?]]="Ja","TOON WEL","TOON NIET")</f>
        <v>TOON WEL</v>
      </c>
      <c r="P260" s="4" t="str">
        <f>IF(AND(Eisen_Oplossing[[#This Row],[TOON obv GEVRAAGDE?]]="TOON WEL",Eisen_Oplossing[[#This Row],[Eis nodig?]]="JA"),"ZICHTBAAR","VERBERG")</f>
        <v>ZICHTBAAR</v>
      </c>
    </row>
    <row r="261" spans="1:16" ht="41.4" hidden="1" x14ac:dyDescent="0.3">
      <c r="A261" s="4" t="str">
        <f>IF(LEN(Eisen_Oplossing[[#This Row],[teller]])=1,CONCATENATE("ICT00",Eisen_Oplossing[[#This Row],[teller]]),IF(LEN(Eisen_Oplossing[[#This Row],[teller]])=2,CONCATENATE("ICT0",Eisen_Oplossing[[#This Row],[teller]]),CONCATENATE("ICT",Eisen_Oplossing[[#This Row],[teller]])))</f>
        <v>ICT257</v>
      </c>
      <c r="B261" s="4">
        <f t="shared" si="8"/>
        <v>257</v>
      </c>
      <c r="C261" s="4" t="s">
        <v>54</v>
      </c>
      <c r="D261" s="4" t="s">
        <v>619</v>
      </c>
      <c r="E261" s="4" t="s">
        <v>561</v>
      </c>
      <c r="F261" s="4" t="s">
        <v>605</v>
      </c>
      <c r="G261" s="34" t="s">
        <v>63</v>
      </c>
      <c r="H261" s="34" t="s">
        <v>63</v>
      </c>
      <c r="I261" s="34" t="s">
        <v>63</v>
      </c>
      <c r="J261" s="4"/>
      <c r="K261" s="4" t="str">
        <f>IF(AND('AAN TE VULLEN door INSCHRIJVER'!$C$16="Ja",Eisen_Oplossing[[#This Row],[Cloud / SaaS]]="√"),"wel","niet")</f>
        <v>niet</v>
      </c>
      <c r="L261" s="4" t="str">
        <f>IF(AND('AAN TE VULLEN door INSCHRIJVER'!$C$17="Ja",Eisen_Oplossing[[#This Row],[On Premise]]="√"),"wel","niet")</f>
        <v>niet</v>
      </c>
      <c r="M261" s="4" t="str">
        <f>IF(AND('AAN TE VULLEN door INSCHRIJVER'!$C$18="Ja",Eisen_Oplossing[[#This Row],[Dienst-ver-lening]]="√"),"wel","niet")</f>
        <v>wel</v>
      </c>
      <c r="N261" s="4" t="str">
        <f>IF(ISERROR(SEARCH("wel",CONCATENATE(Eisen_Oplossing[[#This Row],[toon_Cloud / SaaS]],Eisen_Oplossing[[#This Row],[toon_On Premise]],Eisen_Oplossing[[#This Row],[toon_Dienstverlening]]))),"TOON NIET","TOON WEL")</f>
        <v>TOON WEL</v>
      </c>
      <c r="O261" s="4" t="str">
        <f>IF(Eisen_Oplossing[[#This Row],[Eis nodig?]]="Ja","TOON WEL","TOON NIET")</f>
        <v>TOON WEL</v>
      </c>
      <c r="P261" s="4" t="str">
        <f>IF(AND(Eisen_Oplossing[[#This Row],[TOON obv GEVRAAGDE?]]="TOON WEL",Eisen_Oplossing[[#This Row],[Eis nodig?]]="JA"),"ZICHTBAAR","VERBERG")</f>
        <v>ZICHTBAAR</v>
      </c>
    </row>
    <row r="262" spans="1:16" ht="110.4" hidden="1" x14ac:dyDescent="0.3">
      <c r="A262" s="4" t="str">
        <f>IF(LEN(Eisen_Oplossing[[#This Row],[teller]])=1,CONCATENATE("ICT00",Eisen_Oplossing[[#This Row],[teller]]),IF(LEN(Eisen_Oplossing[[#This Row],[teller]])=2,CONCATENATE("ICT0",Eisen_Oplossing[[#This Row],[teller]]),CONCATENATE("ICT",Eisen_Oplossing[[#This Row],[teller]])))</f>
        <v>ICT258</v>
      </c>
      <c r="B262" s="4">
        <f t="shared" si="8"/>
        <v>258</v>
      </c>
      <c r="C262" s="4" t="s">
        <v>54</v>
      </c>
      <c r="D262" s="4" t="s">
        <v>619</v>
      </c>
      <c r="E262" s="4" t="s">
        <v>562</v>
      </c>
      <c r="F262" s="4" t="s">
        <v>604</v>
      </c>
      <c r="G262" s="34" t="s">
        <v>63</v>
      </c>
      <c r="H262" s="34" t="s">
        <v>63</v>
      </c>
      <c r="I262" s="34" t="s">
        <v>63</v>
      </c>
      <c r="J262" s="4"/>
      <c r="K262" s="4" t="str">
        <f>IF(AND('AAN TE VULLEN door INSCHRIJVER'!$C$16="Ja",Eisen_Oplossing[[#This Row],[Cloud / SaaS]]="√"),"wel","niet")</f>
        <v>niet</v>
      </c>
      <c r="L262" s="4" t="str">
        <f>IF(AND('AAN TE VULLEN door INSCHRIJVER'!$C$17="Ja",Eisen_Oplossing[[#This Row],[On Premise]]="√"),"wel","niet")</f>
        <v>niet</v>
      </c>
      <c r="M262" s="4" t="str">
        <f>IF(AND('AAN TE VULLEN door INSCHRIJVER'!$C$18="Ja",Eisen_Oplossing[[#This Row],[Dienst-ver-lening]]="√"),"wel","niet")</f>
        <v>wel</v>
      </c>
      <c r="N262" s="4" t="str">
        <f>IF(ISERROR(SEARCH("wel",CONCATENATE(Eisen_Oplossing[[#This Row],[toon_Cloud / SaaS]],Eisen_Oplossing[[#This Row],[toon_On Premise]],Eisen_Oplossing[[#This Row],[toon_Dienstverlening]]))),"TOON NIET","TOON WEL")</f>
        <v>TOON WEL</v>
      </c>
      <c r="O262" s="4" t="str">
        <f>IF(Eisen_Oplossing[[#This Row],[Eis nodig?]]="Ja","TOON WEL","TOON NIET")</f>
        <v>TOON WEL</v>
      </c>
      <c r="P262" s="4" t="str">
        <f>IF(AND(Eisen_Oplossing[[#This Row],[TOON obv GEVRAAGDE?]]="TOON WEL",Eisen_Oplossing[[#This Row],[Eis nodig?]]="JA"),"ZICHTBAAR","VERBERG")</f>
        <v>ZICHTBAAR</v>
      </c>
    </row>
    <row r="263" spans="1:16" ht="41.4" hidden="1" x14ac:dyDescent="0.3">
      <c r="A263" s="4" t="str">
        <f>IF(LEN(Eisen_Oplossing[[#This Row],[teller]])=1,CONCATENATE("ICT00",Eisen_Oplossing[[#This Row],[teller]]),IF(LEN(Eisen_Oplossing[[#This Row],[teller]])=2,CONCATENATE("ICT0",Eisen_Oplossing[[#This Row],[teller]]),CONCATENATE("ICT",Eisen_Oplossing[[#This Row],[teller]])))</f>
        <v>ICT259</v>
      </c>
      <c r="B263" s="4">
        <f t="shared" si="8"/>
        <v>259</v>
      </c>
      <c r="C263" s="4" t="s">
        <v>54</v>
      </c>
      <c r="D263" s="4" t="s">
        <v>619</v>
      </c>
      <c r="E263" s="4" t="s">
        <v>563</v>
      </c>
      <c r="F263" s="4" t="s">
        <v>598</v>
      </c>
      <c r="G263" s="34" t="s">
        <v>63</v>
      </c>
      <c r="H263" s="34" t="s">
        <v>63</v>
      </c>
      <c r="I263" s="34" t="s">
        <v>63</v>
      </c>
      <c r="J263" s="4"/>
      <c r="K263" s="4" t="str">
        <f>IF(AND('AAN TE VULLEN door INSCHRIJVER'!$C$16="Ja",Eisen_Oplossing[[#This Row],[Cloud / SaaS]]="√"),"wel","niet")</f>
        <v>niet</v>
      </c>
      <c r="L263" s="4" t="str">
        <f>IF(AND('AAN TE VULLEN door INSCHRIJVER'!$C$17="Ja",Eisen_Oplossing[[#This Row],[On Premise]]="√"),"wel","niet")</f>
        <v>niet</v>
      </c>
      <c r="M263" s="4" t="str">
        <f>IF(AND('AAN TE VULLEN door INSCHRIJVER'!$C$18="Ja",Eisen_Oplossing[[#This Row],[Dienst-ver-lening]]="√"),"wel","niet")</f>
        <v>wel</v>
      </c>
      <c r="N263" s="4" t="str">
        <f>IF(ISERROR(SEARCH("wel",CONCATENATE(Eisen_Oplossing[[#This Row],[toon_Cloud / SaaS]],Eisen_Oplossing[[#This Row],[toon_On Premise]],Eisen_Oplossing[[#This Row],[toon_Dienstverlening]]))),"TOON NIET","TOON WEL")</f>
        <v>TOON WEL</v>
      </c>
      <c r="O263" s="4" t="str">
        <f>IF(Eisen_Oplossing[[#This Row],[Eis nodig?]]="Ja","TOON WEL","TOON NIET")</f>
        <v>TOON WEL</v>
      </c>
      <c r="P263" s="4" t="str">
        <f>IF(AND(Eisen_Oplossing[[#This Row],[TOON obv GEVRAAGDE?]]="TOON WEL",Eisen_Oplossing[[#This Row],[Eis nodig?]]="JA"),"ZICHTBAAR","VERBERG")</f>
        <v>ZICHTBAAR</v>
      </c>
    </row>
    <row r="264" spans="1:16" ht="41.4" hidden="1" x14ac:dyDescent="0.3">
      <c r="A264" s="4" t="str">
        <f>IF(LEN(Eisen_Oplossing[[#This Row],[teller]])=1,CONCATENATE("ICT00",Eisen_Oplossing[[#This Row],[teller]]),IF(LEN(Eisen_Oplossing[[#This Row],[teller]])=2,CONCATENATE("ICT0",Eisen_Oplossing[[#This Row],[teller]]),CONCATENATE("ICT",Eisen_Oplossing[[#This Row],[teller]])))</f>
        <v>ICT260</v>
      </c>
      <c r="B264" s="4">
        <f t="shared" si="8"/>
        <v>260</v>
      </c>
      <c r="C264" s="4" t="s">
        <v>54</v>
      </c>
      <c r="D264" s="4" t="s">
        <v>619</v>
      </c>
      <c r="E264" s="4" t="s">
        <v>575</v>
      </c>
      <c r="F264" s="4" t="s">
        <v>578</v>
      </c>
      <c r="G264" s="34" t="s">
        <v>63</v>
      </c>
      <c r="H264" s="34" t="s">
        <v>63</v>
      </c>
      <c r="I264" s="34" t="s">
        <v>63</v>
      </c>
      <c r="J264" s="4"/>
      <c r="K264" s="4" t="str">
        <f>IF(AND('AAN TE VULLEN door INSCHRIJVER'!$C$16="Ja",Eisen_Oplossing[[#This Row],[Cloud / SaaS]]="√"),"wel","niet")</f>
        <v>niet</v>
      </c>
      <c r="L264" s="4" t="str">
        <f>IF(AND('AAN TE VULLEN door INSCHRIJVER'!$C$17="Ja",Eisen_Oplossing[[#This Row],[On Premise]]="√"),"wel","niet")</f>
        <v>niet</v>
      </c>
      <c r="M264" s="4" t="str">
        <f>IF(AND('AAN TE VULLEN door INSCHRIJVER'!$C$18="Ja",Eisen_Oplossing[[#This Row],[Dienst-ver-lening]]="√"),"wel","niet")</f>
        <v>wel</v>
      </c>
      <c r="N264" s="4" t="str">
        <f>IF(ISERROR(SEARCH("wel",CONCATENATE(Eisen_Oplossing[[#This Row],[toon_Cloud / SaaS]],Eisen_Oplossing[[#This Row],[toon_On Premise]],Eisen_Oplossing[[#This Row],[toon_Dienstverlening]]))),"TOON NIET","TOON WEL")</f>
        <v>TOON WEL</v>
      </c>
      <c r="O264" s="4" t="str">
        <f>IF(Eisen_Oplossing[[#This Row],[Eis nodig?]]="Ja","TOON WEL","TOON NIET")</f>
        <v>TOON WEL</v>
      </c>
      <c r="P264" s="4" t="str">
        <f>IF(AND(Eisen_Oplossing[[#This Row],[TOON obv GEVRAAGDE?]]="TOON WEL",Eisen_Oplossing[[#This Row],[Eis nodig?]]="JA"),"ZICHTBAAR","VERBERG")</f>
        <v>ZICHTBAAR</v>
      </c>
    </row>
    <row r="265" spans="1:16" ht="41.4" hidden="1" x14ac:dyDescent="0.3">
      <c r="A265" s="4" t="str">
        <f>IF(LEN(Eisen_Oplossing[[#This Row],[teller]])=1,CONCATENATE("ICT00",Eisen_Oplossing[[#This Row],[teller]]),IF(LEN(Eisen_Oplossing[[#This Row],[teller]])=2,CONCATENATE("ICT0",Eisen_Oplossing[[#This Row],[teller]]),CONCATENATE("ICT",Eisen_Oplossing[[#This Row],[teller]])))</f>
        <v>ICT261</v>
      </c>
      <c r="B265" s="4">
        <f t="shared" si="8"/>
        <v>261</v>
      </c>
      <c r="C265" s="4" t="s">
        <v>54</v>
      </c>
      <c r="D265" s="4" t="s">
        <v>619</v>
      </c>
      <c r="E265" s="4" t="s">
        <v>576</v>
      </c>
      <c r="F265" s="4" t="s">
        <v>577</v>
      </c>
      <c r="G265" s="34" t="s">
        <v>63</v>
      </c>
      <c r="H265" s="34" t="s">
        <v>63</v>
      </c>
      <c r="I265" s="34" t="s">
        <v>63</v>
      </c>
      <c r="J265" s="4"/>
      <c r="K265" s="4" t="str">
        <f>IF(AND('AAN TE VULLEN door INSCHRIJVER'!$C$16="Ja",Eisen_Oplossing[[#This Row],[Cloud / SaaS]]="√"),"wel","niet")</f>
        <v>niet</v>
      </c>
      <c r="L265" s="4" t="str">
        <f>IF(AND('AAN TE VULLEN door INSCHRIJVER'!$C$17="Ja",Eisen_Oplossing[[#This Row],[On Premise]]="√"),"wel","niet")</f>
        <v>niet</v>
      </c>
      <c r="M265" s="4" t="str">
        <f>IF(AND('AAN TE VULLEN door INSCHRIJVER'!$C$18="Ja",Eisen_Oplossing[[#This Row],[Dienst-ver-lening]]="√"),"wel","niet")</f>
        <v>wel</v>
      </c>
      <c r="N265" s="4" t="str">
        <f>IF(ISERROR(SEARCH("wel",CONCATENATE(Eisen_Oplossing[[#This Row],[toon_Cloud / SaaS]],Eisen_Oplossing[[#This Row],[toon_On Premise]],Eisen_Oplossing[[#This Row],[toon_Dienstverlening]]))),"TOON NIET","TOON WEL")</f>
        <v>TOON WEL</v>
      </c>
      <c r="O265" s="4" t="str">
        <f>IF(Eisen_Oplossing[[#This Row],[Eis nodig?]]="Ja","TOON WEL","TOON NIET")</f>
        <v>TOON WEL</v>
      </c>
      <c r="P265" s="4" t="str">
        <f>IF(AND(Eisen_Oplossing[[#This Row],[TOON obv GEVRAAGDE?]]="TOON WEL",Eisen_Oplossing[[#This Row],[Eis nodig?]]="JA"),"ZICHTBAAR","VERBERG")</f>
        <v>ZICHTBAAR</v>
      </c>
    </row>
    <row r="266" spans="1:16" ht="41.4" hidden="1" x14ac:dyDescent="0.3">
      <c r="A266" s="4" t="str">
        <f>IF(LEN(Eisen_Oplossing[[#This Row],[teller]])=1,CONCATENATE("ICT00",Eisen_Oplossing[[#This Row],[teller]]),IF(LEN(Eisen_Oplossing[[#This Row],[teller]])=2,CONCATENATE("ICT0",Eisen_Oplossing[[#This Row],[teller]]),CONCATENATE("ICT",Eisen_Oplossing[[#This Row],[teller]])))</f>
        <v>ICT262</v>
      </c>
      <c r="B266" s="4">
        <f t="shared" ref="B266:B281" si="9">IF(B265="teller",1,B265+1)</f>
        <v>262</v>
      </c>
      <c r="C266" s="4" t="s">
        <v>54</v>
      </c>
      <c r="D266" s="4" t="s">
        <v>619</v>
      </c>
      <c r="E266" s="4" t="s">
        <v>579</v>
      </c>
      <c r="F266" s="4" t="s">
        <v>603</v>
      </c>
      <c r="G266" s="34" t="s">
        <v>63</v>
      </c>
      <c r="H266" s="34" t="s">
        <v>63</v>
      </c>
      <c r="I266" s="34" t="s">
        <v>63</v>
      </c>
      <c r="J266" s="4"/>
      <c r="K266" s="4" t="str">
        <f>IF(AND('AAN TE VULLEN door INSCHRIJVER'!$C$16="Ja",Eisen_Oplossing[[#This Row],[Cloud / SaaS]]="√"),"wel","niet")</f>
        <v>niet</v>
      </c>
      <c r="L266" s="4" t="str">
        <f>IF(AND('AAN TE VULLEN door INSCHRIJVER'!$C$17="Ja",Eisen_Oplossing[[#This Row],[On Premise]]="√"),"wel","niet")</f>
        <v>niet</v>
      </c>
      <c r="M266" s="4" t="str">
        <f>IF(AND('AAN TE VULLEN door INSCHRIJVER'!$C$18="Ja",Eisen_Oplossing[[#This Row],[Dienst-ver-lening]]="√"),"wel","niet")</f>
        <v>wel</v>
      </c>
      <c r="N266" s="4" t="str">
        <f>IF(ISERROR(SEARCH("wel",CONCATENATE(Eisen_Oplossing[[#This Row],[toon_Cloud / SaaS]],Eisen_Oplossing[[#This Row],[toon_On Premise]],Eisen_Oplossing[[#This Row],[toon_Dienstverlening]]))),"TOON NIET","TOON WEL")</f>
        <v>TOON WEL</v>
      </c>
      <c r="O266" s="4" t="str">
        <f>IF(Eisen_Oplossing[[#This Row],[Eis nodig?]]="Ja","TOON WEL","TOON NIET")</f>
        <v>TOON WEL</v>
      </c>
      <c r="P266" s="4" t="str">
        <f>IF(AND(Eisen_Oplossing[[#This Row],[TOON obv GEVRAAGDE?]]="TOON WEL",Eisen_Oplossing[[#This Row],[Eis nodig?]]="JA"),"ZICHTBAAR","VERBERG")</f>
        <v>ZICHTBAAR</v>
      </c>
    </row>
    <row r="267" spans="1:16" ht="41.4" hidden="1" x14ac:dyDescent="0.3">
      <c r="A267" s="4" t="str">
        <f>IF(LEN(Eisen_Oplossing[[#This Row],[teller]])=1,CONCATENATE("ICT00",Eisen_Oplossing[[#This Row],[teller]]),IF(LEN(Eisen_Oplossing[[#This Row],[teller]])=2,CONCATENATE("ICT0",Eisen_Oplossing[[#This Row],[teller]]),CONCATENATE("ICT",Eisen_Oplossing[[#This Row],[teller]])))</f>
        <v>ICT263</v>
      </c>
      <c r="B267" s="4">
        <f t="shared" si="9"/>
        <v>263</v>
      </c>
      <c r="C267" s="4" t="s">
        <v>54</v>
      </c>
      <c r="D267" s="4" t="s">
        <v>619</v>
      </c>
      <c r="E267" s="4" t="s">
        <v>580</v>
      </c>
      <c r="F267" s="4"/>
      <c r="G267" s="34" t="s">
        <v>63</v>
      </c>
      <c r="H267" s="34" t="s">
        <v>63</v>
      </c>
      <c r="I267" s="34" t="s">
        <v>63</v>
      </c>
      <c r="J267" s="4"/>
      <c r="K267" s="4" t="str">
        <f>IF(AND('AAN TE VULLEN door INSCHRIJVER'!$C$16="Ja",Eisen_Oplossing[[#This Row],[Cloud / SaaS]]="√"),"wel","niet")</f>
        <v>niet</v>
      </c>
      <c r="L267" s="4" t="str">
        <f>IF(AND('AAN TE VULLEN door INSCHRIJVER'!$C$17="Ja",Eisen_Oplossing[[#This Row],[On Premise]]="√"),"wel","niet")</f>
        <v>niet</v>
      </c>
      <c r="M267" s="4" t="str">
        <f>IF(AND('AAN TE VULLEN door INSCHRIJVER'!$C$18="Ja",Eisen_Oplossing[[#This Row],[Dienst-ver-lening]]="√"),"wel","niet")</f>
        <v>wel</v>
      </c>
      <c r="N267" s="4" t="str">
        <f>IF(ISERROR(SEARCH("wel",CONCATENATE(Eisen_Oplossing[[#This Row],[toon_Cloud / SaaS]],Eisen_Oplossing[[#This Row],[toon_On Premise]],Eisen_Oplossing[[#This Row],[toon_Dienstverlening]]))),"TOON NIET","TOON WEL")</f>
        <v>TOON WEL</v>
      </c>
      <c r="O267" s="4" t="str">
        <f>IF(Eisen_Oplossing[[#This Row],[Eis nodig?]]="Ja","TOON WEL","TOON NIET")</f>
        <v>TOON WEL</v>
      </c>
      <c r="P267" s="4" t="str">
        <f>IF(AND(Eisen_Oplossing[[#This Row],[TOON obv GEVRAAGDE?]]="TOON WEL",Eisen_Oplossing[[#This Row],[Eis nodig?]]="JA"),"ZICHTBAAR","VERBERG")</f>
        <v>ZICHTBAAR</v>
      </c>
    </row>
    <row r="268" spans="1:16" ht="41.4" hidden="1" x14ac:dyDescent="0.3">
      <c r="A268" s="4" t="str">
        <f>IF(LEN(Eisen_Oplossing[[#This Row],[teller]])=1,CONCATENATE("ICT00",Eisen_Oplossing[[#This Row],[teller]]),IF(LEN(Eisen_Oplossing[[#This Row],[teller]])=2,CONCATENATE("ICT0",Eisen_Oplossing[[#This Row],[teller]]),CONCATENATE("ICT",Eisen_Oplossing[[#This Row],[teller]])))</f>
        <v>ICT264</v>
      </c>
      <c r="B268" s="4">
        <f t="shared" si="9"/>
        <v>264</v>
      </c>
      <c r="C268" s="4" t="s">
        <v>54</v>
      </c>
      <c r="D268" s="4" t="s">
        <v>619</v>
      </c>
      <c r="E268" s="4" t="s">
        <v>581</v>
      </c>
      <c r="F268" s="4"/>
      <c r="G268" s="34" t="s">
        <v>63</v>
      </c>
      <c r="H268" s="34" t="s">
        <v>63</v>
      </c>
      <c r="I268" s="34" t="s">
        <v>63</v>
      </c>
      <c r="J268" s="4"/>
      <c r="K268" s="4" t="str">
        <f>IF(AND('AAN TE VULLEN door INSCHRIJVER'!$C$16="Ja",Eisen_Oplossing[[#This Row],[Cloud / SaaS]]="√"),"wel","niet")</f>
        <v>niet</v>
      </c>
      <c r="L268" s="4" t="str">
        <f>IF(AND('AAN TE VULLEN door INSCHRIJVER'!$C$17="Ja",Eisen_Oplossing[[#This Row],[On Premise]]="√"),"wel","niet")</f>
        <v>niet</v>
      </c>
      <c r="M268" s="4" t="str">
        <f>IF(AND('AAN TE VULLEN door INSCHRIJVER'!$C$18="Ja",Eisen_Oplossing[[#This Row],[Dienst-ver-lening]]="√"),"wel","niet")</f>
        <v>wel</v>
      </c>
      <c r="N268" s="4" t="str">
        <f>IF(ISERROR(SEARCH("wel",CONCATENATE(Eisen_Oplossing[[#This Row],[toon_Cloud / SaaS]],Eisen_Oplossing[[#This Row],[toon_On Premise]],Eisen_Oplossing[[#This Row],[toon_Dienstverlening]]))),"TOON NIET","TOON WEL")</f>
        <v>TOON WEL</v>
      </c>
      <c r="O268" s="4" t="str">
        <f>IF(Eisen_Oplossing[[#This Row],[Eis nodig?]]="Ja","TOON WEL","TOON NIET")</f>
        <v>TOON WEL</v>
      </c>
      <c r="P268" s="4" t="str">
        <f>IF(AND(Eisen_Oplossing[[#This Row],[TOON obv GEVRAAGDE?]]="TOON WEL",Eisen_Oplossing[[#This Row],[Eis nodig?]]="JA"),"ZICHTBAAR","VERBERG")</f>
        <v>ZICHTBAAR</v>
      </c>
    </row>
    <row r="269" spans="1:16" ht="41.4" hidden="1" x14ac:dyDescent="0.3">
      <c r="A269" s="4" t="str">
        <f>IF(LEN(Eisen_Oplossing[[#This Row],[teller]])=1,CONCATENATE("ICT00",Eisen_Oplossing[[#This Row],[teller]]),IF(LEN(Eisen_Oplossing[[#This Row],[teller]])=2,CONCATENATE("ICT0",Eisen_Oplossing[[#This Row],[teller]]),CONCATENATE("ICT",Eisen_Oplossing[[#This Row],[teller]])))</f>
        <v>ICT265</v>
      </c>
      <c r="B269" s="4">
        <f t="shared" si="9"/>
        <v>265</v>
      </c>
      <c r="C269" s="4" t="s">
        <v>54</v>
      </c>
      <c r="D269" s="4" t="s">
        <v>619</v>
      </c>
      <c r="E269" s="4" t="s">
        <v>582</v>
      </c>
      <c r="F269" s="4"/>
      <c r="G269" s="34" t="s">
        <v>63</v>
      </c>
      <c r="H269" s="34" t="s">
        <v>63</v>
      </c>
      <c r="I269" s="34" t="s">
        <v>63</v>
      </c>
      <c r="J269" s="4"/>
      <c r="K269" s="4" t="str">
        <f>IF(AND('AAN TE VULLEN door INSCHRIJVER'!$C$16="Ja",Eisen_Oplossing[[#This Row],[Cloud / SaaS]]="√"),"wel","niet")</f>
        <v>niet</v>
      </c>
      <c r="L269" s="4" t="str">
        <f>IF(AND('AAN TE VULLEN door INSCHRIJVER'!$C$17="Ja",Eisen_Oplossing[[#This Row],[On Premise]]="√"),"wel","niet")</f>
        <v>niet</v>
      </c>
      <c r="M269" s="4" t="str">
        <f>IF(AND('AAN TE VULLEN door INSCHRIJVER'!$C$18="Ja",Eisen_Oplossing[[#This Row],[Dienst-ver-lening]]="√"),"wel","niet")</f>
        <v>wel</v>
      </c>
      <c r="N269" s="4" t="str">
        <f>IF(ISERROR(SEARCH("wel",CONCATENATE(Eisen_Oplossing[[#This Row],[toon_Cloud / SaaS]],Eisen_Oplossing[[#This Row],[toon_On Premise]],Eisen_Oplossing[[#This Row],[toon_Dienstverlening]]))),"TOON NIET","TOON WEL")</f>
        <v>TOON WEL</v>
      </c>
      <c r="O269" s="4" t="str">
        <f>IF(Eisen_Oplossing[[#This Row],[Eis nodig?]]="Ja","TOON WEL","TOON NIET")</f>
        <v>TOON WEL</v>
      </c>
      <c r="P269" s="4" t="str">
        <f>IF(AND(Eisen_Oplossing[[#This Row],[TOON obv GEVRAAGDE?]]="TOON WEL",Eisen_Oplossing[[#This Row],[Eis nodig?]]="JA"),"ZICHTBAAR","VERBERG")</f>
        <v>ZICHTBAAR</v>
      </c>
    </row>
    <row r="270" spans="1:16" ht="41.4" hidden="1" x14ac:dyDescent="0.3">
      <c r="A270" s="4" t="str">
        <f>IF(LEN(Eisen_Oplossing[[#This Row],[teller]])=1,CONCATENATE("ICT00",Eisen_Oplossing[[#This Row],[teller]]),IF(LEN(Eisen_Oplossing[[#This Row],[teller]])=2,CONCATENATE("ICT0",Eisen_Oplossing[[#This Row],[teller]]),CONCATENATE("ICT",Eisen_Oplossing[[#This Row],[teller]])))</f>
        <v>ICT266</v>
      </c>
      <c r="B270" s="4">
        <f t="shared" si="9"/>
        <v>266</v>
      </c>
      <c r="C270" s="4" t="s">
        <v>54</v>
      </c>
      <c r="D270" s="4" t="s">
        <v>619</v>
      </c>
      <c r="E270" s="4" t="s">
        <v>583</v>
      </c>
      <c r="F270" s="4" t="s">
        <v>603</v>
      </c>
      <c r="G270" s="34" t="s">
        <v>63</v>
      </c>
      <c r="H270" s="34" t="s">
        <v>63</v>
      </c>
      <c r="I270" s="34" t="s">
        <v>63</v>
      </c>
      <c r="J270" s="4"/>
      <c r="K270" s="4" t="str">
        <f>IF(AND('AAN TE VULLEN door INSCHRIJVER'!$C$16="Ja",Eisen_Oplossing[[#This Row],[Cloud / SaaS]]="√"),"wel","niet")</f>
        <v>niet</v>
      </c>
      <c r="L270" s="4" t="str">
        <f>IF(AND('AAN TE VULLEN door INSCHRIJVER'!$C$17="Ja",Eisen_Oplossing[[#This Row],[On Premise]]="√"),"wel","niet")</f>
        <v>niet</v>
      </c>
      <c r="M270" s="4" t="str">
        <f>IF(AND('AAN TE VULLEN door INSCHRIJVER'!$C$18="Ja",Eisen_Oplossing[[#This Row],[Dienst-ver-lening]]="√"),"wel","niet")</f>
        <v>wel</v>
      </c>
      <c r="N270" s="4" t="str">
        <f>IF(ISERROR(SEARCH("wel",CONCATENATE(Eisen_Oplossing[[#This Row],[toon_Cloud / SaaS]],Eisen_Oplossing[[#This Row],[toon_On Premise]],Eisen_Oplossing[[#This Row],[toon_Dienstverlening]]))),"TOON NIET","TOON WEL")</f>
        <v>TOON WEL</v>
      </c>
      <c r="O270" s="4" t="str">
        <f>IF(Eisen_Oplossing[[#This Row],[Eis nodig?]]="Ja","TOON WEL","TOON NIET")</f>
        <v>TOON WEL</v>
      </c>
      <c r="P270" s="4" t="str">
        <f>IF(AND(Eisen_Oplossing[[#This Row],[TOON obv GEVRAAGDE?]]="TOON WEL",Eisen_Oplossing[[#This Row],[Eis nodig?]]="JA"),"ZICHTBAAR","VERBERG")</f>
        <v>ZICHTBAAR</v>
      </c>
    </row>
    <row r="271" spans="1:16" ht="69" hidden="1" x14ac:dyDescent="0.3">
      <c r="A271" s="4" t="str">
        <f>IF(LEN(Eisen_Oplossing[[#This Row],[teller]])=1,CONCATENATE("ICT00",Eisen_Oplossing[[#This Row],[teller]]),IF(LEN(Eisen_Oplossing[[#This Row],[teller]])=2,CONCATENATE("ICT0",Eisen_Oplossing[[#This Row],[teller]]),CONCATENATE("ICT",Eisen_Oplossing[[#This Row],[teller]])))</f>
        <v>ICT267</v>
      </c>
      <c r="B271" s="4">
        <f t="shared" si="9"/>
        <v>267</v>
      </c>
      <c r="C271" s="4" t="s">
        <v>54</v>
      </c>
      <c r="D271" s="4" t="s">
        <v>619</v>
      </c>
      <c r="E271" s="4" t="s">
        <v>588</v>
      </c>
      <c r="F271" s="4" t="s">
        <v>602</v>
      </c>
      <c r="G271" s="34" t="s">
        <v>63</v>
      </c>
      <c r="H271" s="34" t="s">
        <v>63</v>
      </c>
      <c r="I271" s="34" t="s">
        <v>63</v>
      </c>
      <c r="J271" s="4"/>
      <c r="K271" s="4" t="str">
        <f>IF(AND('AAN TE VULLEN door INSCHRIJVER'!$C$16="Ja",Eisen_Oplossing[[#This Row],[Cloud / SaaS]]="√"),"wel","niet")</f>
        <v>niet</v>
      </c>
      <c r="L271" s="4" t="str">
        <f>IF(AND('AAN TE VULLEN door INSCHRIJVER'!$C$17="Ja",Eisen_Oplossing[[#This Row],[On Premise]]="√"),"wel","niet")</f>
        <v>niet</v>
      </c>
      <c r="M271" s="4" t="str">
        <f>IF(AND('AAN TE VULLEN door INSCHRIJVER'!$C$18="Ja",Eisen_Oplossing[[#This Row],[Dienst-ver-lening]]="√"),"wel","niet")</f>
        <v>wel</v>
      </c>
      <c r="N271" s="4" t="str">
        <f>IF(ISERROR(SEARCH("wel",CONCATENATE(Eisen_Oplossing[[#This Row],[toon_Cloud / SaaS]],Eisen_Oplossing[[#This Row],[toon_On Premise]],Eisen_Oplossing[[#This Row],[toon_Dienstverlening]]))),"TOON NIET","TOON WEL")</f>
        <v>TOON WEL</v>
      </c>
      <c r="O271" s="4" t="str">
        <f>IF(Eisen_Oplossing[[#This Row],[Eis nodig?]]="Ja","TOON WEL","TOON NIET")</f>
        <v>TOON WEL</v>
      </c>
      <c r="P271" s="4" t="str">
        <f>IF(AND(Eisen_Oplossing[[#This Row],[TOON obv GEVRAAGDE?]]="TOON WEL",Eisen_Oplossing[[#This Row],[Eis nodig?]]="JA"),"ZICHTBAAR","VERBERG")</f>
        <v>ZICHTBAAR</v>
      </c>
    </row>
    <row r="272" spans="1:16" ht="55.2" hidden="1" x14ac:dyDescent="0.3">
      <c r="A272" s="4" t="str">
        <f>IF(LEN(Eisen_Oplossing[[#This Row],[teller]])=1,CONCATENATE("ICT00",Eisen_Oplossing[[#This Row],[teller]]),IF(LEN(Eisen_Oplossing[[#This Row],[teller]])=2,CONCATENATE("ICT0",Eisen_Oplossing[[#This Row],[teller]]),CONCATENATE("ICT",Eisen_Oplossing[[#This Row],[teller]])))</f>
        <v>ICT268</v>
      </c>
      <c r="B272" s="4">
        <f t="shared" si="9"/>
        <v>268</v>
      </c>
      <c r="C272" s="4" t="s">
        <v>54</v>
      </c>
      <c r="D272" s="4" t="s">
        <v>619</v>
      </c>
      <c r="E272" s="4" t="s">
        <v>589</v>
      </c>
      <c r="F272" s="4" t="s">
        <v>601</v>
      </c>
      <c r="G272" s="34" t="s">
        <v>63</v>
      </c>
      <c r="H272" s="34" t="s">
        <v>63</v>
      </c>
      <c r="I272" s="34" t="s">
        <v>63</v>
      </c>
      <c r="J272" s="4"/>
      <c r="K272" s="4" t="str">
        <f>IF(AND('AAN TE VULLEN door INSCHRIJVER'!$C$16="Ja",Eisen_Oplossing[[#This Row],[Cloud / SaaS]]="√"),"wel","niet")</f>
        <v>niet</v>
      </c>
      <c r="L272" s="4" t="str">
        <f>IF(AND('AAN TE VULLEN door INSCHRIJVER'!$C$17="Ja",Eisen_Oplossing[[#This Row],[On Premise]]="√"),"wel","niet")</f>
        <v>niet</v>
      </c>
      <c r="M272" s="4" t="str">
        <f>IF(AND('AAN TE VULLEN door INSCHRIJVER'!$C$18="Ja",Eisen_Oplossing[[#This Row],[Dienst-ver-lening]]="√"),"wel","niet")</f>
        <v>wel</v>
      </c>
      <c r="N272" s="4" t="str">
        <f>IF(ISERROR(SEARCH("wel",CONCATENATE(Eisen_Oplossing[[#This Row],[toon_Cloud / SaaS]],Eisen_Oplossing[[#This Row],[toon_On Premise]],Eisen_Oplossing[[#This Row],[toon_Dienstverlening]]))),"TOON NIET","TOON WEL")</f>
        <v>TOON WEL</v>
      </c>
      <c r="O272" s="4" t="str">
        <f>IF(Eisen_Oplossing[[#This Row],[Eis nodig?]]="Ja","TOON WEL","TOON NIET")</f>
        <v>TOON WEL</v>
      </c>
      <c r="P272" s="4" t="str">
        <f>IF(AND(Eisen_Oplossing[[#This Row],[TOON obv GEVRAAGDE?]]="TOON WEL",Eisen_Oplossing[[#This Row],[Eis nodig?]]="JA"),"ZICHTBAAR","VERBERG")</f>
        <v>ZICHTBAAR</v>
      </c>
    </row>
    <row r="273" spans="1:16" ht="55.2" hidden="1" x14ac:dyDescent="0.3">
      <c r="A273" s="4" t="str">
        <f>IF(LEN(Eisen_Oplossing[[#This Row],[teller]])=1,CONCATENATE("ICT00",Eisen_Oplossing[[#This Row],[teller]]),IF(LEN(Eisen_Oplossing[[#This Row],[teller]])=2,CONCATENATE("ICT0",Eisen_Oplossing[[#This Row],[teller]]),CONCATENATE("ICT",Eisen_Oplossing[[#This Row],[teller]])))</f>
        <v>ICT269</v>
      </c>
      <c r="B273" s="4">
        <f t="shared" si="9"/>
        <v>269</v>
      </c>
      <c r="C273" s="4" t="s">
        <v>54</v>
      </c>
      <c r="D273" s="4" t="s">
        <v>619</v>
      </c>
      <c r="E273" s="4" t="s">
        <v>590</v>
      </c>
      <c r="F273" s="4" t="s">
        <v>585</v>
      </c>
      <c r="G273" s="34" t="s">
        <v>63</v>
      </c>
      <c r="H273" s="34" t="s">
        <v>63</v>
      </c>
      <c r="I273" s="34" t="s">
        <v>63</v>
      </c>
      <c r="J273" s="4"/>
      <c r="K273" s="4" t="str">
        <f>IF(AND('AAN TE VULLEN door INSCHRIJVER'!$C$16="Ja",Eisen_Oplossing[[#This Row],[Cloud / SaaS]]="√"),"wel","niet")</f>
        <v>niet</v>
      </c>
      <c r="L273" s="4" t="str">
        <f>IF(AND('AAN TE VULLEN door INSCHRIJVER'!$C$17="Ja",Eisen_Oplossing[[#This Row],[On Premise]]="√"),"wel","niet")</f>
        <v>niet</v>
      </c>
      <c r="M273" s="4" t="str">
        <f>IF(AND('AAN TE VULLEN door INSCHRIJVER'!$C$18="Ja",Eisen_Oplossing[[#This Row],[Dienst-ver-lening]]="√"),"wel","niet")</f>
        <v>wel</v>
      </c>
      <c r="N273" s="4" t="str">
        <f>IF(ISERROR(SEARCH("wel",CONCATENATE(Eisen_Oplossing[[#This Row],[toon_Cloud / SaaS]],Eisen_Oplossing[[#This Row],[toon_On Premise]],Eisen_Oplossing[[#This Row],[toon_Dienstverlening]]))),"TOON NIET","TOON WEL")</f>
        <v>TOON WEL</v>
      </c>
      <c r="O273" s="4" t="str">
        <f>IF(Eisen_Oplossing[[#This Row],[Eis nodig?]]="Ja","TOON WEL","TOON NIET")</f>
        <v>TOON WEL</v>
      </c>
      <c r="P273" s="4" t="str">
        <f>IF(AND(Eisen_Oplossing[[#This Row],[TOON obv GEVRAAGDE?]]="TOON WEL",Eisen_Oplossing[[#This Row],[Eis nodig?]]="JA"),"ZICHTBAAR","VERBERG")</f>
        <v>ZICHTBAAR</v>
      </c>
    </row>
    <row r="274" spans="1:16" ht="55.2" hidden="1" x14ac:dyDescent="0.3">
      <c r="A274" s="4" t="str">
        <f>IF(LEN(Eisen_Oplossing[[#This Row],[teller]])=1,CONCATENATE("ICT00",Eisen_Oplossing[[#This Row],[teller]]),IF(LEN(Eisen_Oplossing[[#This Row],[teller]])=2,CONCATENATE("ICT0",Eisen_Oplossing[[#This Row],[teller]]),CONCATENATE("ICT",Eisen_Oplossing[[#This Row],[teller]])))</f>
        <v>ICT270</v>
      </c>
      <c r="B274" s="4">
        <f t="shared" si="9"/>
        <v>270</v>
      </c>
      <c r="C274" s="4" t="s">
        <v>54</v>
      </c>
      <c r="D274" s="4" t="s">
        <v>619</v>
      </c>
      <c r="E274" s="4" t="s">
        <v>591</v>
      </c>
      <c r="F274" s="4" t="s">
        <v>600</v>
      </c>
      <c r="G274" s="34" t="s">
        <v>63</v>
      </c>
      <c r="H274" s="34" t="s">
        <v>63</v>
      </c>
      <c r="I274" s="34" t="s">
        <v>63</v>
      </c>
      <c r="J274" s="4"/>
      <c r="K274" s="4" t="str">
        <f>IF(AND('AAN TE VULLEN door INSCHRIJVER'!$C$16="Ja",Eisen_Oplossing[[#This Row],[Cloud / SaaS]]="√"),"wel","niet")</f>
        <v>niet</v>
      </c>
      <c r="L274" s="4" t="str">
        <f>IF(AND('AAN TE VULLEN door INSCHRIJVER'!$C$17="Ja",Eisen_Oplossing[[#This Row],[On Premise]]="√"),"wel","niet")</f>
        <v>niet</v>
      </c>
      <c r="M274" s="4" t="str">
        <f>IF(AND('AAN TE VULLEN door INSCHRIJVER'!$C$18="Ja",Eisen_Oplossing[[#This Row],[Dienst-ver-lening]]="√"),"wel","niet")</f>
        <v>wel</v>
      </c>
      <c r="N274" s="4" t="str">
        <f>IF(ISERROR(SEARCH("wel",CONCATENATE(Eisen_Oplossing[[#This Row],[toon_Cloud / SaaS]],Eisen_Oplossing[[#This Row],[toon_On Premise]],Eisen_Oplossing[[#This Row],[toon_Dienstverlening]]))),"TOON NIET","TOON WEL")</f>
        <v>TOON WEL</v>
      </c>
      <c r="O274" s="4" t="str">
        <f>IF(Eisen_Oplossing[[#This Row],[Eis nodig?]]="Ja","TOON WEL","TOON NIET")</f>
        <v>TOON WEL</v>
      </c>
      <c r="P274" s="4" t="str">
        <f>IF(AND(Eisen_Oplossing[[#This Row],[TOON obv GEVRAAGDE?]]="TOON WEL",Eisen_Oplossing[[#This Row],[Eis nodig?]]="JA"),"ZICHTBAAR","VERBERG")</f>
        <v>ZICHTBAAR</v>
      </c>
    </row>
    <row r="275" spans="1:16" ht="41.4" hidden="1" x14ac:dyDescent="0.3">
      <c r="A275" s="4" t="str">
        <f>IF(LEN(Eisen_Oplossing[[#This Row],[teller]])=1,CONCATENATE("ICT00",Eisen_Oplossing[[#This Row],[teller]]),IF(LEN(Eisen_Oplossing[[#This Row],[teller]])=2,CONCATENATE("ICT0",Eisen_Oplossing[[#This Row],[teller]]),CONCATENATE("ICT",Eisen_Oplossing[[#This Row],[teller]])))</f>
        <v>ICT271</v>
      </c>
      <c r="B275" s="4">
        <f t="shared" si="9"/>
        <v>271</v>
      </c>
      <c r="C275" s="4" t="s">
        <v>54</v>
      </c>
      <c r="D275" s="4" t="s">
        <v>619</v>
      </c>
      <c r="E275" s="4" t="s">
        <v>592</v>
      </c>
      <c r="F275" s="4" t="s">
        <v>599</v>
      </c>
      <c r="G275" s="34" t="s">
        <v>63</v>
      </c>
      <c r="H275" s="34" t="s">
        <v>63</v>
      </c>
      <c r="I275" s="34" t="s">
        <v>63</v>
      </c>
      <c r="J275" s="4"/>
      <c r="K275" s="4" t="str">
        <f>IF(AND('AAN TE VULLEN door INSCHRIJVER'!$C$16="Ja",Eisen_Oplossing[[#This Row],[Cloud / SaaS]]="√"),"wel","niet")</f>
        <v>niet</v>
      </c>
      <c r="L275" s="4" t="str">
        <f>IF(AND('AAN TE VULLEN door INSCHRIJVER'!$C$17="Ja",Eisen_Oplossing[[#This Row],[On Premise]]="√"),"wel","niet")</f>
        <v>niet</v>
      </c>
      <c r="M275" s="4" t="str">
        <f>IF(AND('AAN TE VULLEN door INSCHRIJVER'!$C$18="Ja",Eisen_Oplossing[[#This Row],[Dienst-ver-lening]]="√"),"wel","niet")</f>
        <v>wel</v>
      </c>
      <c r="N275" s="4" t="str">
        <f>IF(ISERROR(SEARCH("wel",CONCATENATE(Eisen_Oplossing[[#This Row],[toon_Cloud / SaaS]],Eisen_Oplossing[[#This Row],[toon_On Premise]],Eisen_Oplossing[[#This Row],[toon_Dienstverlening]]))),"TOON NIET","TOON WEL")</f>
        <v>TOON WEL</v>
      </c>
      <c r="O275" s="4" t="str">
        <f>IF(Eisen_Oplossing[[#This Row],[Eis nodig?]]="Ja","TOON WEL","TOON NIET")</f>
        <v>TOON WEL</v>
      </c>
      <c r="P275" s="4" t="str">
        <f>IF(AND(Eisen_Oplossing[[#This Row],[TOON obv GEVRAAGDE?]]="TOON WEL",Eisen_Oplossing[[#This Row],[Eis nodig?]]="JA"),"ZICHTBAAR","VERBERG")</f>
        <v>ZICHTBAAR</v>
      </c>
    </row>
    <row r="276" spans="1:16" ht="41.4" hidden="1" x14ac:dyDescent="0.3">
      <c r="A276" s="4" t="str">
        <f>IF(LEN(Eisen_Oplossing[[#This Row],[teller]])=1,CONCATENATE("ICT00",Eisen_Oplossing[[#This Row],[teller]]),IF(LEN(Eisen_Oplossing[[#This Row],[teller]])=2,CONCATENATE("ICT0",Eisen_Oplossing[[#This Row],[teller]]),CONCATENATE("ICT",Eisen_Oplossing[[#This Row],[teller]])))</f>
        <v>ICT272</v>
      </c>
      <c r="B276" s="4">
        <f t="shared" si="9"/>
        <v>272</v>
      </c>
      <c r="C276" s="4" t="s">
        <v>54</v>
      </c>
      <c r="D276" s="4" t="s">
        <v>619</v>
      </c>
      <c r="E276" s="4" t="s">
        <v>587</v>
      </c>
      <c r="F276" s="4" t="s">
        <v>598</v>
      </c>
      <c r="G276" s="34" t="s">
        <v>63</v>
      </c>
      <c r="H276" s="34" t="s">
        <v>63</v>
      </c>
      <c r="I276" s="34" t="s">
        <v>63</v>
      </c>
      <c r="J276" s="4"/>
      <c r="K276" s="4" t="str">
        <f>IF(AND('AAN TE VULLEN door INSCHRIJVER'!$C$16="Ja",Eisen_Oplossing[[#This Row],[Cloud / SaaS]]="√"),"wel","niet")</f>
        <v>niet</v>
      </c>
      <c r="L276" s="4" t="str">
        <f>IF(AND('AAN TE VULLEN door INSCHRIJVER'!$C$17="Ja",Eisen_Oplossing[[#This Row],[On Premise]]="√"),"wel","niet")</f>
        <v>niet</v>
      </c>
      <c r="M276" s="4" t="str">
        <f>IF(AND('AAN TE VULLEN door INSCHRIJVER'!$C$18="Ja",Eisen_Oplossing[[#This Row],[Dienst-ver-lening]]="√"),"wel","niet")</f>
        <v>wel</v>
      </c>
      <c r="N276" s="4" t="str">
        <f>IF(ISERROR(SEARCH("wel",CONCATENATE(Eisen_Oplossing[[#This Row],[toon_Cloud / SaaS]],Eisen_Oplossing[[#This Row],[toon_On Premise]],Eisen_Oplossing[[#This Row],[toon_Dienstverlening]]))),"TOON NIET","TOON WEL")</f>
        <v>TOON WEL</v>
      </c>
      <c r="O276" s="4" t="str">
        <f>IF(Eisen_Oplossing[[#This Row],[Eis nodig?]]="Ja","TOON WEL","TOON NIET")</f>
        <v>TOON WEL</v>
      </c>
      <c r="P276" s="4" t="str">
        <f>IF(AND(Eisen_Oplossing[[#This Row],[TOON obv GEVRAAGDE?]]="TOON WEL",Eisen_Oplossing[[#This Row],[Eis nodig?]]="JA"),"ZICHTBAAR","VERBERG")</f>
        <v>ZICHTBAAR</v>
      </c>
    </row>
    <row r="277" spans="1:16" ht="41.4" hidden="1" x14ac:dyDescent="0.3">
      <c r="A277" s="4" t="str">
        <f>IF(LEN(Eisen_Oplossing[[#This Row],[teller]])=1,CONCATENATE("ICT00",Eisen_Oplossing[[#This Row],[teller]]),IF(LEN(Eisen_Oplossing[[#This Row],[teller]])=2,CONCATENATE("ICT0",Eisen_Oplossing[[#This Row],[teller]]),CONCATENATE("ICT",Eisen_Oplossing[[#This Row],[teller]])))</f>
        <v>ICT273</v>
      </c>
      <c r="B277" s="4">
        <f t="shared" si="9"/>
        <v>273</v>
      </c>
      <c r="C277" s="4" t="s">
        <v>54</v>
      </c>
      <c r="D277" s="4" t="s">
        <v>619</v>
      </c>
      <c r="E277" s="4" t="s">
        <v>586</v>
      </c>
      <c r="F277" s="4" t="s">
        <v>597</v>
      </c>
      <c r="G277" s="34" t="s">
        <v>63</v>
      </c>
      <c r="H277" s="34" t="s">
        <v>63</v>
      </c>
      <c r="I277" s="34" t="s">
        <v>63</v>
      </c>
      <c r="J277" s="4"/>
      <c r="K277" s="4" t="str">
        <f>IF(AND('AAN TE VULLEN door INSCHRIJVER'!$C$16="Ja",Eisen_Oplossing[[#This Row],[Cloud / SaaS]]="√"),"wel","niet")</f>
        <v>niet</v>
      </c>
      <c r="L277" s="4" t="str">
        <f>IF(AND('AAN TE VULLEN door INSCHRIJVER'!$C$17="Ja",Eisen_Oplossing[[#This Row],[On Premise]]="√"),"wel","niet")</f>
        <v>niet</v>
      </c>
      <c r="M277" s="4" t="str">
        <f>IF(AND('AAN TE VULLEN door INSCHRIJVER'!$C$18="Ja",Eisen_Oplossing[[#This Row],[Dienst-ver-lening]]="√"),"wel","niet")</f>
        <v>wel</v>
      </c>
      <c r="N277" s="4" t="str">
        <f>IF(ISERROR(SEARCH("wel",CONCATENATE(Eisen_Oplossing[[#This Row],[toon_Cloud / SaaS]],Eisen_Oplossing[[#This Row],[toon_On Premise]],Eisen_Oplossing[[#This Row],[toon_Dienstverlening]]))),"TOON NIET","TOON WEL")</f>
        <v>TOON WEL</v>
      </c>
      <c r="O277" s="4" t="str">
        <f>IF(Eisen_Oplossing[[#This Row],[Eis nodig?]]="Ja","TOON WEL","TOON NIET")</f>
        <v>TOON WEL</v>
      </c>
      <c r="P277" s="4" t="str">
        <f>IF(AND(Eisen_Oplossing[[#This Row],[TOON obv GEVRAAGDE?]]="TOON WEL",Eisen_Oplossing[[#This Row],[Eis nodig?]]="JA"),"ZICHTBAAR","VERBERG")</f>
        <v>ZICHTBAAR</v>
      </c>
    </row>
    <row r="278" spans="1:16" ht="55.2" hidden="1" x14ac:dyDescent="0.3">
      <c r="A278" s="4" t="str">
        <f>IF(LEN(Eisen_Oplossing[[#This Row],[teller]])=1,CONCATENATE("ICT00",Eisen_Oplossing[[#This Row],[teller]]),IF(LEN(Eisen_Oplossing[[#This Row],[teller]])=2,CONCATENATE("ICT0",Eisen_Oplossing[[#This Row],[teller]]),CONCATENATE("ICT",Eisen_Oplossing[[#This Row],[teller]])))</f>
        <v>ICT274</v>
      </c>
      <c r="B278" s="4">
        <f t="shared" si="9"/>
        <v>274</v>
      </c>
      <c r="C278" s="4" t="s">
        <v>54</v>
      </c>
      <c r="D278" s="4" t="s">
        <v>619</v>
      </c>
      <c r="E278" s="4" t="s">
        <v>593</v>
      </c>
      <c r="F278" s="4" t="s">
        <v>596</v>
      </c>
      <c r="G278" s="34" t="s">
        <v>63</v>
      </c>
      <c r="H278" s="34" t="s">
        <v>63</v>
      </c>
      <c r="I278" s="34" t="s">
        <v>63</v>
      </c>
      <c r="J278" s="4"/>
      <c r="K278" s="4" t="str">
        <f>IF(AND('AAN TE VULLEN door INSCHRIJVER'!$C$16="Ja",Eisen_Oplossing[[#This Row],[Cloud / SaaS]]="√"),"wel","niet")</f>
        <v>niet</v>
      </c>
      <c r="L278" s="4" t="str">
        <f>IF(AND('AAN TE VULLEN door INSCHRIJVER'!$C$17="Ja",Eisen_Oplossing[[#This Row],[On Premise]]="√"),"wel","niet")</f>
        <v>niet</v>
      </c>
      <c r="M278" s="4" t="str">
        <f>IF(AND('AAN TE VULLEN door INSCHRIJVER'!$C$18="Ja",Eisen_Oplossing[[#This Row],[Dienst-ver-lening]]="√"),"wel","niet")</f>
        <v>wel</v>
      </c>
      <c r="N278" s="4" t="str">
        <f>IF(ISERROR(SEARCH("wel",CONCATENATE(Eisen_Oplossing[[#This Row],[toon_Cloud / SaaS]],Eisen_Oplossing[[#This Row],[toon_On Premise]],Eisen_Oplossing[[#This Row],[toon_Dienstverlening]]))),"TOON NIET","TOON WEL")</f>
        <v>TOON WEL</v>
      </c>
      <c r="O278" s="4" t="str">
        <f>IF(Eisen_Oplossing[[#This Row],[Eis nodig?]]="Ja","TOON WEL","TOON NIET")</f>
        <v>TOON WEL</v>
      </c>
      <c r="P278" s="4" t="str">
        <f>IF(AND(Eisen_Oplossing[[#This Row],[TOON obv GEVRAAGDE?]]="TOON WEL",Eisen_Oplossing[[#This Row],[Eis nodig?]]="JA"),"ZICHTBAAR","VERBERG")</f>
        <v>ZICHTBAAR</v>
      </c>
    </row>
    <row r="279" spans="1:16" ht="41.4" hidden="1" x14ac:dyDescent="0.3">
      <c r="A279" s="4" t="str">
        <f>IF(LEN(Eisen_Oplossing[[#This Row],[teller]])=1,CONCATENATE("ICT00",Eisen_Oplossing[[#This Row],[teller]]),IF(LEN(Eisen_Oplossing[[#This Row],[teller]])=2,CONCATENATE("ICT0",Eisen_Oplossing[[#This Row],[teller]]),CONCATENATE("ICT",Eisen_Oplossing[[#This Row],[teller]])))</f>
        <v>ICT275</v>
      </c>
      <c r="B279" s="4">
        <f t="shared" si="9"/>
        <v>275</v>
      </c>
      <c r="C279" s="4" t="s">
        <v>54</v>
      </c>
      <c r="D279" s="4" t="s">
        <v>619</v>
      </c>
      <c r="E279" s="4" t="s">
        <v>594</v>
      </c>
      <c r="F279" s="4" t="s">
        <v>595</v>
      </c>
      <c r="G279" s="34" t="s">
        <v>63</v>
      </c>
      <c r="H279" s="34" t="s">
        <v>63</v>
      </c>
      <c r="I279" s="34" t="s">
        <v>63</v>
      </c>
      <c r="J279" s="4"/>
      <c r="K279" s="4" t="str">
        <f>IF(AND('AAN TE VULLEN door INSCHRIJVER'!$C$16="Ja",Eisen_Oplossing[[#This Row],[Cloud / SaaS]]="√"),"wel","niet")</f>
        <v>niet</v>
      </c>
      <c r="L279" s="4" t="str">
        <f>IF(AND('AAN TE VULLEN door INSCHRIJVER'!$C$17="Ja",Eisen_Oplossing[[#This Row],[On Premise]]="√"),"wel","niet")</f>
        <v>niet</v>
      </c>
      <c r="M279" s="4" t="str">
        <f>IF(AND('AAN TE VULLEN door INSCHRIJVER'!$C$18="Ja",Eisen_Oplossing[[#This Row],[Dienst-ver-lening]]="√"),"wel","niet")</f>
        <v>wel</v>
      </c>
      <c r="N279" s="4" t="str">
        <f>IF(ISERROR(SEARCH("wel",CONCATENATE(Eisen_Oplossing[[#This Row],[toon_Cloud / SaaS]],Eisen_Oplossing[[#This Row],[toon_On Premise]],Eisen_Oplossing[[#This Row],[toon_Dienstverlening]]))),"TOON NIET","TOON WEL")</f>
        <v>TOON WEL</v>
      </c>
      <c r="O279" s="4" t="str">
        <f>IF(Eisen_Oplossing[[#This Row],[Eis nodig?]]="Ja","TOON WEL","TOON NIET")</f>
        <v>TOON WEL</v>
      </c>
      <c r="P279" s="4" t="str">
        <f>IF(AND(Eisen_Oplossing[[#This Row],[TOON obv GEVRAAGDE?]]="TOON WEL",Eisen_Oplossing[[#This Row],[Eis nodig?]]="JA"),"ZICHTBAAR","VERBERG")</f>
        <v>ZICHTBAAR</v>
      </c>
    </row>
    <row r="280" spans="1:16" ht="55.2" hidden="1" x14ac:dyDescent="0.3">
      <c r="A280" s="4" t="str">
        <f>IF(LEN(Eisen_Oplossing[[#This Row],[teller]])=1,CONCATENATE("ICT00",Eisen_Oplossing[[#This Row],[teller]]),IF(LEN(Eisen_Oplossing[[#This Row],[teller]])=2,CONCATENATE("ICT0",Eisen_Oplossing[[#This Row],[teller]]),CONCATENATE("ICT",Eisen_Oplossing[[#This Row],[teller]])))</f>
        <v>ICT276</v>
      </c>
      <c r="B280" s="4">
        <f t="shared" si="9"/>
        <v>276</v>
      </c>
      <c r="C280" s="4" t="s">
        <v>54</v>
      </c>
      <c r="D280" s="4" t="s">
        <v>619</v>
      </c>
      <c r="E280" s="4" t="s">
        <v>610</v>
      </c>
      <c r="F280" s="4" t="s">
        <v>577</v>
      </c>
      <c r="G280" s="34" t="s">
        <v>63</v>
      </c>
      <c r="H280" s="34" t="s">
        <v>63</v>
      </c>
      <c r="I280" s="34" t="s">
        <v>63</v>
      </c>
      <c r="J280" s="4"/>
      <c r="K280" s="4" t="str">
        <f>IF(AND('AAN TE VULLEN door INSCHRIJVER'!$C$16="Ja",Eisen_Oplossing[[#This Row],[Cloud / SaaS]]="√"),"wel","niet")</f>
        <v>niet</v>
      </c>
      <c r="L280" s="4" t="str">
        <f>IF(AND('AAN TE VULLEN door INSCHRIJVER'!$C$17="Ja",Eisen_Oplossing[[#This Row],[On Premise]]="√"),"wel","niet")</f>
        <v>niet</v>
      </c>
      <c r="M280" s="4" t="str">
        <f>IF(AND('AAN TE VULLEN door INSCHRIJVER'!$C$18="Ja",Eisen_Oplossing[[#This Row],[Dienst-ver-lening]]="√"),"wel","niet")</f>
        <v>wel</v>
      </c>
      <c r="N280" s="4" t="str">
        <f>IF(ISERROR(SEARCH("wel",CONCATENATE(Eisen_Oplossing[[#This Row],[toon_Cloud / SaaS]],Eisen_Oplossing[[#This Row],[toon_On Premise]],Eisen_Oplossing[[#This Row],[toon_Dienstverlening]]))),"TOON NIET","TOON WEL")</f>
        <v>TOON WEL</v>
      </c>
      <c r="O280" s="4" t="str">
        <f>IF(Eisen_Oplossing[[#This Row],[Eis nodig?]]="Ja","TOON WEL","TOON NIET")</f>
        <v>TOON WEL</v>
      </c>
      <c r="P280" s="4" t="str">
        <f>IF(AND(Eisen_Oplossing[[#This Row],[TOON obv GEVRAAGDE?]]="TOON WEL",Eisen_Oplossing[[#This Row],[Eis nodig?]]="JA"),"ZICHTBAAR","VERBERG")</f>
        <v>ZICHTBAAR</v>
      </c>
    </row>
    <row r="281" spans="1:16" ht="248.4" x14ac:dyDescent="0.3">
      <c r="A281" s="4" t="str">
        <f>IF(LEN(Eisen_Oplossing[[#This Row],[teller]])=1,CONCATENATE("ICT00",Eisen_Oplossing[[#This Row],[teller]]),IF(LEN(Eisen_Oplossing[[#This Row],[teller]])=2,CONCATENATE("ICT0",Eisen_Oplossing[[#This Row],[teller]]),CONCATENATE("ICT",Eisen_Oplossing[[#This Row],[teller]])))</f>
        <v>ICT277</v>
      </c>
      <c r="B281" s="4">
        <f t="shared" si="9"/>
        <v>277</v>
      </c>
      <c r="C281" s="4" t="s">
        <v>54</v>
      </c>
      <c r="D281" s="4" t="s">
        <v>62</v>
      </c>
      <c r="E281" s="4" t="s">
        <v>614</v>
      </c>
      <c r="F281" s="4"/>
      <c r="G281" s="34" t="s">
        <v>63</v>
      </c>
      <c r="H281" s="34" t="s">
        <v>63</v>
      </c>
      <c r="I281" s="34" t="s">
        <v>63</v>
      </c>
      <c r="J281" s="4"/>
      <c r="K281" s="4" t="str">
        <f>IF(AND('AAN TE VULLEN door INSCHRIJVER'!$C$16="Ja",Eisen_Oplossing[[#This Row],[Cloud / SaaS]]="√"),"wel","niet")</f>
        <v>niet</v>
      </c>
      <c r="L281" s="4" t="str">
        <f>IF(AND('AAN TE VULLEN door INSCHRIJVER'!$C$17="Ja",Eisen_Oplossing[[#This Row],[On Premise]]="√"),"wel","niet")</f>
        <v>niet</v>
      </c>
      <c r="M281" s="4" t="str">
        <f>IF(AND('AAN TE VULLEN door INSCHRIJVER'!$C$18="Ja",Eisen_Oplossing[[#This Row],[Dienst-ver-lening]]="√"),"wel","niet")</f>
        <v>wel</v>
      </c>
      <c r="N281" s="4" t="str">
        <f>IF(ISERROR(SEARCH("wel",CONCATENATE(Eisen_Oplossing[[#This Row],[toon_Cloud / SaaS]],Eisen_Oplossing[[#This Row],[toon_On Premise]],Eisen_Oplossing[[#This Row],[toon_Dienstverlening]]))),"TOON NIET","TOON WEL")</f>
        <v>TOON WEL</v>
      </c>
      <c r="O281" s="4" t="str">
        <f>IF(Eisen_Oplossing[[#This Row],[Eis nodig?]]="Ja","TOON WEL","TOON NIET")</f>
        <v>TOON WEL</v>
      </c>
      <c r="P281" s="4" t="str">
        <f>IF(AND(Eisen_Oplossing[[#This Row],[TOON obv GEVRAAGDE?]]="TOON WEL",Eisen_Oplossing[[#This Row],[Eis nodig?]]="JA"),"ZICHTBAAR","VERBERG")</f>
        <v>ZICHTBAAR</v>
      </c>
    </row>
    <row r="282" spans="1:16" ht="27.6" hidden="1" x14ac:dyDescent="0.3">
      <c r="A282" s="4" t="str">
        <f>IF(LEN(Eisen_Oplossing[[#This Row],[teller]])=1,CONCATENATE("ICT00",Eisen_Oplossing[[#This Row],[teller]]),IF(LEN(Eisen_Oplossing[[#This Row],[teller]])=2,CONCATENATE("ICT0",Eisen_Oplossing[[#This Row],[teller]]),CONCATENATE("ICT",Eisen_Oplossing[[#This Row],[teller]])))</f>
        <v>ICT278</v>
      </c>
      <c r="B282" s="4">
        <f t="shared" ref="B282:B299" si="10">IF(B281="teller",1,B281+1)</f>
        <v>278</v>
      </c>
      <c r="C282" s="4" t="s">
        <v>54</v>
      </c>
      <c r="D282" s="4" t="s">
        <v>92</v>
      </c>
      <c r="E282" s="4" t="s">
        <v>617</v>
      </c>
      <c r="F282" s="4"/>
      <c r="G282" s="34" t="s">
        <v>63</v>
      </c>
      <c r="H282" s="34" t="s">
        <v>63</v>
      </c>
      <c r="I282" s="34"/>
      <c r="J282" s="4"/>
      <c r="K282" s="4" t="str">
        <f>IF(AND('AAN TE VULLEN door INSCHRIJVER'!$C$16="Ja",Eisen_Oplossing[[#This Row],[Cloud / SaaS]]="√"),"wel","niet")</f>
        <v>niet</v>
      </c>
      <c r="L282" s="4" t="str">
        <f>IF(AND('AAN TE VULLEN door INSCHRIJVER'!$C$17="Ja",Eisen_Oplossing[[#This Row],[On Premise]]="√"),"wel","niet")</f>
        <v>niet</v>
      </c>
      <c r="M282" s="4" t="str">
        <f>IF(AND('AAN TE VULLEN door INSCHRIJVER'!$C$18="Ja",Eisen_Oplossing[[#This Row],[Dienst-ver-lening]]="√"),"wel","niet")</f>
        <v>niet</v>
      </c>
      <c r="N282" s="4" t="str">
        <f>IF(ISERROR(SEARCH("wel",CONCATENATE(Eisen_Oplossing[[#This Row],[toon_Cloud / SaaS]],Eisen_Oplossing[[#This Row],[toon_On Premise]],Eisen_Oplossing[[#This Row],[toon_Dienstverlening]]))),"TOON NIET","TOON WEL")</f>
        <v>TOON NIET</v>
      </c>
      <c r="O282" s="4" t="str">
        <f>IF(Eisen_Oplossing[[#This Row],[Eis nodig?]]="Ja","TOON WEL","TOON NIET")</f>
        <v>TOON WEL</v>
      </c>
      <c r="P282" s="4" t="str">
        <f>IF(AND(Eisen_Oplossing[[#This Row],[TOON obv GEVRAAGDE?]]="TOON WEL",Eisen_Oplossing[[#This Row],[Eis nodig?]]="JA"),"ZICHTBAAR","VERBERG")</f>
        <v>VERBERG</v>
      </c>
    </row>
    <row r="283" spans="1:16" ht="69" hidden="1" x14ac:dyDescent="0.3">
      <c r="A283" s="4" t="str">
        <f>IF(LEN(Eisen_Oplossing[[#This Row],[teller]])=1,CONCATENATE("ICT00",Eisen_Oplossing[[#This Row],[teller]]),IF(LEN(Eisen_Oplossing[[#This Row],[teller]])=2,CONCATENATE("ICT0",Eisen_Oplossing[[#This Row],[teller]]),CONCATENATE("ICT",Eisen_Oplossing[[#This Row],[teller]])))</f>
        <v>ICT279</v>
      </c>
      <c r="B283" s="4">
        <f t="shared" si="10"/>
        <v>279</v>
      </c>
      <c r="C283" s="4" t="s">
        <v>54</v>
      </c>
      <c r="D283" s="4" t="s">
        <v>618</v>
      </c>
      <c r="E283" s="4" t="s">
        <v>621</v>
      </c>
      <c r="F283" s="4"/>
      <c r="G283" s="34" t="s">
        <v>63</v>
      </c>
      <c r="H283" s="34" t="s">
        <v>63</v>
      </c>
      <c r="I283" s="34"/>
      <c r="J283" s="4"/>
      <c r="K283" s="4" t="str">
        <f>IF(AND('AAN TE VULLEN door INSCHRIJVER'!$C$16="Ja",Eisen_Oplossing[[#This Row],[Cloud / SaaS]]="√"),"wel","niet")</f>
        <v>niet</v>
      </c>
      <c r="L283" s="4" t="str">
        <f>IF(AND('AAN TE VULLEN door INSCHRIJVER'!$C$17="Ja",Eisen_Oplossing[[#This Row],[On Premise]]="√"),"wel","niet")</f>
        <v>niet</v>
      </c>
      <c r="M283" s="4" t="str">
        <f>IF(AND('AAN TE VULLEN door INSCHRIJVER'!$C$18="Ja",Eisen_Oplossing[[#This Row],[Dienst-ver-lening]]="√"),"wel","niet")</f>
        <v>niet</v>
      </c>
      <c r="N283" s="4" t="str">
        <f>IF(ISERROR(SEARCH("wel",CONCATENATE(Eisen_Oplossing[[#This Row],[toon_Cloud / SaaS]],Eisen_Oplossing[[#This Row],[toon_On Premise]],Eisen_Oplossing[[#This Row],[toon_Dienstverlening]]))),"TOON NIET","TOON WEL")</f>
        <v>TOON NIET</v>
      </c>
      <c r="O283" s="4" t="str">
        <f>IF(Eisen_Oplossing[[#This Row],[Eis nodig?]]="Ja","TOON WEL","TOON NIET")</f>
        <v>TOON WEL</v>
      </c>
      <c r="P283" s="4" t="str">
        <f>IF(AND(Eisen_Oplossing[[#This Row],[TOON obv GEVRAAGDE?]]="TOON WEL",Eisen_Oplossing[[#This Row],[Eis nodig?]]="JA"),"ZICHTBAAR","VERBERG")</f>
        <v>VERBERG</v>
      </c>
    </row>
    <row r="284" spans="1:16" ht="27.6" hidden="1" x14ac:dyDescent="0.3">
      <c r="A284" s="4" t="str">
        <f>IF(LEN(Eisen_Oplossing[[#This Row],[teller]])=1,CONCATENATE("ICT00",Eisen_Oplossing[[#This Row],[teller]]),IF(LEN(Eisen_Oplossing[[#This Row],[teller]])=2,CONCATENATE("ICT0",Eisen_Oplossing[[#This Row],[teller]]),CONCATENATE("ICT",Eisen_Oplossing[[#This Row],[teller]])))</f>
        <v>ICT280</v>
      </c>
      <c r="B284" s="4">
        <f t="shared" si="10"/>
        <v>280</v>
      </c>
      <c r="C284" s="4" t="s">
        <v>54</v>
      </c>
      <c r="D284" s="4" t="s">
        <v>618</v>
      </c>
      <c r="E284" s="4" t="s">
        <v>620</v>
      </c>
      <c r="F284" s="4"/>
      <c r="G284" s="34" t="s">
        <v>63</v>
      </c>
      <c r="H284" s="34" t="s">
        <v>63</v>
      </c>
      <c r="I284" s="34"/>
      <c r="J284" s="4"/>
      <c r="K284" s="4" t="str">
        <f>IF(AND('AAN TE VULLEN door INSCHRIJVER'!$C$16="Ja",Eisen_Oplossing[[#This Row],[Cloud / SaaS]]="√"),"wel","niet")</f>
        <v>niet</v>
      </c>
      <c r="L284" s="4" t="str">
        <f>IF(AND('AAN TE VULLEN door INSCHRIJVER'!$C$17="Ja",Eisen_Oplossing[[#This Row],[On Premise]]="√"),"wel","niet")</f>
        <v>niet</v>
      </c>
      <c r="M284" s="4" t="str">
        <f>IF(AND('AAN TE VULLEN door INSCHRIJVER'!$C$18="Ja",Eisen_Oplossing[[#This Row],[Dienst-ver-lening]]="√"),"wel","niet")</f>
        <v>niet</v>
      </c>
      <c r="N284" s="4" t="str">
        <f>IF(ISERROR(SEARCH("wel",CONCATENATE(Eisen_Oplossing[[#This Row],[toon_Cloud / SaaS]],Eisen_Oplossing[[#This Row],[toon_On Premise]],Eisen_Oplossing[[#This Row],[toon_Dienstverlening]]))),"TOON NIET","TOON WEL")</f>
        <v>TOON NIET</v>
      </c>
      <c r="O284" s="4" t="str">
        <f>IF(Eisen_Oplossing[[#This Row],[Eis nodig?]]="Ja","TOON WEL","TOON NIET")</f>
        <v>TOON WEL</v>
      </c>
      <c r="P284" s="4" t="str">
        <f>IF(AND(Eisen_Oplossing[[#This Row],[TOON obv GEVRAAGDE?]]="TOON WEL",Eisen_Oplossing[[#This Row],[Eis nodig?]]="JA"),"ZICHTBAAR","VERBERG")</f>
        <v>VERBERG</v>
      </c>
    </row>
    <row r="285" spans="1:16" ht="41.4" hidden="1" x14ac:dyDescent="0.3">
      <c r="A285" s="4" t="str">
        <f>IF(LEN(Eisen_Oplossing[[#This Row],[teller]])=1,CONCATENATE("ICT00",Eisen_Oplossing[[#This Row],[teller]]),IF(LEN(Eisen_Oplossing[[#This Row],[teller]])=2,CONCATENATE("ICT0",Eisen_Oplossing[[#This Row],[teller]]),CONCATENATE("ICT",Eisen_Oplossing[[#This Row],[teller]])))</f>
        <v>ICT281</v>
      </c>
      <c r="B285" s="4">
        <f t="shared" si="10"/>
        <v>281</v>
      </c>
      <c r="C285" s="4" t="s">
        <v>54</v>
      </c>
      <c r="D285" s="4" t="s">
        <v>618</v>
      </c>
      <c r="E285" s="4" t="s">
        <v>687</v>
      </c>
      <c r="F285" s="4"/>
      <c r="G285" s="34" t="s">
        <v>63</v>
      </c>
      <c r="H285" s="34" t="s">
        <v>63</v>
      </c>
      <c r="I285" s="34"/>
      <c r="J285" s="4"/>
      <c r="K285" s="4" t="str">
        <f>IF(AND('AAN TE VULLEN door INSCHRIJVER'!$C$16="Ja",Eisen_Oplossing[[#This Row],[Cloud / SaaS]]="√"),"wel","niet")</f>
        <v>niet</v>
      </c>
      <c r="L285" s="4" t="str">
        <f>IF(AND('AAN TE VULLEN door INSCHRIJVER'!$C$17="Ja",Eisen_Oplossing[[#This Row],[On Premise]]="√"),"wel","niet")</f>
        <v>niet</v>
      </c>
      <c r="M285" s="4" t="str">
        <f>IF(AND('AAN TE VULLEN door INSCHRIJVER'!$C$18="Ja",Eisen_Oplossing[[#This Row],[Dienst-ver-lening]]="√"),"wel","niet")</f>
        <v>niet</v>
      </c>
      <c r="N285" s="4" t="str">
        <f>IF(ISERROR(SEARCH("wel",CONCATENATE(Eisen_Oplossing[[#This Row],[toon_Cloud / SaaS]],Eisen_Oplossing[[#This Row],[toon_On Premise]],Eisen_Oplossing[[#This Row],[toon_Dienstverlening]]))),"TOON NIET","TOON WEL")</f>
        <v>TOON NIET</v>
      </c>
      <c r="O285" s="4" t="str">
        <f>IF(Eisen_Oplossing[[#This Row],[Eis nodig?]]="Ja","TOON WEL","TOON NIET")</f>
        <v>TOON WEL</v>
      </c>
      <c r="P285" s="4" t="str">
        <f>IF(AND(Eisen_Oplossing[[#This Row],[TOON obv GEVRAAGDE?]]="TOON WEL",Eisen_Oplossing[[#This Row],[Eis nodig?]]="JA"),"ZICHTBAAR","VERBERG")</f>
        <v>VERBERG</v>
      </c>
    </row>
    <row r="286" spans="1:16" ht="55.2" hidden="1" x14ac:dyDescent="0.3">
      <c r="A286" s="4" t="str">
        <f>IF(LEN(Eisen_Oplossing[[#This Row],[teller]])=1,CONCATENATE("ICT00",Eisen_Oplossing[[#This Row],[teller]]),IF(LEN(Eisen_Oplossing[[#This Row],[teller]])=2,CONCATENATE("ICT0",Eisen_Oplossing[[#This Row],[teller]]),CONCATENATE("ICT",Eisen_Oplossing[[#This Row],[teller]])))</f>
        <v>ICT282</v>
      </c>
      <c r="B286" s="4">
        <f t="shared" si="10"/>
        <v>282</v>
      </c>
      <c r="C286" s="4" t="s">
        <v>54</v>
      </c>
      <c r="D286" s="4" t="s">
        <v>618</v>
      </c>
      <c r="E286" s="4" t="s">
        <v>688</v>
      </c>
      <c r="F286" s="4"/>
      <c r="G286" s="34" t="s">
        <v>63</v>
      </c>
      <c r="H286" s="34" t="s">
        <v>63</v>
      </c>
      <c r="I286" s="34"/>
      <c r="J286" s="4"/>
      <c r="K286" s="4" t="str">
        <f>IF(AND('AAN TE VULLEN door INSCHRIJVER'!$C$16="Ja",Eisen_Oplossing[[#This Row],[Cloud / SaaS]]="√"),"wel","niet")</f>
        <v>niet</v>
      </c>
      <c r="L286" s="4" t="str">
        <f>IF(AND('AAN TE VULLEN door INSCHRIJVER'!$C$17="Ja",Eisen_Oplossing[[#This Row],[On Premise]]="√"),"wel","niet")</f>
        <v>niet</v>
      </c>
      <c r="M286" s="4" t="str">
        <f>IF(AND('AAN TE VULLEN door INSCHRIJVER'!$C$18="Ja",Eisen_Oplossing[[#This Row],[Dienst-ver-lening]]="√"),"wel","niet")</f>
        <v>niet</v>
      </c>
      <c r="N286" s="4" t="str">
        <f>IF(ISERROR(SEARCH("wel",CONCATENATE(Eisen_Oplossing[[#This Row],[toon_Cloud / SaaS]],Eisen_Oplossing[[#This Row],[toon_On Premise]],Eisen_Oplossing[[#This Row],[toon_Dienstverlening]]))),"TOON NIET","TOON WEL")</f>
        <v>TOON NIET</v>
      </c>
      <c r="O286" s="4" t="str">
        <f>IF(Eisen_Oplossing[[#This Row],[Eis nodig?]]="Ja","TOON WEL","TOON NIET")</f>
        <v>TOON WEL</v>
      </c>
      <c r="P286" s="4" t="str">
        <f>IF(AND(Eisen_Oplossing[[#This Row],[TOON obv GEVRAAGDE?]]="TOON WEL",Eisen_Oplossing[[#This Row],[Eis nodig?]]="JA"),"ZICHTBAAR","VERBERG")</f>
        <v>VERBERG</v>
      </c>
    </row>
    <row r="287" spans="1:16" ht="41.4" hidden="1" x14ac:dyDescent="0.3">
      <c r="A287" s="4" t="str">
        <f>IF(LEN(Eisen_Oplossing[[#This Row],[teller]])=1,CONCATENATE("ICT00",Eisen_Oplossing[[#This Row],[teller]]),IF(LEN(Eisen_Oplossing[[#This Row],[teller]])=2,CONCATENATE("ICT0",Eisen_Oplossing[[#This Row],[teller]]),CONCATENATE("ICT",Eisen_Oplossing[[#This Row],[teller]])))</f>
        <v>ICT283</v>
      </c>
      <c r="B287" s="4">
        <f t="shared" si="10"/>
        <v>283</v>
      </c>
      <c r="C287" s="4" t="s">
        <v>54</v>
      </c>
      <c r="D287" s="4" t="s">
        <v>618</v>
      </c>
      <c r="E287" s="4" t="s">
        <v>622</v>
      </c>
      <c r="F287" s="4"/>
      <c r="G287" s="34" t="s">
        <v>63</v>
      </c>
      <c r="H287" s="34" t="s">
        <v>63</v>
      </c>
      <c r="I287" s="34"/>
      <c r="J287" s="4"/>
      <c r="K287" s="4" t="str">
        <f>IF(AND('AAN TE VULLEN door INSCHRIJVER'!$C$16="Ja",Eisen_Oplossing[[#This Row],[Cloud / SaaS]]="√"),"wel","niet")</f>
        <v>niet</v>
      </c>
      <c r="L287" s="4" t="str">
        <f>IF(AND('AAN TE VULLEN door INSCHRIJVER'!$C$17="Ja",Eisen_Oplossing[[#This Row],[On Premise]]="√"),"wel","niet")</f>
        <v>niet</v>
      </c>
      <c r="M287" s="4" t="str">
        <f>IF(AND('AAN TE VULLEN door INSCHRIJVER'!$C$18="Ja",Eisen_Oplossing[[#This Row],[Dienst-ver-lening]]="√"),"wel","niet")</f>
        <v>niet</v>
      </c>
      <c r="N287" s="4" t="str">
        <f>IF(ISERROR(SEARCH("wel",CONCATENATE(Eisen_Oplossing[[#This Row],[toon_Cloud / SaaS]],Eisen_Oplossing[[#This Row],[toon_On Premise]],Eisen_Oplossing[[#This Row],[toon_Dienstverlening]]))),"TOON NIET","TOON WEL")</f>
        <v>TOON NIET</v>
      </c>
      <c r="O287" s="4" t="str">
        <f>IF(Eisen_Oplossing[[#This Row],[Eis nodig?]]="Ja","TOON WEL","TOON NIET")</f>
        <v>TOON WEL</v>
      </c>
      <c r="P287" s="4" t="str">
        <f>IF(AND(Eisen_Oplossing[[#This Row],[TOON obv GEVRAAGDE?]]="TOON WEL",Eisen_Oplossing[[#This Row],[Eis nodig?]]="JA"),"ZICHTBAAR","VERBERG")</f>
        <v>VERBERG</v>
      </c>
    </row>
    <row r="288" spans="1:16" ht="41.4" hidden="1" x14ac:dyDescent="0.3">
      <c r="A288" s="4" t="str">
        <f>IF(LEN(Eisen_Oplossing[[#This Row],[teller]])=1,CONCATENATE("ICT00",Eisen_Oplossing[[#This Row],[teller]]),IF(LEN(Eisen_Oplossing[[#This Row],[teller]])=2,CONCATENATE("ICT0",Eisen_Oplossing[[#This Row],[teller]]),CONCATENATE("ICT",Eisen_Oplossing[[#This Row],[teller]])))</f>
        <v>ICT284</v>
      </c>
      <c r="B288" s="4">
        <f t="shared" si="10"/>
        <v>284</v>
      </c>
      <c r="C288" s="4" t="s">
        <v>54</v>
      </c>
      <c r="D288" s="4" t="s">
        <v>618</v>
      </c>
      <c r="E288" s="4" t="s">
        <v>623</v>
      </c>
      <c r="F288" s="4"/>
      <c r="G288" s="34" t="s">
        <v>63</v>
      </c>
      <c r="H288" s="34" t="s">
        <v>63</v>
      </c>
      <c r="I288" s="34"/>
      <c r="J288" s="4"/>
      <c r="K288" s="4" t="str">
        <f>IF(AND('AAN TE VULLEN door INSCHRIJVER'!$C$16="Ja",Eisen_Oplossing[[#This Row],[Cloud / SaaS]]="√"),"wel","niet")</f>
        <v>niet</v>
      </c>
      <c r="L288" s="4" t="str">
        <f>IF(AND('AAN TE VULLEN door INSCHRIJVER'!$C$17="Ja",Eisen_Oplossing[[#This Row],[On Premise]]="√"),"wel","niet")</f>
        <v>niet</v>
      </c>
      <c r="M288" s="4" t="str">
        <f>IF(AND('AAN TE VULLEN door INSCHRIJVER'!$C$18="Ja",Eisen_Oplossing[[#This Row],[Dienst-ver-lening]]="√"),"wel","niet")</f>
        <v>niet</v>
      </c>
      <c r="N288" s="4" t="str">
        <f>IF(ISERROR(SEARCH("wel",CONCATENATE(Eisen_Oplossing[[#This Row],[toon_Cloud / SaaS]],Eisen_Oplossing[[#This Row],[toon_On Premise]],Eisen_Oplossing[[#This Row],[toon_Dienstverlening]]))),"TOON NIET","TOON WEL")</f>
        <v>TOON NIET</v>
      </c>
      <c r="O288" s="4" t="str">
        <f>IF(Eisen_Oplossing[[#This Row],[Eis nodig?]]="Ja","TOON WEL","TOON NIET")</f>
        <v>TOON WEL</v>
      </c>
      <c r="P288" s="4" t="str">
        <f>IF(AND(Eisen_Oplossing[[#This Row],[TOON obv GEVRAAGDE?]]="TOON WEL",Eisen_Oplossing[[#This Row],[Eis nodig?]]="JA"),"ZICHTBAAR","VERBERG")</f>
        <v>VERBERG</v>
      </c>
    </row>
    <row r="289" spans="1:16" ht="41.4" hidden="1" x14ac:dyDescent="0.3">
      <c r="A289" s="4" t="str">
        <f>IF(LEN(Eisen_Oplossing[[#This Row],[teller]])=1,CONCATENATE("ICT00",Eisen_Oplossing[[#This Row],[teller]]),IF(LEN(Eisen_Oplossing[[#This Row],[teller]])=2,CONCATENATE("ICT0",Eisen_Oplossing[[#This Row],[teller]]),CONCATENATE("ICT",Eisen_Oplossing[[#This Row],[teller]])))</f>
        <v>ICT285</v>
      </c>
      <c r="B289" s="4">
        <f t="shared" si="10"/>
        <v>285</v>
      </c>
      <c r="C289" s="4" t="s">
        <v>54</v>
      </c>
      <c r="D289" s="4" t="s">
        <v>618</v>
      </c>
      <c r="E289" s="4" t="s">
        <v>624</v>
      </c>
      <c r="F289" s="4"/>
      <c r="G289" s="34" t="s">
        <v>63</v>
      </c>
      <c r="H289" s="34" t="s">
        <v>63</v>
      </c>
      <c r="I289" s="34"/>
      <c r="J289" s="4"/>
      <c r="K289" s="4" t="str">
        <f>IF(AND('AAN TE VULLEN door INSCHRIJVER'!$C$16="Ja",Eisen_Oplossing[[#This Row],[Cloud / SaaS]]="√"),"wel","niet")</f>
        <v>niet</v>
      </c>
      <c r="L289" s="4" t="str">
        <f>IF(AND('AAN TE VULLEN door INSCHRIJVER'!$C$17="Ja",Eisen_Oplossing[[#This Row],[On Premise]]="√"),"wel","niet")</f>
        <v>niet</v>
      </c>
      <c r="M289" s="4" t="str">
        <f>IF(AND('AAN TE VULLEN door INSCHRIJVER'!$C$18="Ja",Eisen_Oplossing[[#This Row],[Dienst-ver-lening]]="√"),"wel","niet")</f>
        <v>niet</v>
      </c>
      <c r="N289" s="4" t="str">
        <f>IF(ISERROR(SEARCH("wel",CONCATENATE(Eisen_Oplossing[[#This Row],[toon_Cloud / SaaS]],Eisen_Oplossing[[#This Row],[toon_On Premise]],Eisen_Oplossing[[#This Row],[toon_Dienstverlening]]))),"TOON NIET","TOON WEL")</f>
        <v>TOON NIET</v>
      </c>
      <c r="O289" s="4" t="str">
        <f>IF(Eisen_Oplossing[[#This Row],[Eis nodig?]]="Ja","TOON WEL","TOON NIET")</f>
        <v>TOON WEL</v>
      </c>
      <c r="P289" s="4" t="str">
        <f>IF(AND(Eisen_Oplossing[[#This Row],[TOON obv GEVRAAGDE?]]="TOON WEL",Eisen_Oplossing[[#This Row],[Eis nodig?]]="JA"),"ZICHTBAAR","VERBERG")</f>
        <v>VERBERG</v>
      </c>
    </row>
    <row r="290" spans="1:16" ht="27.6" hidden="1" x14ac:dyDescent="0.3">
      <c r="A290" s="4" t="str">
        <f>IF(LEN(Eisen_Oplossing[[#This Row],[teller]])=1,CONCATENATE("ICT00",Eisen_Oplossing[[#This Row],[teller]]),IF(LEN(Eisen_Oplossing[[#This Row],[teller]])=2,CONCATENATE("ICT0",Eisen_Oplossing[[#This Row],[teller]]),CONCATENATE("ICT",Eisen_Oplossing[[#This Row],[teller]])))</f>
        <v>ICT286</v>
      </c>
      <c r="B290" s="4">
        <f t="shared" si="10"/>
        <v>286</v>
      </c>
      <c r="C290" s="4" t="s">
        <v>54</v>
      </c>
      <c r="D290" s="4" t="s">
        <v>618</v>
      </c>
      <c r="E290" s="4" t="s">
        <v>627</v>
      </c>
      <c r="F290" s="4"/>
      <c r="G290" s="34" t="s">
        <v>63</v>
      </c>
      <c r="H290" s="34" t="s">
        <v>63</v>
      </c>
      <c r="I290" s="34"/>
      <c r="J290" s="4"/>
      <c r="K290" s="4" t="str">
        <f>IF(AND('AAN TE VULLEN door INSCHRIJVER'!$C$16="Ja",Eisen_Oplossing[[#This Row],[Cloud / SaaS]]="√"),"wel","niet")</f>
        <v>niet</v>
      </c>
      <c r="L290" s="4" t="str">
        <f>IF(AND('AAN TE VULLEN door INSCHRIJVER'!$C$17="Ja",Eisen_Oplossing[[#This Row],[On Premise]]="√"),"wel","niet")</f>
        <v>niet</v>
      </c>
      <c r="M290" s="4" t="str">
        <f>IF(AND('AAN TE VULLEN door INSCHRIJVER'!$C$18="Ja",Eisen_Oplossing[[#This Row],[Dienst-ver-lening]]="√"),"wel","niet")</f>
        <v>niet</v>
      </c>
      <c r="N290" s="4" t="str">
        <f>IF(ISERROR(SEARCH("wel",CONCATENATE(Eisen_Oplossing[[#This Row],[toon_Cloud / SaaS]],Eisen_Oplossing[[#This Row],[toon_On Premise]],Eisen_Oplossing[[#This Row],[toon_Dienstverlening]]))),"TOON NIET","TOON WEL")</f>
        <v>TOON NIET</v>
      </c>
      <c r="O290" s="4" t="str">
        <f>IF(Eisen_Oplossing[[#This Row],[Eis nodig?]]="Ja","TOON WEL","TOON NIET")</f>
        <v>TOON WEL</v>
      </c>
      <c r="P290" s="4" t="str">
        <f>IF(AND(Eisen_Oplossing[[#This Row],[TOON obv GEVRAAGDE?]]="TOON WEL",Eisen_Oplossing[[#This Row],[Eis nodig?]]="JA"),"ZICHTBAAR","VERBERG")</f>
        <v>VERBERG</v>
      </c>
    </row>
    <row r="291" spans="1:16" ht="55.2" hidden="1" x14ac:dyDescent="0.3">
      <c r="A291" s="4" t="str">
        <f>IF(LEN(Eisen_Oplossing[[#This Row],[teller]])=1,CONCATENATE("ICT00",Eisen_Oplossing[[#This Row],[teller]]),IF(LEN(Eisen_Oplossing[[#This Row],[teller]])=2,CONCATENATE("ICT0",Eisen_Oplossing[[#This Row],[teller]]),CONCATENATE("ICT",Eisen_Oplossing[[#This Row],[teller]])))</f>
        <v>ICT287</v>
      </c>
      <c r="B291" s="4">
        <f t="shared" si="10"/>
        <v>287</v>
      </c>
      <c r="C291" s="4" t="s">
        <v>54</v>
      </c>
      <c r="D291" s="4" t="s">
        <v>618</v>
      </c>
      <c r="E291" s="4" t="s">
        <v>626</v>
      </c>
      <c r="F291" s="4"/>
      <c r="G291" s="34" t="s">
        <v>63</v>
      </c>
      <c r="H291" s="34" t="s">
        <v>63</v>
      </c>
      <c r="I291" s="34"/>
      <c r="J291" s="4"/>
      <c r="K291" s="4" t="str">
        <f>IF(AND('AAN TE VULLEN door INSCHRIJVER'!$C$16="Ja",Eisen_Oplossing[[#This Row],[Cloud / SaaS]]="√"),"wel","niet")</f>
        <v>niet</v>
      </c>
      <c r="L291" s="4" t="str">
        <f>IF(AND('AAN TE VULLEN door INSCHRIJVER'!$C$17="Ja",Eisen_Oplossing[[#This Row],[On Premise]]="√"),"wel","niet")</f>
        <v>niet</v>
      </c>
      <c r="M291" s="4" t="str">
        <f>IF(AND('AAN TE VULLEN door INSCHRIJVER'!$C$18="Ja",Eisen_Oplossing[[#This Row],[Dienst-ver-lening]]="√"),"wel","niet")</f>
        <v>niet</v>
      </c>
      <c r="N291" s="4" t="str">
        <f>IF(ISERROR(SEARCH("wel",CONCATENATE(Eisen_Oplossing[[#This Row],[toon_Cloud / SaaS]],Eisen_Oplossing[[#This Row],[toon_On Premise]],Eisen_Oplossing[[#This Row],[toon_Dienstverlening]]))),"TOON NIET","TOON WEL")</f>
        <v>TOON NIET</v>
      </c>
      <c r="O291" s="4" t="str">
        <f>IF(Eisen_Oplossing[[#This Row],[Eis nodig?]]="Ja","TOON WEL","TOON NIET")</f>
        <v>TOON WEL</v>
      </c>
      <c r="P291" s="4" t="str">
        <f>IF(AND(Eisen_Oplossing[[#This Row],[TOON obv GEVRAAGDE?]]="TOON WEL",Eisen_Oplossing[[#This Row],[Eis nodig?]]="JA"),"ZICHTBAAR","VERBERG")</f>
        <v>VERBERG</v>
      </c>
    </row>
    <row r="292" spans="1:16" ht="55.2" hidden="1" x14ac:dyDescent="0.3">
      <c r="A292" s="4" t="str">
        <f>IF(LEN(Eisen_Oplossing[[#This Row],[teller]])=1,CONCATENATE("ICT00",Eisen_Oplossing[[#This Row],[teller]]),IF(LEN(Eisen_Oplossing[[#This Row],[teller]])=2,CONCATENATE("ICT0",Eisen_Oplossing[[#This Row],[teller]]),CONCATENATE("ICT",Eisen_Oplossing[[#This Row],[teller]])))</f>
        <v>ICT288</v>
      </c>
      <c r="B292" s="4">
        <f t="shared" si="10"/>
        <v>288</v>
      </c>
      <c r="C292" s="4" t="s">
        <v>54</v>
      </c>
      <c r="D292" s="4" t="s">
        <v>618</v>
      </c>
      <c r="E292" s="4" t="s">
        <v>690</v>
      </c>
      <c r="F292" s="4"/>
      <c r="G292" s="34" t="s">
        <v>63</v>
      </c>
      <c r="H292" s="34" t="s">
        <v>63</v>
      </c>
      <c r="I292" s="34"/>
      <c r="J292" s="4"/>
      <c r="K292" s="4" t="str">
        <f>IF(AND('AAN TE VULLEN door INSCHRIJVER'!$C$16="Ja",Eisen_Oplossing[[#This Row],[Cloud / SaaS]]="√"),"wel","niet")</f>
        <v>niet</v>
      </c>
      <c r="L292" s="4" t="str">
        <f>IF(AND('AAN TE VULLEN door INSCHRIJVER'!$C$17="Ja",Eisen_Oplossing[[#This Row],[On Premise]]="√"),"wel","niet")</f>
        <v>niet</v>
      </c>
      <c r="M292" s="4" t="str">
        <f>IF(AND('AAN TE VULLEN door INSCHRIJVER'!$C$18="Ja",Eisen_Oplossing[[#This Row],[Dienst-ver-lening]]="√"),"wel","niet")</f>
        <v>niet</v>
      </c>
      <c r="N292" s="4" t="str">
        <f>IF(ISERROR(SEARCH("wel",CONCATENATE(Eisen_Oplossing[[#This Row],[toon_Cloud / SaaS]],Eisen_Oplossing[[#This Row],[toon_On Premise]],Eisen_Oplossing[[#This Row],[toon_Dienstverlening]]))),"TOON NIET","TOON WEL")</f>
        <v>TOON NIET</v>
      </c>
      <c r="O292" s="4" t="str">
        <f>IF(Eisen_Oplossing[[#This Row],[Eis nodig?]]="Ja","TOON WEL","TOON NIET")</f>
        <v>TOON WEL</v>
      </c>
      <c r="P292" s="4" t="str">
        <f>IF(AND(Eisen_Oplossing[[#This Row],[TOON obv GEVRAAGDE?]]="TOON WEL",Eisen_Oplossing[[#This Row],[Eis nodig?]]="JA"),"ZICHTBAAR","VERBERG")</f>
        <v>VERBERG</v>
      </c>
    </row>
    <row r="293" spans="1:16" ht="55.2" hidden="1" x14ac:dyDescent="0.3">
      <c r="A293" s="4" t="str">
        <f>IF(LEN(Eisen_Oplossing[[#This Row],[teller]])=1,CONCATENATE("ICT00",Eisen_Oplossing[[#This Row],[teller]]),IF(LEN(Eisen_Oplossing[[#This Row],[teller]])=2,CONCATENATE("ICT0",Eisen_Oplossing[[#This Row],[teller]]),CONCATENATE("ICT",Eisen_Oplossing[[#This Row],[teller]])))</f>
        <v>ICT289</v>
      </c>
      <c r="B293" s="4">
        <f t="shared" si="10"/>
        <v>289</v>
      </c>
      <c r="C293" s="4" t="s">
        <v>54</v>
      </c>
      <c r="D293" s="4" t="s">
        <v>618</v>
      </c>
      <c r="E293" s="4" t="s">
        <v>628</v>
      </c>
      <c r="F293" s="4"/>
      <c r="G293" s="34" t="s">
        <v>63</v>
      </c>
      <c r="H293" s="34" t="s">
        <v>63</v>
      </c>
      <c r="I293" s="34"/>
      <c r="J293" s="4"/>
      <c r="K293" s="4" t="str">
        <f>IF(AND('AAN TE VULLEN door INSCHRIJVER'!$C$16="Ja",Eisen_Oplossing[[#This Row],[Cloud / SaaS]]="√"),"wel","niet")</f>
        <v>niet</v>
      </c>
      <c r="L293" s="4" t="str">
        <f>IF(AND('AAN TE VULLEN door INSCHRIJVER'!$C$17="Ja",Eisen_Oplossing[[#This Row],[On Premise]]="√"),"wel","niet")</f>
        <v>niet</v>
      </c>
      <c r="M293" s="4" t="str">
        <f>IF(AND('AAN TE VULLEN door INSCHRIJVER'!$C$18="Ja",Eisen_Oplossing[[#This Row],[Dienst-ver-lening]]="√"),"wel","niet")</f>
        <v>niet</v>
      </c>
      <c r="N293" s="4" t="str">
        <f>IF(ISERROR(SEARCH("wel",CONCATENATE(Eisen_Oplossing[[#This Row],[toon_Cloud / SaaS]],Eisen_Oplossing[[#This Row],[toon_On Premise]],Eisen_Oplossing[[#This Row],[toon_Dienstverlening]]))),"TOON NIET","TOON WEL")</f>
        <v>TOON NIET</v>
      </c>
      <c r="O293" s="4" t="str">
        <f>IF(Eisen_Oplossing[[#This Row],[Eis nodig?]]="Ja","TOON WEL","TOON NIET")</f>
        <v>TOON WEL</v>
      </c>
      <c r="P293" s="4" t="str">
        <f>IF(AND(Eisen_Oplossing[[#This Row],[TOON obv GEVRAAGDE?]]="TOON WEL",Eisen_Oplossing[[#This Row],[Eis nodig?]]="JA"),"ZICHTBAAR","VERBERG")</f>
        <v>VERBERG</v>
      </c>
    </row>
    <row r="294" spans="1:16" ht="27.6" hidden="1" x14ac:dyDescent="0.3">
      <c r="A294" s="4" t="str">
        <f>IF(LEN(Eisen_Oplossing[[#This Row],[teller]])=1,CONCATENATE("ICT00",Eisen_Oplossing[[#This Row],[teller]]),IF(LEN(Eisen_Oplossing[[#This Row],[teller]])=2,CONCATENATE("ICT0",Eisen_Oplossing[[#This Row],[teller]]),CONCATENATE("ICT",Eisen_Oplossing[[#This Row],[teller]])))</f>
        <v>ICT290</v>
      </c>
      <c r="B294" s="4">
        <f t="shared" si="10"/>
        <v>290</v>
      </c>
      <c r="C294" s="4" t="s">
        <v>54</v>
      </c>
      <c r="D294" s="4" t="s">
        <v>618</v>
      </c>
      <c r="E294" s="4" t="s">
        <v>625</v>
      </c>
      <c r="F294" s="4"/>
      <c r="G294" s="34" t="s">
        <v>63</v>
      </c>
      <c r="H294" s="34" t="s">
        <v>63</v>
      </c>
      <c r="I294" s="34"/>
      <c r="J294" s="4"/>
      <c r="K294" s="4" t="str">
        <f>IF(AND('AAN TE VULLEN door INSCHRIJVER'!$C$16="Ja",Eisen_Oplossing[[#This Row],[Cloud / SaaS]]="√"),"wel","niet")</f>
        <v>niet</v>
      </c>
      <c r="L294" s="4" t="str">
        <f>IF(AND('AAN TE VULLEN door INSCHRIJVER'!$C$17="Ja",Eisen_Oplossing[[#This Row],[On Premise]]="√"),"wel","niet")</f>
        <v>niet</v>
      </c>
      <c r="M294" s="4" t="str">
        <f>IF(AND('AAN TE VULLEN door INSCHRIJVER'!$C$18="Ja",Eisen_Oplossing[[#This Row],[Dienst-ver-lening]]="√"),"wel","niet")</f>
        <v>niet</v>
      </c>
      <c r="N294" s="4" t="str">
        <f>IF(ISERROR(SEARCH("wel",CONCATENATE(Eisen_Oplossing[[#This Row],[toon_Cloud / SaaS]],Eisen_Oplossing[[#This Row],[toon_On Premise]],Eisen_Oplossing[[#This Row],[toon_Dienstverlening]]))),"TOON NIET","TOON WEL")</f>
        <v>TOON NIET</v>
      </c>
      <c r="O294" s="4" t="str">
        <f>IF(Eisen_Oplossing[[#This Row],[Eis nodig?]]="Ja","TOON WEL","TOON NIET")</f>
        <v>TOON WEL</v>
      </c>
      <c r="P294" s="4" t="str">
        <f>IF(AND(Eisen_Oplossing[[#This Row],[TOON obv GEVRAAGDE?]]="TOON WEL",Eisen_Oplossing[[#This Row],[Eis nodig?]]="JA"),"ZICHTBAAR","VERBERG")</f>
        <v>VERBERG</v>
      </c>
    </row>
    <row r="295" spans="1:16" ht="27.6" hidden="1" x14ac:dyDescent="0.3">
      <c r="A295" s="4" t="str">
        <f>IF(LEN(Eisen_Oplossing[[#This Row],[teller]])=1,CONCATENATE("ICT00",Eisen_Oplossing[[#This Row],[teller]]),IF(LEN(Eisen_Oplossing[[#This Row],[teller]])=2,CONCATENATE("ICT0",Eisen_Oplossing[[#This Row],[teller]]),CONCATENATE("ICT",Eisen_Oplossing[[#This Row],[teller]])))</f>
        <v>ICT291</v>
      </c>
      <c r="B295" s="4">
        <f t="shared" si="10"/>
        <v>291</v>
      </c>
      <c r="C295" s="4" t="s">
        <v>54</v>
      </c>
      <c r="D295" s="4" t="s">
        <v>618</v>
      </c>
      <c r="E295" s="4" t="s">
        <v>629</v>
      </c>
      <c r="F295" s="4"/>
      <c r="G295" s="34" t="s">
        <v>63</v>
      </c>
      <c r="H295" s="34" t="s">
        <v>63</v>
      </c>
      <c r="I295" s="34"/>
      <c r="J295" s="4"/>
      <c r="K295" s="4" t="str">
        <f>IF(AND('AAN TE VULLEN door INSCHRIJVER'!$C$16="Ja",Eisen_Oplossing[[#This Row],[Cloud / SaaS]]="√"),"wel","niet")</f>
        <v>niet</v>
      </c>
      <c r="L295" s="4" t="str">
        <f>IF(AND('AAN TE VULLEN door INSCHRIJVER'!$C$17="Ja",Eisen_Oplossing[[#This Row],[On Premise]]="√"),"wel","niet")</f>
        <v>niet</v>
      </c>
      <c r="M295" s="4" t="str">
        <f>IF(AND('AAN TE VULLEN door INSCHRIJVER'!$C$18="Ja",Eisen_Oplossing[[#This Row],[Dienst-ver-lening]]="√"),"wel","niet")</f>
        <v>niet</v>
      </c>
      <c r="N295" s="4" t="str">
        <f>IF(ISERROR(SEARCH("wel",CONCATENATE(Eisen_Oplossing[[#This Row],[toon_Cloud / SaaS]],Eisen_Oplossing[[#This Row],[toon_On Premise]],Eisen_Oplossing[[#This Row],[toon_Dienstverlening]]))),"TOON NIET","TOON WEL")</f>
        <v>TOON NIET</v>
      </c>
      <c r="O295" s="4" t="str">
        <f>IF(Eisen_Oplossing[[#This Row],[Eis nodig?]]="Ja","TOON WEL","TOON NIET")</f>
        <v>TOON WEL</v>
      </c>
      <c r="P295" s="4" t="str">
        <f>IF(AND(Eisen_Oplossing[[#This Row],[TOON obv GEVRAAGDE?]]="TOON WEL",Eisen_Oplossing[[#This Row],[Eis nodig?]]="JA"),"ZICHTBAAR","VERBERG")</f>
        <v>VERBERG</v>
      </c>
    </row>
    <row r="296" spans="1:16" ht="41.4" hidden="1" x14ac:dyDescent="0.3">
      <c r="A296" s="4" t="str">
        <f>IF(LEN(Eisen_Oplossing[[#This Row],[teller]])=1,CONCATENATE("ICT00",Eisen_Oplossing[[#This Row],[teller]]),IF(LEN(Eisen_Oplossing[[#This Row],[teller]])=2,CONCATENATE("ICT0",Eisen_Oplossing[[#This Row],[teller]]),CONCATENATE("ICT",Eisen_Oplossing[[#This Row],[teller]])))</f>
        <v>ICT292</v>
      </c>
      <c r="B296" s="4">
        <f t="shared" si="10"/>
        <v>292</v>
      </c>
      <c r="C296" s="4" t="s">
        <v>54</v>
      </c>
      <c r="D296" s="4" t="s">
        <v>618</v>
      </c>
      <c r="E296" s="4" t="s">
        <v>630</v>
      </c>
      <c r="F296" s="4"/>
      <c r="G296" s="34" t="s">
        <v>63</v>
      </c>
      <c r="H296" s="34" t="s">
        <v>63</v>
      </c>
      <c r="I296" s="34"/>
      <c r="J296" s="4"/>
      <c r="K296" s="4" t="str">
        <f>IF(AND('AAN TE VULLEN door INSCHRIJVER'!$C$16="Ja",Eisen_Oplossing[[#This Row],[Cloud / SaaS]]="√"),"wel","niet")</f>
        <v>niet</v>
      </c>
      <c r="L296" s="4" t="str">
        <f>IF(AND('AAN TE VULLEN door INSCHRIJVER'!$C$17="Ja",Eisen_Oplossing[[#This Row],[On Premise]]="√"),"wel","niet")</f>
        <v>niet</v>
      </c>
      <c r="M296" s="4" t="str">
        <f>IF(AND('AAN TE VULLEN door INSCHRIJVER'!$C$18="Ja",Eisen_Oplossing[[#This Row],[Dienst-ver-lening]]="√"),"wel","niet")</f>
        <v>niet</v>
      </c>
      <c r="N296" s="4" t="str">
        <f>IF(ISERROR(SEARCH("wel",CONCATENATE(Eisen_Oplossing[[#This Row],[toon_Cloud / SaaS]],Eisen_Oplossing[[#This Row],[toon_On Premise]],Eisen_Oplossing[[#This Row],[toon_Dienstverlening]]))),"TOON NIET","TOON WEL")</f>
        <v>TOON NIET</v>
      </c>
      <c r="O296" s="4" t="str">
        <f>IF(Eisen_Oplossing[[#This Row],[Eis nodig?]]="Ja","TOON WEL","TOON NIET")</f>
        <v>TOON WEL</v>
      </c>
      <c r="P296" s="4" t="str">
        <f>IF(AND(Eisen_Oplossing[[#This Row],[TOON obv GEVRAAGDE?]]="TOON WEL",Eisen_Oplossing[[#This Row],[Eis nodig?]]="JA"),"ZICHTBAAR","VERBERG")</f>
        <v>VERBERG</v>
      </c>
    </row>
    <row r="297" spans="1:16" ht="41.4" hidden="1" x14ac:dyDescent="0.3">
      <c r="A297" s="4" t="str">
        <f>IF(LEN(Eisen_Oplossing[[#This Row],[teller]])=1,CONCATENATE("ICT00",Eisen_Oplossing[[#This Row],[teller]]),IF(LEN(Eisen_Oplossing[[#This Row],[teller]])=2,CONCATENATE("ICT0",Eisen_Oplossing[[#This Row],[teller]]),CONCATENATE("ICT",Eisen_Oplossing[[#This Row],[teller]])))</f>
        <v>ICT293</v>
      </c>
      <c r="B297" s="4">
        <f t="shared" si="10"/>
        <v>293</v>
      </c>
      <c r="C297" s="4" t="s">
        <v>54</v>
      </c>
      <c r="D297" s="4" t="s">
        <v>618</v>
      </c>
      <c r="E297" s="4" t="s">
        <v>631</v>
      </c>
      <c r="F297" s="4"/>
      <c r="G297" s="34" t="s">
        <v>63</v>
      </c>
      <c r="H297" s="34" t="s">
        <v>63</v>
      </c>
      <c r="I297" s="34"/>
      <c r="J297" s="4"/>
      <c r="K297" s="4" t="str">
        <f>IF(AND('AAN TE VULLEN door INSCHRIJVER'!$C$16="Ja",Eisen_Oplossing[[#This Row],[Cloud / SaaS]]="√"),"wel","niet")</f>
        <v>niet</v>
      </c>
      <c r="L297" s="4" t="str">
        <f>IF(AND('AAN TE VULLEN door INSCHRIJVER'!$C$17="Ja",Eisen_Oplossing[[#This Row],[On Premise]]="√"),"wel","niet")</f>
        <v>niet</v>
      </c>
      <c r="M297" s="4" t="str">
        <f>IF(AND('AAN TE VULLEN door INSCHRIJVER'!$C$18="Ja",Eisen_Oplossing[[#This Row],[Dienst-ver-lening]]="√"),"wel","niet")</f>
        <v>niet</v>
      </c>
      <c r="N297" s="4" t="str">
        <f>IF(ISERROR(SEARCH("wel",CONCATENATE(Eisen_Oplossing[[#This Row],[toon_Cloud / SaaS]],Eisen_Oplossing[[#This Row],[toon_On Premise]],Eisen_Oplossing[[#This Row],[toon_Dienstverlening]]))),"TOON NIET","TOON WEL")</f>
        <v>TOON NIET</v>
      </c>
      <c r="O297" s="4" t="str">
        <f>IF(Eisen_Oplossing[[#This Row],[Eis nodig?]]="Ja","TOON WEL","TOON NIET")</f>
        <v>TOON WEL</v>
      </c>
      <c r="P297" s="4" t="str">
        <f>IF(AND(Eisen_Oplossing[[#This Row],[TOON obv GEVRAAGDE?]]="TOON WEL",Eisen_Oplossing[[#This Row],[Eis nodig?]]="JA"),"ZICHTBAAR","VERBERG")</f>
        <v>VERBERG</v>
      </c>
    </row>
    <row r="298" spans="1:16" ht="110.4" hidden="1" x14ac:dyDescent="0.3">
      <c r="A298" s="4" t="str">
        <f>IF(LEN(Eisen_Oplossing[[#This Row],[teller]])=1,CONCATENATE("ICT00",Eisen_Oplossing[[#This Row],[teller]]),IF(LEN(Eisen_Oplossing[[#This Row],[teller]])=2,CONCATENATE("ICT0",Eisen_Oplossing[[#This Row],[teller]]),CONCATENATE("ICT",Eisen_Oplossing[[#This Row],[teller]])))</f>
        <v>ICT294</v>
      </c>
      <c r="B298" s="4">
        <f t="shared" si="10"/>
        <v>294</v>
      </c>
      <c r="C298" s="4" t="s">
        <v>54</v>
      </c>
      <c r="D298" s="4" t="s">
        <v>618</v>
      </c>
      <c r="E298" s="4" t="s">
        <v>632</v>
      </c>
      <c r="F298" s="4"/>
      <c r="G298" s="34" t="s">
        <v>63</v>
      </c>
      <c r="H298" s="34" t="s">
        <v>63</v>
      </c>
      <c r="I298" s="34"/>
      <c r="J298" s="4"/>
      <c r="K298" s="4" t="str">
        <f>IF(AND('AAN TE VULLEN door INSCHRIJVER'!$C$16="Ja",Eisen_Oplossing[[#This Row],[Cloud / SaaS]]="√"),"wel","niet")</f>
        <v>niet</v>
      </c>
      <c r="L298" s="4" t="str">
        <f>IF(AND('AAN TE VULLEN door INSCHRIJVER'!$C$17="Ja",Eisen_Oplossing[[#This Row],[On Premise]]="√"),"wel","niet")</f>
        <v>niet</v>
      </c>
      <c r="M298" s="4" t="str">
        <f>IF(AND('AAN TE VULLEN door INSCHRIJVER'!$C$18="Ja",Eisen_Oplossing[[#This Row],[Dienst-ver-lening]]="√"),"wel","niet")</f>
        <v>niet</v>
      </c>
      <c r="N298" s="4" t="str">
        <f>IF(ISERROR(SEARCH("wel",CONCATENATE(Eisen_Oplossing[[#This Row],[toon_Cloud / SaaS]],Eisen_Oplossing[[#This Row],[toon_On Premise]],Eisen_Oplossing[[#This Row],[toon_Dienstverlening]]))),"TOON NIET","TOON WEL")</f>
        <v>TOON NIET</v>
      </c>
      <c r="O298" s="4" t="str">
        <f>IF(Eisen_Oplossing[[#This Row],[Eis nodig?]]="Ja","TOON WEL","TOON NIET")</f>
        <v>TOON WEL</v>
      </c>
      <c r="P298" s="4" t="str">
        <f>IF(AND(Eisen_Oplossing[[#This Row],[TOON obv GEVRAAGDE?]]="TOON WEL",Eisen_Oplossing[[#This Row],[Eis nodig?]]="JA"),"ZICHTBAAR","VERBERG")</f>
        <v>VERBERG</v>
      </c>
    </row>
    <row r="299" spans="1:16" ht="27.6" hidden="1" x14ac:dyDescent="0.3">
      <c r="A299" s="4"/>
      <c r="B299" s="4">
        <f t="shared" si="10"/>
        <v>295</v>
      </c>
      <c r="C299" s="4" t="s">
        <v>54</v>
      </c>
      <c r="D299" s="4"/>
      <c r="E299" s="4"/>
      <c r="F299" s="4"/>
      <c r="G299" s="34"/>
      <c r="H299" s="34"/>
      <c r="I299" s="34"/>
      <c r="J299" s="4"/>
      <c r="K299" s="4" t="str">
        <f>IF(AND('AAN TE VULLEN door INSCHRIJVER'!$C$16="Ja",Eisen_Oplossing[[#This Row],[Cloud / SaaS]]="√"),"wel","niet")</f>
        <v>niet</v>
      </c>
      <c r="L299" s="4" t="str">
        <f>IF(AND('AAN TE VULLEN door INSCHRIJVER'!$C$17="Ja",Eisen_Oplossing[[#This Row],[On Premise]]="√"),"wel","niet")</f>
        <v>niet</v>
      </c>
      <c r="M299" s="4" t="str">
        <f>IF(AND('AAN TE VULLEN door INSCHRIJVER'!$C$18="Ja",Eisen_Oplossing[[#This Row],[Dienst-ver-lening]]="√"),"wel","niet")</f>
        <v>niet</v>
      </c>
      <c r="N299" s="4" t="str">
        <f>IF(ISERROR(SEARCH("wel",CONCATENATE(Eisen_Oplossing[[#This Row],[toon_Cloud / SaaS]],Eisen_Oplossing[[#This Row],[toon_On Premise]],Eisen_Oplossing[[#This Row],[toon_Dienstverlening]]))),"TOON NIET","TOON WEL")</f>
        <v>TOON NIET</v>
      </c>
      <c r="O299" s="4" t="str">
        <f>IF(Eisen_Oplossing[[#This Row],[Eis nodig?]]="Ja","TOON WEL","TOON NIET")</f>
        <v>TOON WEL</v>
      </c>
      <c r="P299" s="4" t="str">
        <f>IF(AND(Eisen_Oplossing[[#This Row],[TOON obv GEVRAAGDE?]]="TOON WEL",Eisen_Oplossing[[#This Row],[Eis nodig?]]="JA"),"ZICHTBAAR","VERBERG")</f>
        <v>VERBERG</v>
      </c>
    </row>
    <row r="311" spans="5:6" x14ac:dyDescent="0.3">
      <c r="E311" s="53"/>
    </row>
    <row r="312" spans="5:6" x14ac:dyDescent="0.3">
      <c r="E312" s="53"/>
      <c r="F312" s="53"/>
    </row>
    <row r="313" spans="5:6" x14ac:dyDescent="0.3">
      <c r="E313" s="53"/>
    </row>
    <row r="314" spans="5:6" x14ac:dyDescent="0.3">
      <c r="E314" s="53"/>
    </row>
  </sheetData>
  <sheetProtection algorithmName="SHA-512" hashValue="vLq/pgikxqt2e+lwS3skbxhaJSzyBbhUJWSL77szlf5+MZt/ls9Cj/as2FMrisqsuVM7N3zNFv5SxacCe2yz0A==" saltValue="lRefRDgpEXxojYR2Z97QBg==" spinCount="100000" sheet="1" objects="1" scenarios="1" autoFilter="0"/>
  <mergeCells count="1">
    <mergeCell ref="A1:J1"/>
  </mergeCells>
  <phoneticPr fontId="9" type="noConversion"/>
  <conditionalFormatting sqref="A5:I218 A219:D219 F219:I219 A220:I581">
    <cfRule type="expression" dxfId="16" priority="28">
      <formula>$P5="VERBERG"</formula>
    </cfRule>
  </conditionalFormatting>
  <conditionalFormatting sqref="E219">
    <cfRule type="expression" dxfId="15" priority="6">
      <formula>$P219="VERBERG"</formula>
    </cfRule>
  </conditionalFormatting>
  <conditionalFormatting sqref="G5 H5:H581">
    <cfRule type="expression" dxfId="13" priority="2">
      <formula>$L5="niet"</formula>
    </cfRule>
  </conditionalFormatting>
  <conditionalFormatting sqref="H221">
    <cfRule type="expression" dxfId="11" priority="5">
      <formula>$K221="niet"</formula>
    </cfRule>
  </conditionalFormatting>
  <conditionalFormatting sqref="I5">
    <cfRule type="expression" dxfId="9" priority="1">
      <formula>$L5="niet"</formula>
    </cfRule>
  </conditionalFormatting>
  <conditionalFormatting sqref="I5:I581">
    <cfRule type="expression" dxfId="8" priority="22">
      <formula>$M5="niet"</formula>
    </cfRule>
  </conditionalFormatting>
  <conditionalFormatting sqref="I221">
    <cfRule type="expression" dxfId="7" priority="4">
      <formula>$K221="niet"</formula>
    </cfRule>
  </conditionalFormatting>
  <pageMargins left="0.7" right="0.7" top="0.75" bottom="0.75" header="0.3" footer="0.3"/>
  <pageSetup paperSize="9"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20" id="{D7A33877-954A-4F27-91AA-1CA7ED77E3C6}">
            <xm:f>'AAN TE VULLEN door INSCHRIJVER'!$C$16="Nee"</xm:f>
            <x14:dxf>
              <font>
                <b val="0"/>
                <i/>
                <strike/>
                <color theme="2" tint="-9.9948118533890809E-2"/>
              </font>
            </x14:dxf>
          </x14:cfRule>
          <xm:sqref>G4</xm:sqref>
        </x14:conditionalFormatting>
        <x14:conditionalFormatting xmlns:xm="http://schemas.microsoft.com/office/excel/2006/main">
          <x14:cfRule type="expression" priority="19" id="{9827ED1C-914B-4E76-B182-4E277C1E7ED0}">
            <xm:f>'AAN TE VULLEN door INSCHRIJVER'!$C$17="Nee"</xm:f>
            <x14:dxf>
              <font>
                <b val="0"/>
                <i/>
                <strike/>
                <color theme="2" tint="-9.9948118533890809E-2"/>
              </font>
            </x14:dxf>
          </x14:cfRule>
          <xm:sqref>H4</xm:sqref>
        </x14:conditionalFormatting>
        <x14:conditionalFormatting xmlns:xm="http://schemas.microsoft.com/office/excel/2006/main">
          <x14:cfRule type="expression" priority="17" id="{16B7005A-F653-4B9B-ABB2-7A0EB0250FD7}">
            <xm:f>'AAN TE VULLEN door INSCHRIJVER'!$C$18="Nee"</xm:f>
            <x14:dxf>
              <font>
                <b val="0"/>
                <i/>
                <strike/>
                <color theme="2" tint="-9.9948118533890809E-2"/>
              </font>
            </x14:dxf>
          </x14:cfRule>
          <xm:sqref>I4</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A7B0630-FD37-4359-A134-3A18A4522BDA}">
          <x14:formula1>
            <xm:f>'VERBERGEN - Hulptabellen'!$I$3:$I$4</xm:f>
          </x14:formula1>
          <xm:sqref>C5:C299</xm:sqref>
        </x14:dataValidation>
        <x14:dataValidation type="list" allowBlank="1" showInputMessage="1" showErrorMessage="1" xr:uid="{1D6CB7E8-93EA-4288-82B0-4117D467B9DF}">
          <x14:formula1>
            <xm:f>'VERBERGEN - Hulptabellen'!$C$2:$C$3</xm:f>
          </x14:formula1>
          <xm:sqref>G5:J299</xm:sqref>
        </x14:dataValidation>
        <x14:dataValidation type="list" allowBlank="1" showInputMessage="1" showErrorMessage="1" xr:uid="{CE29716E-C18F-4F02-9737-9A62B7CE7C5A}">
          <x14:formula1>
            <xm:f>'VERBERGEN - Hulptabellen'!$A$2:$A$32</xm:f>
          </x14:formula1>
          <xm:sqref>D5:D299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EEE3B-E32A-467A-986D-EEEC9C75A1FD}">
  <sheetPr>
    <tabColor theme="9"/>
  </sheetPr>
  <dimension ref="A1:R20"/>
  <sheetViews>
    <sheetView topLeftCell="A7" zoomScale="120" zoomScaleNormal="120" workbookViewId="0">
      <selection activeCell="H2" sqref="H1:I1048576"/>
    </sheetView>
  </sheetViews>
  <sheetFormatPr defaultColWidth="0" defaultRowHeight="14.4" x14ac:dyDescent="0.3"/>
  <cols>
    <col min="1" max="1" width="9.6640625" style="38" customWidth="1"/>
    <col min="2" max="2" width="8.33203125" style="38" hidden="1" customWidth="1"/>
    <col min="3" max="3" width="9.6640625" style="38" customWidth="1"/>
    <col min="4" max="4" width="26" style="38" customWidth="1"/>
    <col min="5" max="5" width="73.6640625" style="38" customWidth="1"/>
    <col min="6" max="6" width="11.6640625" style="38" customWidth="1"/>
    <col min="7" max="7" width="9.6640625" style="38" customWidth="1"/>
    <col min="8" max="9" width="9.6640625" style="38" hidden="1" customWidth="1"/>
    <col min="10" max="10" width="10.6640625" style="38" hidden="1" customWidth="1"/>
    <col min="11" max="13" width="9.33203125" style="38" hidden="1" customWidth="1"/>
    <col min="14" max="14" width="11.5546875" style="38" hidden="1" customWidth="1"/>
    <col min="15" max="15" width="11.44140625" style="38" hidden="1" customWidth="1"/>
    <col min="16" max="16384" width="9.33203125" style="38" hidden="1"/>
  </cols>
  <sheetData>
    <row r="1" spans="1:18" ht="33" customHeight="1" thickBot="1" x14ac:dyDescent="0.35">
      <c r="A1" s="154" t="s">
        <v>57</v>
      </c>
      <c r="B1" s="140"/>
      <c r="C1" s="140"/>
      <c r="D1" s="140"/>
      <c r="E1" s="140"/>
      <c r="F1" s="140"/>
      <c r="G1" s="140"/>
      <c r="H1" s="140"/>
      <c r="I1" s="141"/>
    </row>
    <row r="2" spans="1:18" ht="18.75" customHeight="1" thickBot="1" x14ac:dyDescent="0.35">
      <c r="A2" s="155" t="s">
        <v>199</v>
      </c>
      <c r="B2" s="156"/>
      <c r="C2" s="156"/>
      <c r="D2" s="156"/>
      <c r="E2" s="156"/>
      <c r="F2" s="39"/>
      <c r="G2" s="25"/>
      <c r="H2" s="25"/>
      <c r="I2" s="26"/>
    </row>
    <row r="3" spans="1:18" x14ac:dyDescent="0.3">
      <c r="A3" s="49"/>
      <c r="B3" s="49"/>
      <c r="C3" s="49"/>
      <c r="D3" s="49"/>
      <c r="E3" s="49"/>
      <c r="F3" s="49"/>
      <c r="G3" s="49"/>
      <c r="H3" s="49"/>
      <c r="I3" s="49"/>
      <c r="J3" s="49"/>
      <c r="K3" s="49"/>
      <c r="L3" s="49"/>
      <c r="M3" s="49"/>
      <c r="N3" s="49"/>
      <c r="O3" s="49"/>
    </row>
    <row r="4" spans="1:18" ht="57.6" x14ac:dyDescent="0.3">
      <c r="A4" s="38" t="s">
        <v>59</v>
      </c>
      <c r="B4" s="38" t="s">
        <v>269</v>
      </c>
      <c r="C4" s="38" t="s">
        <v>270</v>
      </c>
      <c r="D4" s="38" t="s">
        <v>216</v>
      </c>
      <c r="E4" s="38" t="s">
        <v>60</v>
      </c>
      <c r="F4" s="38" t="s">
        <v>271</v>
      </c>
      <c r="G4" s="32" t="s">
        <v>200</v>
      </c>
      <c r="H4" s="32" t="s">
        <v>201</v>
      </c>
      <c r="I4" s="32" t="s">
        <v>202</v>
      </c>
      <c r="J4" s="38" t="s">
        <v>294</v>
      </c>
      <c r="K4" s="38" t="s">
        <v>295</v>
      </c>
      <c r="L4" s="38" t="s">
        <v>296</v>
      </c>
      <c r="M4" s="38" t="s">
        <v>278</v>
      </c>
      <c r="N4" s="38" t="s">
        <v>273</v>
      </c>
      <c r="O4" s="38" t="s">
        <v>277</v>
      </c>
    </row>
    <row r="5" spans="1:18" ht="41.4" x14ac:dyDescent="0.3">
      <c r="A5" s="4" t="str">
        <f>IF(LEN(Eisen_Oplossing17[[#This Row],[teller]])=1,CONCATENATE("GUI00",Eisen_Oplossing17[[#This Row],[teller]]),IF(LEN(Eisen_Oplossing17[[#This Row],[teller]])=2,CONCATENATE("GUI0",Eisen_Oplossing17[[#This Row],[teller]]),CONCATENATE("GUI",Eisen_Oplossing17[[#This Row],[teller]])))</f>
        <v>GUI001</v>
      </c>
      <c r="B5" s="4">
        <f t="shared" ref="B5:B20" si="0">IF(B4="teller",1,B4+1)</f>
        <v>1</v>
      </c>
      <c r="C5" s="4" t="s">
        <v>54</v>
      </c>
      <c r="D5" s="4" t="s">
        <v>203</v>
      </c>
      <c r="E5" s="4" t="s">
        <v>204</v>
      </c>
      <c r="F5" s="4"/>
      <c r="G5" s="34" t="s">
        <v>63</v>
      </c>
      <c r="H5" s="34" t="s">
        <v>63</v>
      </c>
      <c r="I5" s="34" t="s">
        <v>63</v>
      </c>
      <c r="J5" s="4" t="str">
        <f>IF(AND('AAN TE VULLEN door INSCHRIJVER'!$C$19="Ja",Eisen_Oplossing17[[#This Row],[Web Based / HTLM5]]="√"),"wel","niet")</f>
        <v>wel</v>
      </c>
      <c r="K5" s="4" t="str">
        <f>IF(AND('AAN TE VULLEN door INSCHRIJVER'!$C$20="Ja",Eisen_Oplossing17[[#This Row],[Windows Native]]="√"),"wel","niet")</f>
        <v>niet</v>
      </c>
      <c r="L5" s="4" t="str">
        <f>IF(AND('AAN TE VULLEN door INSCHRIJVER'!$C$21="Ja",Eisen_Oplossing17[[#This Row],[iOS én Android Native]]="√"),"wel","niet")</f>
        <v>niet</v>
      </c>
      <c r="M5" s="4" t="str">
        <f>IF(ISERROR(SEARCH("wel",CONCATENATE(Eisen_Oplossing17[[#This Row],[toon_Web based/HTLM5]],Eisen_Oplossing17[[#This Row],[toon_Windows Native]],Eisen_Oplossing17[[#This Row],[toon_iOS én Android Native]]))),"TOON NIET","TOON WEL")</f>
        <v>TOON WEL</v>
      </c>
      <c r="N5" s="4" t="str">
        <f>IF(Eisen_Oplossing17[[#This Row],[Eis nodig?]]="Ja","TOON WEL","TOON NIET")</f>
        <v>TOON WEL</v>
      </c>
      <c r="O5" s="4" t="str">
        <f>IF(AND(Eisen_Oplossing17[[#This Row],[TOON obv GEVRAAGDE?]]="TOON WEL",Eisen_Oplossing17[[#This Row],[Eis nodig?]]="JA"),"ZICHTBAAR","VERBERG")</f>
        <v>ZICHTBAAR</v>
      </c>
      <c r="R5" s="40"/>
    </row>
    <row r="6" spans="1:18" ht="262.2" x14ac:dyDescent="0.3">
      <c r="A6" s="4" t="str">
        <f>IF(LEN(Eisen_Oplossing17[[#This Row],[teller]])=1,CONCATENATE("GUI00",Eisen_Oplossing17[[#This Row],[teller]]),IF(LEN(Eisen_Oplossing17[[#This Row],[teller]])=2,CONCATENATE("GUI0",Eisen_Oplossing17[[#This Row],[teller]]),CONCATENATE("GUI",Eisen_Oplossing17[[#This Row],[teller]])))</f>
        <v>GUI002</v>
      </c>
      <c r="B6" s="4">
        <f t="shared" si="0"/>
        <v>2</v>
      </c>
      <c r="C6" s="4" t="s">
        <v>54</v>
      </c>
      <c r="D6" s="4" t="s">
        <v>203</v>
      </c>
      <c r="E6" s="4" t="s">
        <v>300</v>
      </c>
      <c r="F6" s="4" t="s">
        <v>205</v>
      </c>
      <c r="G6" s="34" t="s">
        <v>63</v>
      </c>
      <c r="H6" s="34" t="s">
        <v>63</v>
      </c>
      <c r="I6" s="34" t="s">
        <v>63</v>
      </c>
      <c r="J6" s="4" t="str">
        <f>IF(AND('AAN TE VULLEN door INSCHRIJVER'!$C$19="Ja",Eisen_Oplossing17[[#This Row],[Web Based / HTLM5]]="√"),"wel","niet")</f>
        <v>wel</v>
      </c>
      <c r="K6" s="4" t="str">
        <f>IF(AND('AAN TE VULLEN door INSCHRIJVER'!$C$20="Ja",Eisen_Oplossing17[[#This Row],[Windows Native]]="√"),"wel","niet")</f>
        <v>niet</v>
      </c>
      <c r="L6" s="4" t="str">
        <f>IF(AND('AAN TE VULLEN door INSCHRIJVER'!$C$21="Ja",Eisen_Oplossing17[[#This Row],[iOS én Android Native]]="√"),"wel","niet")</f>
        <v>niet</v>
      </c>
      <c r="M6" s="4" t="str">
        <f>IF(ISERROR(SEARCH("wel",CONCATENATE(Eisen_Oplossing17[[#This Row],[toon_Web based/HTLM5]],Eisen_Oplossing17[[#This Row],[toon_Windows Native]],Eisen_Oplossing17[[#This Row],[toon_iOS én Android Native]]))),"TOON NIET","TOON WEL")</f>
        <v>TOON WEL</v>
      </c>
      <c r="N6" s="4" t="str">
        <f>IF(Eisen_Oplossing17[[#This Row],[Eis nodig?]]="Ja","TOON WEL","TOON NIET")</f>
        <v>TOON WEL</v>
      </c>
      <c r="O6" s="4" t="str">
        <f>IF(AND(Eisen_Oplossing17[[#This Row],[TOON obv GEVRAAGDE?]]="TOON WEL",Eisen_Oplossing17[[#This Row],[Eis nodig?]]="JA"),"ZICHTBAAR","VERBERG")</f>
        <v>ZICHTBAAR</v>
      </c>
    </row>
    <row r="7" spans="1:18" ht="55.2" x14ac:dyDescent="0.3">
      <c r="A7" s="4" t="str">
        <f>IF(LEN(Eisen_Oplossing17[[#This Row],[teller]])=1,CONCATENATE("GUI00",Eisen_Oplossing17[[#This Row],[teller]]),IF(LEN(Eisen_Oplossing17[[#This Row],[teller]])=2,CONCATENATE("GUI0",Eisen_Oplossing17[[#This Row],[teller]]),CONCATENATE("GUI",Eisen_Oplossing17[[#This Row],[teller]])))</f>
        <v>GUI003</v>
      </c>
      <c r="B7" s="4">
        <f t="shared" si="0"/>
        <v>3</v>
      </c>
      <c r="C7" s="4" t="s">
        <v>54</v>
      </c>
      <c r="D7" s="4" t="s">
        <v>203</v>
      </c>
      <c r="E7" s="4" t="s">
        <v>206</v>
      </c>
      <c r="F7" s="4"/>
      <c r="G7" s="34" t="s">
        <v>63</v>
      </c>
      <c r="H7" s="34" t="s">
        <v>63</v>
      </c>
      <c r="I7" s="34" t="s">
        <v>63</v>
      </c>
      <c r="J7" s="4" t="str">
        <f>IF(AND('AAN TE VULLEN door INSCHRIJVER'!$C$19="Ja",Eisen_Oplossing17[[#This Row],[Web Based / HTLM5]]="√"),"wel","niet")</f>
        <v>wel</v>
      </c>
      <c r="K7" s="4" t="str">
        <f>IF(AND('AAN TE VULLEN door INSCHRIJVER'!$C$20="Ja",Eisen_Oplossing17[[#This Row],[Windows Native]]="√"),"wel","niet")</f>
        <v>niet</v>
      </c>
      <c r="L7" s="4" t="str">
        <f>IF(AND('AAN TE VULLEN door INSCHRIJVER'!$C$21="Ja",Eisen_Oplossing17[[#This Row],[iOS én Android Native]]="√"),"wel","niet")</f>
        <v>niet</v>
      </c>
      <c r="M7" s="4" t="str">
        <f>IF(ISERROR(SEARCH("wel",CONCATENATE(Eisen_Oplossing17[[#This Row],[toon_Web based/HTLM5]],Eisen_Oplossing17[[#This Row],[toon_Windows Native]],Eisen_Oplossing17[[#This Row],[toon_iOS én Android Native]]))),"TOON NIET","TOON WEL")</f>
        <v>TOON WEL</v>
      </c>
      <c r="N7" s="4" t="str">
        <f>IF(Eisen_Oplossing17[[#This Row],[Eis nodig?]]="Ja","TOON WEL","TOON NIET")</f>
        <v>TOON WEL</v>
      </c>
      <c r="O7" s="4" t="str">
        <f>IF(AND(Eisen_Oplossing17[[#This Row],[TOON obv GEVRAAGDE?]]="TOON WEL",Eisen_Oplossing17[[#This Row],[Eis nodig?]]="JA"),"ZICHTBAAR","VERBERG")</f>
        <v>ZICHTBAAR</v>
      </c>
    </row>
    <row r="8" spans="1:18" ht="41.4" x14ac:dyDescent="0.3">
      <c r="A8" s="4" t="str">
        <f>IF(LEN(Eisen_Oplossing17[[#This Row],[teller]])=1,CONCATENATE("GUI00",Eisen_Oplossing17[[#This Row],[teller]]),IF(LEN(Eisen_Oplossing17[[#This Row],[teller]])=2,CONCATENATE("GUI0",Eisen_Oplossing17[[#This Row],[teller]]),CONCATENATE("GUI",Eisen_Oplossing17[[#This Row],[teller]])))</f>
        <v>GUI004</v>
      </c>
      <c r="B8" s="4">
        <f t="shared" si="0"/>
        <v>4</v>
      </c>
      <c r="C8" s="4" t="s">
        <v>54</v>
      </c>
      <c r="D8" s="4" t="s">
        <v>203</v>
      </c>
      <c r="E8" s="4" t="s">
        <v>207</v>
      </c>
      <c r="F8" s="4"/>
      <c r="G8" s="34" t="s">
        <v>63</v>
      </c>
      <c r="H8" s="34" t="s">
        <v>63</v>
      </c>
      <c r="I8" s="34" t="s">
        <v>63</v>
      </c>
      <c r="J8" s="4" t="str">
        <f>IF(AND('AAN TE VULLEN door INSCHRIJVER'!$C$19="Ja",Eisen_Oplossing17[[#This Row],[Web Based / HTLM5]]="√"),"wel","niet")</f>
        <v>wel</v>
      </c>
      <c r="K8" s="4" t="str">
        <f>IF(AND('AAN TE VULLEN door INSCHRIJVER'!$C$20="Ja",Eisen_Oplossing17[[#This Row],[Windows Native]]="√"),"wel","niet")</f>
        <v>niet</v>
      </c>
      <c r="L8" s="4" t="str">
        <f>IF(AND('AAN TE VULLEN door INSCHRIJVER'!$C$21="Ja",Eisen_Oplossing17[[#This Row],[iOS én Android Native]]="√"),"wel","niet")</f>
        <v>niet</v>
      </c>
      <c r="M8" s="4" t="str">
        <f>IF(ISERROR(SEARCH("wel",CONCATENATE(Eisen_Oplossing17[[#This Row],[toon_Web based/HTLM5]],Eisen_Oplossing17[[#This Row],[toon_Windows Native]],Eisen_Oplossing17[[#This Row],[toon_iOS én Android Native]]))),"TOON NIET","TOON WEL")</f>
        <v>TOON WEL</v>
      </c>
      <c r="N8" s="4" t="str">
        <f>IF(Eisen_Oplossing17[[#This Row],[Eis nodig?]]="Ja","TOON WEL","TOON NIET")</f>
        <v>TOON WEL</v>
      </c>
      <c r="O8" s="4" t="str">
        <f>IF(AND(Eisen_Oplossing17[[#This Row],[TOON obv GEVRAAGDE?]]="TOON WEL",Eisen_Oplossing17[[#This Row],[Eis nodig?]]="JA"),"ZICHTBAAR","VERBERG")</f>
        <v>ZICHTBAAR</v>
      </c>
    </row>
    <row r="9" spans="1:18" ht="55.2" hidden="1" x14ac:dyDescent="0.3">
      <c r="A9" s="4" t="str">
        <f>IF(LEN(Eisen_Oplossing17[[#This Row],[teller]])=1,CONCATENATE("GUI00",Eisen_Oplossing17[[#This Row],[teller]]),IF(LEN(Eisen_Oplossing17[[#This Row],[teller]])=2,CONCATENATE("GUI0",Eisen_Oplossing17[[#This Row],[teller]]),CONCATENATE("GUI",Eisen_Oplossing17[[#This Row],[teller]])))</f>
        <v>GUI005</v>
      </c>
      <c r="B9" s="4">
        <f t="shared" si="0"/>
        <v>5</v>
      </c>
      <c r="C9" s="4" t="s">
        <v>227</v>
      </c>
      <c r="D9" s="4" t="s">
        <v>203</v>
      </c>
      <c r="E9" s="4" t="s">
        <v>208</v>
      </c>
      <c r="F9" s="4"/>
      <c r="G9" s="34" t="s">
        <v>63</v>
      </c>
      <c r="H9" s="34" t="s">
        <v>63</v>
      </c>
      <c r="I9" s="34" t="s">
        <v>63</v>
      </c>
      <c r="J9" s="4" t="str">
        <f>IF(AND('AAN TE VULLEN door INSCHRIJVER'!$C$19="Ja",Eisen_Oplossing17[[#This Row],[Web Based / HTLM5]]="√"),"wel","niet")</f>
        <v>wel</v>
      </c>
      <c r="K9" s="4" t="str">
        <f>IF(AND('AAN TE VULLEN door INSCHRIJVER'!$C$20="Ja",Eisen_Oplossing17[[#This Row],[Windows Native]]="√"),"wel","niet")</f>
        <v>niet</v>
      </c>
      <c r="L9" s="4" t="str">
        <f>IF(AND('AAN TE VULLEN door INSCHRIJVER'!$C$21="Ja",Eisen_Oplossing17[[#This Row],[iOS én Android Native]]="√"),"wel","niet")</f>
        <v>niet</v>
      </c>
      <c r="M9" s="4" t="str">
        <f>IF(ISERROR(SEARCH("wel",CONCATENATE(Eisen_Oplossing17[[#This Row],[toon_Web based/HTLM5]],Eisen_Oplossing17[[#This Row],[toon_Windows Native]],Eisen_Oplossing17[[#This Row],[toon_iOS én Android Native]]))),"TOON NIET","TOON WEL")</f>
        <v>TOON WEL</v>
      </c>
      <c r="N9" s="4" t="str">
        <f>IF(Eisen_Oplossing17[[#This Row],[Eis nodig?]]="Ja","TOON WEL","TOON NIET")</f>
        <v>TOON NIET</v>
      </c>
      <c r="O9" s="4" t="str">
        <f>IF(AND(Eisen_Oplossing17[[#This Row],[TOON obv GEVRAAGDE?]]="TOON WEL",Eisen_Oplossing17[[#This Row],[Eis nodig?]]="JA"),"ZICHTBAAR","VERBERG")</f>
        <v>VERBERG</v>
      </c>
    </row>
    <row r="10" spans="1:18" ht="41.4" hidden="1" x14ac:dyDescent="0.3">
      <c r="A10" s="4" t="str">
        <f>IF(LEN(Eisen_Oplossing17[[#This Row],[teller]])=1,CONCATENATE("GUI00",Eisen_Oplossing17[[#This Row],[teller]]),IF(LEN(Eisen_Oplossing17[[#This Row],[teller]])=2,CONCATENATE("GUI0",Eisen_Oplossing17[[#This Row],[teller]]),CONCATENATE("GUI",Eisen_Oplossing17[[#This Row],[teller]])))</f>
        <v>GUI006</v>
      </c>
      <c r="B10" s="4">
        <f t="shared" si="0"/>
        <v>6</v>
      </c>
      <c r="C10" s="4" t="s">
        <v>227</v>
      </c>
      <c r="D10" s="4" t="s">
        <v>203</v>
      </c>
      <c r="E10" s="4" t="s">
        <v>209</v>
      </c>
      <c r="F10" s="4"/>
      <c r="G10" s="34" t="s">
        <v>63</v>
      </c>
      <c r="H10" s="34" t="s">
        <v>63</v>
      </c>
      <c r="I10" s="34" t="s">
        <v>63</v>
      </c>
      <c r="J10" s="4" t="str">
        <f>IF(AND('AAN TE VULLEN door INSCHRIJVER'!$C$19="Ja",Eisen_Oplossing17[[#This Row],[Web Based / HTLM5]]="√"),"wel","niet")</f>
        <v>wel</v>
      </c>
      <c r="K10" s="4" t="str">
        <f>IF(AND('AAN TE VULLEN door INSCHRIJVER'!$C$20="Ja",Eisen_Oplossing17[[#This Row],[Windows Native]]="√"),"wel","niet")</f>
        <v>niet</v>
      </c>
      <c r="L10" s="4" t="str">
        <f>IF(AND('AAN TE VULLEN door INSCHRIJVER'!$C$21="Ja",Eisen_Oplossing17[[#This Row],[iOS én Android Native]]="√"),"wel","niet")</f>
        <v>niet</v>
      </c>
      <c r="M10" s="4" t="str">
        <f>IF(ISERROR(SEARCH("wel",CONCATENATE(Eisen_Oplossing17[[#This Row],[toon_Web based/HTLM5]],Eisen_Oplossing17[[#This Row],[toon_Windows Native]],Eisen_Oplossing17[[#This Row],[toon_iOS én Android Native]]))),"TOON NIET","TOON WEL")</f>
        <v>TOON WEL</v>
      </c>
      <c r="N10" s="4" t="str">
        <f>IF(Eisen_Oplossing17[[#This Row],[Eis nodig?]]="Ja","TOON WEL","TOON NIET")</f>
        <v>TOON NIET</v>
      </c>
      <c r="O10" s="4" t="str">
        <f>IF(AND(Eisen_Oplossing17[[#This Row],[TOON obv GEVRAAGDE?]]="TOON WEL",Eisen_Oplossing17[[#This Row],[Eis nodig?]]="JA"),"ZICHTBAAR","VERBERG")</f>
        <v>VERBERG</v>
      </c>
    </row>
    <row r="11" spans="1:18" ht="96.6" hidden="1" x14ac:dyDescent="0.3">
      <c r="A11" s="4" t="str">
        <f>IF(LEN(Eisen_Oplossing17[[#This Row],[teller]])=1,CONCATENATE("GUI00",Eisen_Oplossing17[[#This Row],[teller]]),IF(LEN(Eisen_Oplossing17[[#This Row],[teller]])=2,CONCATENATE("GUI0",Eisen_Oplossing17[[#This Row],[teller]]),CONCATENATE("GUI",Eisen_Oplossing17[[#This Row],[teller]])))</f>
        <v>GUI007</v>
      </c>
      <c r="B11" s="4">
        <f t="shared" si="0"/>
        <v>7</v>
      </c>
      <c r="C11" s="4" t="s">
        <v>227</v>
      </c>
      <c r="D11" s="4" t="s">
        <v>203</v>
      </c>
      <c r="E11" s="4" t="s">
        <v>297</v>
      </c>
      <c r="F11" s="4"/>
      <c r="G11" s="34" t="s">
        <v>63</v>
      </c>
      <c r="H11" s="34" t="s">
        <v>63</v>
      </c>
      <c r="I11" s="34" t="s">
        <v>63</v>
      </c>
      <c r="J11" s="4" t="str">
        <f>IF(AND('AAN TE VULLEN door INSCHRIJVER'!$C$19="Ja",Eisen_Oplossing17[[#This Row],[Web Based / HTLM5]]="√"),"wel","niet")</f>
        <v>wel</v>
      </c>
      <c r="K11" s="4" t="str">
        <f>IF(AND('AAN TE VULLEN door INSCHRIJVER'!$C$20="Ja",Eisen_Oplossing17[[#This Row],[Windows Native]]="√"),"wel","niet")</f>
        <v>niet</v>
      </c>
      <c r="L11" s="4" t="str">
        <f>IF(AND('AAN TE VULLEN door INSCHRIJVER'!$C$21="Ja",Eisen_Oplossing17[[#This Row],[iOS én Android Native]]="√"),"wel","niet")</f>
        <v>niet</v>
      </c>
      <c r="M11" s="4" t="str">
        <f>IF(ISERROR(SEARCH("wel",CONCATENATE(Eisen_Oplossing17[[#This Row],[toon_Web based/HTLM5]],Eisen_Oplossing17[[#This Row],[toon_Windows Native]],Eisen_Oplossing17[[#This Row],[toon_iOS én Android Native]]))),"TOON NIET","TOON WEL")</f>
        <v>TOON WEL</v>
      </c>
      <c r="N11" s="4" t="str">
        <f>IF(Eisen_Oplossing17[[#This Row],[Eis nodig?]]="Ja","TOON WEL","TOON NIET")</f>
        <v>TOON NIET</v>
      </c>
      <c r="O11" s="4" t="str">
        <f>IF(AND(Eisen_Oplossing17[[#This Row],[TOON obv GEVRAAGDE?]]="TOON WEL",Eisen_Oplossing17[[#This Row],[Eis nodig?]]="JA"),"ZICHTBAAR","VERBERG")</f>
        <v>VERBERG</v>
      </c>
    </row>
    <row r="12" spans="1:18" ht="55.2" hidden="1" x14ac:dyDescent="0.3">
      <c r="A12" s="4" t="str">
        <f>IF(LEN(Eisen_Oplossing17[[#This Row],[teller]])=1,CONCATENATE("GUI00",Eisen_Oplossing17[[#This Row],[teller]]),IF(LEN(Eisen_Oplossing17[[#This Row],[teller]])=2,CONCATENATE("GUI0",Eisen_Oplossing17[[#This Row],[teller]]),CONCATENATE("GUI",Eisen_Oplossing17[[#This Row],[teller]])))</f>
        <v>GUI008</v>
      </c>
      <c r="B12" s="4">
        <f t="shared" si="0"/>
        <v>8</v>
      </c>
      <c r="C12" s="4" t="s">
        <v>227</v>
      </c>
      <c r="D12" s="4" t="s">
        <v>203</v>
      </c>
      <c r="E12" s="4" t="s">
        <v>210</v>
      </c>
      <c r="F12" s="4"/>
      <c r="G12" s="34" t="s">
        <v>63</v>
      </c>
      <c r="H12" s="34" t="s">
        <v>63</v>
      </c>
      <c r="I12" s="34" t="s">
        <v>63</v>
      </c>
      <c r="J12" s="4" t="str">
        <f>IF(AND('AAN TE VULLEN door INSCHRIJVER'!$C$19="Ja",Eisen_Oplossing17[[#This Row],[Web Based / HTLM5]]="√"),"wel","niet")</f>
        <v>wel</v>
      </c>
      <c r="K12" s="4" t="str">
        <f>IF(AND('AAN TE VULLEN door INSCHRIJVER'!$C$20="Ja",Eisen_Oplossing17[[#This Row],[Windows Native]]="√"),"wel","niet")</f>
        <v>niet</v>
      </c>
      <c r="L12" s="4" t="str">
        <f>IF(AND('AAN TE VULLEN door INSCHRIJVER'!$C$21="Ja",Eisen_Oplossing17[[#This Row],[iOS én Android Native]]="√"),"wel","niet")</f>
        <v>niet</v>
      </c>
      <c r="M12" s="4" t="str">
        <f>IF(ISERROR(SEARCH("wel",CONCATENATE(Eisen_Oplossing17[[#This Row],[toon_Web based/HTLM5]],Eisen_Oplossing17[[#This Row],[toon_Windows Native]],Eisen_Oplossing17[[#This Row],[toon_iOS én Android Native]]))),"TOON NIET","TOON WEL")</f>
        <v>TOON WEL</v>
      </c>
      <c r="N12" s="4" t="str">
        <f>IF(Eisen_Oplossing17[[#This Row],[Eis nodig?]]="Ja","TOON WEL","TOON NIET")</f>
        <v>TOON NIET</v>
      </c>
      <c r="O12" s="4" t="str">
        <f>IF(AND(Eisen_Oplossing17[[#This Row],[TOON obv GEVRAAGDE?]]="TOON WEL",Eisen_Oplossing17[[#This Row],[Eis nodig?]]="JA"),"ZICHTBAAR","VERBERG")</f>
        <v>VERBERG</v>
      </c>
    </row>
    <row r="13" spans="1:18" ht="165.6" x14ac:dyDescent="0.3">
      <c r="A13" s="4" t="str">
        <f>IF(LEN(Eisen_Oplossing17[[#This Row],[teller]])=1,CONCATENATE("GUI00",Eisen_Oplossing17[[#This Row],[teller]]),IF(LEN(Eisen_Oplossing17[[#This Row],[teller]])=2,CONCATENATE("GUI0",Eisen_Oplossing17[[#This Row],[teller]]),CONCATENATE("GUI",Eisen_Oplossing17[[#This Row],[teller]])))</f>
        <v>GUI009</v>
      </c>
      <c r="B13" s="4">
        <f t="shared" si="0"/>
        <v>9</v>
      </c>
      <c r="C13" s="4" t="s">
        <v>54</v>
      </c>
      <c r="D13" s="4" t="s">
        <v>203</v>
      </c>
      <c r="E13" s="4" t="s">
        <v>211</v>
      </c>
      <c r="F13" s="4"/>
      <c r="G13" s="34" t="s">
        <v>63</v>
      </c>
      <c r="H13" s="34"/>
      <c r="I13" s="34"/>
      <c r="J13" s="4" t="str">
        <f>IF(AND('AAN TE VULLEN door INSCHRIJVER'!$C$19="Ja",Eisen_Oplossing17[[#This Row],[Web Based / HTLM5]]="√"),"wel","niet")</f>
        <v>wel</v>
      </c>
      <c r="K13" s="4" t="str">
        <f>IF(AND('AAN TE VULLEN door INSCHRIJVER'!$C$20="Ja",Eisen_Oplossing17[[#This Row],[Windows Native]]="√"),"wel","niet")</f>
        <v>niet</v>
      </c>
      <c r="L13" s="4" t="str">
        <f>IF(AND('AAN TE VULLEN door INSCHRIJVER'!$C$21="Ja",Eisen_Oplossing17[[#This Row],[iOS én Android Native]]="√"),"wel","niet")</f>
        <v>niet</v>
      </c>
      <c r="M13" s="4" t="str">
        <f>IF(ISERROR(SEARCH("wel",CONCATENATE(Eisen_Oplossing17[[#This Row],[toon_Web based/HTLM5]],Eisen_Oplossing17[[#This Row],[toon_Windows Native]],Eisen_Oplossing17[[#This Row],[toon_iOS én Android Native]]))),"TOON NIET","TOON WEL")</f>
        <v>TOON WEL</v>
      </c>
      <c r="N13" s="4" t="str">
        <f>IF(Eisen_Oplossing17[[#This Row],[Eis nodig?]]="Ja","TOON WEL","TOON NIET")</f>
        <v>TOON WEL</v>
      </c>
      <c r="O13" s="4" t="str">
        <f>IF(AND(Eisen_Oplossing17[[#This Row],[TOON obv GEVRAAGDE?]]="TOON WEL",Eisen_Oplossing17[[#This Row],[Eis nodig?]]="JA"),"ZICHTBAAR","VERBERG")</f>
        <v>ZICHTBAAR</v>
      </c>
    </row>
    <row r="14" spans="1:18" ht="41.4" hidden="1" x14ac:dyDescent="0.3">
      <c r="A14" s="4" t="str">
        <f>IF(LEN(Eisen_Oplossing17[[#This Row],[teller]])=1,CONCATENATE("GUI00",Eisen_Oplossing17[[#This Row],[teller]]),IF(LEN(Eisen_Oplossing17[[#This Row],[teller]])=2,CONCATENATE("GUI0",Eisen_Oplossing17[[#This Row],[teller]]),CONCATENATE("GUI",Eisen_Oplossing17[[#This Row],[teller]])))</f>
        <v>GUI010</v>
      </c>
      <c r="B14" s="4">
        <f t="shared" si="0"/>
        <v>10</v>
      </c>
      <c r="C14" s="4" t="s">
        <v>54</v>
      </c>
      <c r="D14" s="4" t="s">
        <v>203</v>
      </c>
      <c r="E14" s="4" t="s">
        <v>402</v>
      </c>
      <c r="F14" s="4"/>
      <c r="G14" s="34"/>
      <c r="H14" s="34" t="s">
        <v>63</v>
      </c>
      <c r="I14" s="34"/>
      <c r="J14" s="4" t="str">
        <f>IF(AND('AAN TE VULLEN door INSCHRIJVER'!$C$19="Ja",Eisen_Oplossing17[[#This Row],[Web Based / HTLM5]]="√"),"wel","niet")</f>
        <v>niet</v>
      </c>
      <c r="K14" s="4" t="str">
        <f>IF(AND('AAN TE VULLEN door INSCHRIJVER'!$C$20="Ja",Eisen_Oplossing17[[#This Row],[Windows Native]]="√"),"wel","niet")</f>
        <v>niet</v>
      </c>
      <c r="L14" s="4" t="str">
        <f>IF(AND('AAN TE VULLEN door INSCHRIJVER'!$C$21="Ja",Eisen_Oplossing17[[#This Row],[iOS én Android Native]]="√"),"wel","niet")</f>
        <v>niet</v>
      </c>
      <c r="M14" s="4" t="str">
        <f>IF(ISERROR(SEARCH("wel",CONCATENATE(Eisen_Oplossing17[[#This Row],[toon_Web based/HTLM5]],Eisen_Oplossing17[[#This Row],[toon_Windows Native]],Eisen_Oplossing17[[#This Row],[toon_iOS én Android Native]]))),"TOON NIET","TOON WEL")</f>
        <v>TOON NIET</v>
      </c>
      <c r="N14" s="4" t="str">
        <f>IF(Eisen_Oplossing17[[#This Row],[Eis nodig?]]="Ja","TOON WEL","TOON NIET")</f>
        <v>TOON WEL</v>
      </c>
      <c r="O14" s="4" t="str">
        <f>IF(AND(Eisen_Oplossing17[[#This Row],[TOON obv GEVRAAGDE?]]="TOON WEL",Eisen_Oplossing17[[#This Row],[Eis nodig?]]="JA"),"ZICHTBAAR","VERBERG")</f>
        <v>VERBERG</v>
      </c>
    </row>
    <row r="15" spans="1:18" ht="55.2" hidden="1" x14ac:dyDescent="0.3">
      <c r="A15" s="4" t="str">
        <f>IF(LEN(Eisen_Oplossing17[[#This Row],[teller]])=1,CONCATENATE("GUI00",Eisen_Oplossing17[[#This Row],[teller]]),IF(LEN(Eisen_Oplossing17[[#This Row],[teller]])=2,CONCATENATE("GUI0",Eisen_Oplossing17[[#This Row],[teller]]),CONCATENATE("GUI",Eisen_Oplossing17[[#This Row],[teller]])))</f>
        <v>GUI011</v>
      </c>
      <c r="B15" s="4">
        <f t="shared" si="0"/>
        <v>11</v>
      </c>
      <c r="C15" s="4" t="s">
        <v>54</v>
      </c>
      <c r="D15" s="4" t="s">
        <v>203</v>
      </c>
      <c r="E15" s="4" t="s">
        <v>212</v>
      </c>
      <c r="F15" s="4"/>
      <c r="G15" s="34"/>
      <c r="H15" s="34" t="s">
        <v>63</v>
      </c>
      <c r="I15" s="34"/>
      <c r="J15" s="4" t="str">
        <f>IF(AND('AAN TE VULLEN door INSCHRIJVER'!$C$19="Ja",Eisen_Oplossing17[[#This Row],[Web Based / HTLM5]]="√"),"wel","niet")</f>
        <v>niet</v>
      </c>
      <c r="K15" s="4" t="str">
        <f>IF(AND('AAN TE VULLEN door INSCHRIJVER'!$C$20="Ja",Eisen_Oplossing17[[#This Row],[Windows Native]]="√"),"wel","niet")</f>
        <v>niet</v>
      </c>
      <c r="L15" s="4" t="str">
        <f>IF(AND('AAN TE VULLEN door INSCHRIJVER'!$C$21="Ja",Eisen_Oplossing17[[#This Row],[iOS én Android Native]]="√"),"wel","niet")</f>
        <v>niet</v>
      </c>
      <c r="M15" s="4" t="str">
        <f>IF(ISERROR(SEARCH("wel",CONCATENATE(Eisen_Oplossing17[[#This Row],[toon_Web based/HTLM5]],Eisen_Oplossing17[[#This Row],[toon_Windows Native]],Eisen_Oplossing17[[#This Row],[toon_iOS én Android Native]]))),"TOON NIET","TOON WEL")</f>
        <v>TOON NIET</v>
      </c>
      <c r="N15" s="4" t="str">
        <f>IF(Eisen_Oplossing17[[#This Row],[Eis nodig?]]="Ja","TOON WEL","TOON NIET")</f>
        <v>TOON WEL</v>
      </c>
      <c r="O15" s="4" t="str">
        <f>IF(AND(Eisen_Oplossing17[[#This Row],[TOON obv GEVRAAGDE?]]="TOON WEL",Eisen_Oplossing17[[#This Row],[Eis nodig?]]="JA"),"ZICHTBAAR","VERBERG")</f>
        <v>VERBERG</v>
      </c>
    </row>
    <row r="16" spans="1:18" ht="55.2" hidden="1" x14ac:dyDescent="0.3">
      <c r="A16" s="4" t="str">
        <f>IF(LEN(Eisen_Oplossing17[[#This Row],[teller]])=1,CONCATENATE("GUI00",Eisen_Oplossing17[[#This Row],[teller]]),IF(LEN(Eisen_Oplossing17[[#This Row],[teller]])=2,CONCATENATE("GUI0",Eisen_Oplossing17[[#This Row],[teller]]),CONCATENATE("GUI",Eisen_Oplossing17[[#This Row],[teller]])))</f>
        <v>GUI012</v>
      </c>
      <c r="B16" s="4">
        <f t="shared" si="0"/>
        <v>12</v>
      </c>
      <c r="C16" s="4" t="s">
        <v>54</v>
      </c>
      <c r="D16" s="4" t="s">
        <v>203</v>
      </c>
      <c r="E16" s="4" t="s">
        <v>213</v>
      </c>
      <c r="F16" s="4"/>
      <c r="G16" s="34"/>
      <c r="H16" s="34" t="s">
        <v>63</v>
      </c>
      <c r="I16" s="34"/>
      <c r="J16" s="4" t="str">
        <f>IF(AND('AAN TE VULLEN door INSCHRIJVER'!$C$19="Ja",Eisen_Oplossing17[[#This Row],[Web Based / HTLM5]]="√"),"wel","niet")</f>
        <v>niet</v>
      </c>
      <c r="K16" s="4" t="str">
        <f>IF(AND('AAN TE VULLEN door INSCHRIJVER'!$C$20="Ja",Eisen_Oplossing17[[#This Row],[Windows Native]]="√"),"wel","niet")</f>
        <v>niet</v>
      </c>
      <c r="L16" s="4" t="str">
        <f>IF(AND('AAN TE VULLEN door INSCHRIJVER'!$C$21="Ja",Eisen_Oplossing17[[#This Row],[iOS én Android Native]]="√"),"wel","niet")</f>
        <v>niet</v>
      </c>
      <c r="M16" s="4" t="str">
        <f>IF(ISERROR(SEARCH("wel",CONCATENATE(Eisen_Oplossing17[[#This Row],[toon_Web based/HTLM5]],Eisen_Oplossing17[[#This Row],[toon_Windows Native]],Eisen_Oplossing17[[#This Row],[toon_iOS én Android Native]]))),"TOON NIET","TOON WEL")</f>
        <v>TOON NIET</v>
      </c>
      <c r="N16" s="4" t="str">
        <f>IF(Eisen_Oplossing17[[#This Row],[Eis nodig?]]="Ja","TOON WEL","TOON NIET")</f>
        <v>TOON WEL</v>
      </c>
      <c r="O16" s="4" t="str">
        <f>IF(AND(Eisen_Oplossing17[[#This Row],[TOON obv GEVRAAGDE?]]="TOON WEL",Eisen_Oplossing17[[#This Row],[Eis nodig?]]="JA"),"ZICHTBAAR","VERBERG")</f>
        <v>VERBERG</v>
      </c>
    </row>
    <row r="17" spans="1:15" ht="124.2" hidden="1" x14ac:dyDescent="0.3">
      <c r="A17" s="4" t="str">
        <f>IF(LEN(Eisen_Oplossing17[[#This Row],[teller]])=1,CONCATENATE("GUI00",Eisen_Oplossing17[[#This Row],[teller]]),IF(LEN(Eisen_Oplossing17[[#This Row],[teller]])=2,CONCATENATE("GUI0",Eisen_Oplossing17[[#This Row],[teller]]),CONCATENATE("GUI",Eisen_Oplossing17[[#This Row],[teller]])))</f>
        <v>GUI013</v>
      </c>
      <c r="B17" s="4">
        <f t="shared" si="0"/>
        <v>13</v>
      </c>
      <c r="C17" s="4" t="s">
        <v>54</v>
      </c>
      <c r="D17" s="4" t="s">
        <v>203</v>
      </c>
      <c r="E17" s="4" t="s">
        <v>403</v>
      </c>
      <c r="F17" s="4"/>
      <c r="G17" s="34"/>
      <c r="H17" s="34"/>
      <c r="I17" s="34" t="s">
        <v>63</v>
      </c>
      <c r="J17" s="4" t="str">
        <f>IF(AND('AAN TE VULLEN door INSCHRIJVER'!$C$19="Ja",Eisen_Oplossing17[[#This Row],[Web Based / HTLM5]]="√"),"wel","niet")</f>
        <v>niet</v>
      </c>
      <c r="K17" s="4" t="str">
        <f>IF(AND('AAN TE VULLEN door INSCHRIJVER'!$C$20="Ja",Eisen_Oplossing17[[#This Row],[Windows Native]]="√"),"wel","niet")</f>
        <v>niet</v>
      </c>
      <c r="L17" s="4" t="str">
        <f>IF(AND('AAN TE VULLEN door INSCHRIJVER'!$C$21="Ja",Eisen_Oplossing17[[#This Row],[iOS én Android Native]]="√"),"wel","niet")</f>
        <v>niet</v>
      </c>
      <c r="M17" s="4" t="str">
        <f>IF(ISERROR(SEARCH("wel",CONCATENATE(Eisen_Oplossing17[[#This Row],[toon_Web based/HTLM5]],Eisen_Oplossing17[[#This Row],[toon_Windows Native]],Eisen_Oplossing17[[#This Row],[toon_iOS én Android Native]]))),"TOON NIET","TOON WEL")</f>
        <v>TOON NIET</v>
      </c>
      <c r="N17" s="4" t="str">
        <f>IF(Eisen_Oplossing17[[#This Row],[Eis nodig?]]="Ja","TOON WEL","TOON NIET")</f>
        <v>TOON WEL</v>
      </c>
      <c r="O17" s="4" t="str">
        <f>IF(AND(Eisen_Oplossing17[[#This Row],[TOON obv GEVRAAGDE?]]="TOON WEL",Eisen_Oplossing17[[#This Row],[Eis nodig?]]="JA"),"ZICHTBAAR","VERBERG")</f>
        <v>VERBERG</v>
      </c>
    </row>
    <row r="18" spans="1:15" ht="55.2" hidden="1" x14ac:dyDescent="0.3">
      <c r="A18" s="4" t="str">
        <f>IF(LEN(Eisen_Oplossing17[[#This Row],[teller]])=1,CONCATENATE("GUI00",Eisen_Oplossing17[[#This Row],[teller]]),IF(LEN(Eisen_Oplossing17[[#This Row],[teller]])=2,CONCATENATE("GUI0",Eisen_Oplossing17[[#This Row],[teller]]),CONCATENATE("GUI",Eisen_Oplossing17[[#This Row],[teller]])))</f>
        <v>GUI014</v>
      </c>
      <c r="B18" s="4">
        <f t="shared" si="0"/>
        <v>14</v>
      </c>
      <c r="C18" s="4" t="s">
        <v>227</v>
      </c>
      <c r="D18" s="4" t="s">
        <v>203</v>
      </c>
      <c r="E18" s="4" t="s">
        <v>214</v>
      </c>
      <c r="F18" s="4"/>
      <c r="G18" s="34" t="s">
        <v>63</v>
      </c>
      <c r="H18" s="34"/>
      <c r="I18" s="34" t="s">
        <v>63</v>
      </c>
      <c r="J18" s="4" t="str">
        <f>IF(AND('AAN TE VULLEN door INSCHRIJVER'!$C$19="Ja",Eisen_Oplossing17[[#This Row],[Web Based / HTLM5]]="√"),"wel","niet")</f>
        <v>wel</v>
      </c>
      <c r="K18" s="4" t="str">
        <f>IF(AND('AAN TE VULLEN door INSCHRIJVER'!$C$20="Ja",Eisen_Oplossing17[[#This Row],[Windows Native]]="√"),"wel","niet")</f>
        <v>niet</v>
      </c>
      <c r="L18" s="4" t="str">
        <f>IF(AND('AAN TE VULLEN door INSCHRIJVER'!$C$21="Ja",Eisen_Oplossing17[[#This Row],[iOS én Android Native]]="√"),"wel","niet")</f>
        <v>niet</v>
      </c>
      <c r="M18" s="4" t="str">
        <f>IF(ISERROR(SEARCH("wel",CONCATENATE(Eisen_Oplossing17[[#This Row],[toon_Web based/HTLM5]],Eisen_Oplossing17[[#This Row],[toon_Windows Native]],Eisen_Oplossing17[[#This Row],[toon_iOS én Android Native]]))),"TOON NIET","TOON WEL")</f>
        <v>TOON WEL</v>
      </c>
      <c r="N18" s="4" t="str">
        <f>IF(Eisen_Oplossing17[[#This Row],[Eis nodig?]]="Ja","TOON WEL","TOON NIET")</f>
        <v>TOON NIET</v>
      </c>
      <c r="O18" s="4" t="str">
        <f>IF(AND(Eisen_Oplossing17[[#This Row],[TOON obv GEVRAAGDE?]]="TOON WEL",Eisen_Oplossing17[[#This Row],[Eis nodig?]]="JA"),"ZICHTBAAR","VERBERG")</f>
        <v>VERBERG</v>
      </c>
    </row>
    <row r="19" spans="1:15" ht="55.2" x14ac:dyDescent="0.3">
      <c r="A19" s="4" t="str">
        <f>IF(LEN(Eisen_Oplossing17[[#This Row],[teller]])=1,CONCATENATE("GUI00",Eisen_Oplossing17[[#This Row],[teller]]),IF(LEN(Eisen_Oplossing17[[#This Row],[teller]])=2,CONCATENATE("GUI0",Eisen_Oplossing17[[#This Row],[teller]]),CONCATENATE("GUI",Eisen_Oplossing17[[#This Row],[teller]])))</f>
        <v>GUI015</v>
      </c>
      <c r="B19" s="4">
        <f t="shared" si="0"/>
        <v>15</v>
      </c>
      <c r="C19" s="4" t="s">
        <v>54</v>
      </c>
      <c r="D19" s="4" t="s">
        <v>203</v>
      </c>
      <c r="E19" s="4" t="s">
        <v>215</v>
      </c>
      <c r="F19" s="4"/>
      <c r="G19" s="34" t="s">
        <v>63</v>
      </c>
      <c r="H19" s="34" t="s">
        <v>63</v>
      </c>
      <c r="I19" s="34" t="s">
        <v>63</v>
      </c>
      <c r="J19" s="4" t="str">
        <f>IF(AND('AAN TE VULLEN door INSCHRIJVER'!$C$19="Ja",Eisen_Oplossing17[[#This Row],[Web Based / HTLM5]]="√"),"wel","niet")</f>
        <v>wel</v>
      </c>
      <c r="K19" s="4" t="str">
        <f>IF(AND('AAN TE VULLEN door INSCHRIJVER'!$C$20="Ja",Eisen_Oplossing17[[#This Row],[Windows Native]]="√"),"wel","niet")</f>
        <v>niet</v>
      </c>
      <c r="L19" s="4" t="str">
        <f>IF(AND('AAN TE VULLEN door INSCHRIJVER'!$C$21="Ja",Eisen_Oplossing17[[#This Row],[iOS én Android Native]]="√"),"wel","niet")</f>
        <v>niet</v>
      </c>
      <c r="M19" s="4" t="str">
        <f>IF(ISERROR(SEARCH("wel",CONCATENATE(Eisen_Oplossing17[[#This Row],[toon_Web based/HTLM5]],Eisen_Oplossing17[[#This Row],[toon_Windows Native]],Eisen_Oplossing17[[#This Row],[toon_iOS én Android Native]]))),"TOON NIET","TOON WEL")</f>
        <v>TOON WEL</v>
      </c>
      <c r="N19" s="4" t="str">
        <f>IF(Eisen_Oplossing17[[#This Row],[Eis nodig?]]="Ja","TOON WEL","TOON NIET")</f>
        <v>TOON WEL</v>
      </c>
      <c r="O19" s="4" t="str">
        <f>IF(AND(Eisen_Oplossing17[[#This Row],[TOON obv GEVRAAGDE?]]="TOON WEL",Eisen_Oplossing17[[#This Row],[Eis nodig?]]="JA"),"ZICHTBAAR","VERBERG")</f>
        <v>ZICHTBAAR</v>
      </c>
    </row>
    <row r="20" spans="1:15" ht="82.8" hidden="1" x14ac:dyDescent="0.3">
      <c r="A20" s="4" t="str">
        <f>IF(LEN(Eisen_Oplossing17[[#This Row],[teller]])=1,CONCATENATE("GUI00",Eisen_Oplossing17[[#This Row],[teller]]),IF(LEN(Eisen_Oplossing17[[#This Row],[teller]])=2,CONCATENATE("GUI0",Eisen_Oplossing17[[#This Row],[teller]]),CONCATENATE("GUI",Eisen_Oplossing17[[#This Row],[teller]])))</f>
        <v>GUI016</v>
      </c>
      <c r="B20" s="4">
        <f t="shared" si="0"/>
        <v>16</v>
      </c>
      <c r="C20" s="4" t="s">
        <v>54</v>
      </c>
      <c r="D20" s="4" t="s">
        <v>203</v>
      </c>
      <c r="E20" s="4" t="s">
        <v>298</v>
      </c>
      <c r="F20" s="4"/>
      <c r="G20" s="34"/>
      <c r="H20" s="34"/>
      <c r="I20" s="34" t="s">
        <v>63</v>
      </c>
      <c r="J20" s="4" t="str">
        <f>IF(AND('AAN TE VULLEN door INSCHRIJVER'!$C$19="Ja",Eisen_Oplossing17[[#This Row],[Web Based / HTLM5]]="√"),"wel","niet")</f>
        <v>niet</v>
      </c>
      <c r="K20" s="4" t="str">
        <f>IF(AND('AAN TE VULLEN door INSCHRIJVER'!$C$20="Ja",Eisen_Oplossing17[[#This Row],[Windows Native]]="√"),"wel","niet")</f>
        <v>niet</v>
      </c>
      <c r="L20" s="4" t="str">
        <f>IF(AND('AAN TE VULLEN door INSCHRIJVER'!$C$21="Ja",Eisen_Oplossing17[[#This Row],[iOS én Android Native]]="√"),"wel","niet")</f>
        <v>niet</v>
      </c>
      <c r="M20" s="4" t="str">
        <f>IF(ISERROR(SEARCH("wel",CONCATENATE(Eisen_Oplossing17[[#This Row],[toon_Web based/HTLM5]],Eisen_Oplossing17[[#This Row],[toon_Windows Native]],Eisen_Oplossing17[[#This Row],[toon_iOS én Android Native]]))),"TOON NIET","TOON WEL")</f>
        <v>TOON NIET</v>
      </c>
      <c r="N20" s="4" t="str">
        <f>IF(Eisen_Oplossing17[[#This Row],[Eis nodig?]]="Ja","TOON WEL","TOON NIET")</f>
        <v>TOON WEL</v>
      </c>
      <c r="O20" s="4" t="str">
        <f>IF(AND(Eisen_Oplossing17[[#This Row],[TOON obv GEVRAAGDE?]]="TOON WEL",Eisen_Oplossing17[[#This Row],[Eis nodig?]]="JA"),"ZICHTBAAR","VERBERG")</f>
        <v>VERBERG</v>
      </c>
    </row>
  </sheetData>
  <sheetProtection algorithmName="SHA-512" hashValue="hEWhxAzlnlKOmTeminrQiprQFnt5uvYJgeXRLghkVRNmU4nqROKh8zsbS8GFPjV5WA+QQsL9WDqgjFCtXFKx+w==" saltValue="V7R1otAjiSKsuLpFY/jgcg==" spinCount="100000" sheet="1" objects="1" scenarios="1" autoFilter="0"/>
  <mergeCells count="2">
    <mergeCell ref="A2:E2"/>
    <mergeCell ref="A1:I1"/>
  </mergeCells>
  <conditionalFormatting sqref="A5:I500">
    <cfRule type="expression" dxfId="6" priority="6">
      <formula>$O5="VERBERG"</formula>
    </cfRule>
  </conditionalFormatting>
  <conditionalFormatting sqref="G5:G500">
    <cfRule type="expression" dxfId="4" priority="7">
      <formula>$J5="niet"</formula>
    </cfRule>
  </conditionalFormatting>
  <conditionalFormatting sqref="H5:H500">
    <cfRule type="expression" dxfId="2" priority="1">
      <formula>$K5="Niet"</formula>
    </cfRule>
  </conditionalFormatting>
  <conditionalFormatting sqref="I5:I500">
    <cfRule type="expression" dxfId="0" priority="2">
      <formula>$L5="niet"</formula>
    </cfRule>
  </conditionalFormatting>
  <pageMargins left="0.7" right="0.7" top="0.75" bottom="0.75" header="0.3" footer="0.3"/>
  <pageSetup paperSize="0"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3" id="{1CD1853D-674D-4833-8AB6-B3A0FFAA6724}">
            <xm:f>'AAN TE VULLEN door INSCHRIJVER'!$C$19="Nee"</xm:f>
            <x14:dxf>
              <font>
                <b val="0"/>
                <i/>
                <strike/>
                <color rgb="FFFF0000"/>
              </font>
            </x14:dxf>
          </x14:cfRule>
          <xm:sqref>G4</xm:sqref>
        </x14:conditionalFormatting>
        <x14:conditionalFormatting xmlns:xm="http://schemas.microsoft.com/office/excel/2006/main">
          <x14:cfRule type="expression" priority="4" id="{0586DEAC-5B18-4AB0-AF25-A1D13C06286F}">
            <xm:f>'AAN TE VULLEN door INSCHRIJVER'!$C$20="Nee"</xm:f>
            <x14:dxf>
              <font>
                <b val="0"/>
                <i/>
                <strike/>
                <color rgb="FFFF0000"/>
              </font>
            </x14:dxf>
          </x14:cfRule>
          <xm:sqref>H4</xm:sqref>
        </x14:conditionalFormatting>
        <x14:conditionalFormatting xmlns:xm="http://schemas.microsoft.com/office/excel/2006/main">
          <x14:cfRule type="expression" priority="5" id="{D394E95A-6BAD-4469-8A1D-6073116158E3}">
            <xm:f>'AAN TE VULLEN door INSCHRIJVER'!$C$21="Nee"</xm:f>
            <x14:dxf>
              <font>
                <b val="0"/>
                <i/>
                <strike/>
                <color rgb="FFFF0000"/>
              </font>
            </x14:dxf>
          </x14:cfRule>
          <xm:sqref>I4</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AC5708AB-92CF-46EF-9AF9-01D8A81DCFCE}">
          <x14:formula1>
            <xm:f>'VERBERGEN - Hulptabellen'!$I$3:$I$4</xm:f>
          </x14:formula1>
          <xm:sqref>C5:C20</xm:sqref>
        </x14:dataValidation>
        <x14:dataValidation type="list" allowBlank="1" showInputMessage="1" showErrorMessage="1" xr:uid="{4D40617C-D8C3-4157-8111-611F52D8FA64}">
          <x14:formula1>
            <xm:f>'VERBERGEN - Hulptabellen'!$C$2:$C$3</xm:f>
          </x14:formula1>
          <xm:sqref>G5:I20</xm:sqref>
        </x14:dataValidation>
        <x14:dataValidation type="list" allowBlank="1" showInputMessage="1" showErrorMessage="1" xr:uid="{57F98E26-0BF3-422E-900D-1374C87935FE}">
          <x14:formula1>
            <xm:f>'VERBERGEN - Hulptabellen'!$A$2:$A$32</xm:f>
          </x14:formula1>
          <xm:sqref>D5:D20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9197F-7A31-4B20-9C7E-899A242ED9CF}">
  <sheetPr>
    <tabColor rgb="FFFF0000"/>
  </sheetPr>
  <dimension ref="A1:B20"/>
  <sheetViews>
    <sheetView topLeftCell="A18" workbookViewId="0">
      <selection activeCell="E10" sqref="E10"/>
    </sheetView>
  </sheetViews>
  <sheetFormatPr defaultColWidth="19.6640625" defaultRowHeight="13.8" x14ac:dyDescent="0.3"/>
  <cols>
    <col min="1" max="1" width="28.33203125" style="4" customWidth="1"/>
    <col min="2" max="2" width="58.44140625" style="4" customWidth="1"/>
    <col min="3" max="16384" width="19.6640625" style="4"/>
  </cols>
  <sheetData>
    <row r="1" spans="1:2" s="16" customFormat="1" ht="18" x14ac:dyDescent="0.3">
      <c r="A1" s="30" t="s">
        <v>9</v>
      </c>
      <c r="B1" s="31"/>
    </row>
    <row r="2" spans="1:2" x14ac:dyDescent="0.3">
      <c r="A2" s="12"/>
      <c r="B2" s="12"/>
    </row>
    <row r="3" spans="1:2" x14ac:dyDescent="0.3">
      <c r="A3" s="4" t="s">
        <v>10</v>
      </c>
      <c r="B3" s="4" t="s">
        <v>11</v>
      </c>
    </row>
    <row r="4" spans="1:2" ht="41.4" x14ac:dyDescent="0.3">
      <c r="A4" s="4" t="s">
        <v>12</v>
      </c>
      <c r="B4" s="4" t="s">
        <v>13</v>
      </c>
    </row>
    <row r="5" spans="1:2" ht="41.4" x14ac:dyDescent="0.3">
      <c r="A5" s="4" t="s">
        <v>14</v>
      </c>
      <c r="B5" s="4" t="s">
        <v>15</v>
      </c>
    </row>
    <row r="6" spans="1:2" ht="55.2" x14ac:dyDescent="0.3">
      <c r="A6" s="4" t="s">
        <v>16</v>
      </c>
      <c r="B6" s="4" t="s">
        <v>17</v>
      </c>
    </row>
    <row r="7" spans="1:2" ht="69" x14ac:dyDescent="0.3">
      <c r="A7" s="5" t="s">
        <v>18</v>
      </c>
      <c r="B7" s="4" t="s">
        <v>19</v>
      </c>
    </row>
    <row r="8" spans="1:2" ht="82.8" x14ac:dyDescent="0.3">
      <c r="A8" s="5" t="s">
        <v>20</v>
      </c>
      <c r="B8" s="4" t="s">
        <v>21</v>
      </c>
    </row>
    <row r="9" spans="1:2" ht="69" x14ac:dyDescent="0.3">
      <c r="A9" s="4" t="s">
        <v>22</v>
      </c>
      <c r="B9" s="4" t="s">
        <v>23</v>
      </c>
    </row>
    <row r="10" spans="1:2" ht="138" x14ac:dyDescent="0.3">
      <c r="A10" s="4" t="s">
        <v>24</v>
      </c>
      <c r="B10" s="4" t="s">
        <v>25</v>
      </c>
    </row>
    <row r="11" spans="1:2" ht="82.8" x14ac:dyDescent="0.3">
      <c r="A11" s="4" t="s">
        <v>26</v>
      </c>
      <c r="B11" s="4" t="s">
        <v>27</v>
      </c>
    </row>
    <row r="12" spans="1:2" ht="69" x14ac:dyDescent="0.3">
      <c r="A12" s="4" t="s">
        <v>28</v>
      </c>
      <c r="B12" s="4" t="s">
        <v>29</v>
      </c>
    </row>
    <row r="13" spans="1:2" ht="82.8" x14ac:dyDescent="0.3">
      <c r="A13" s="4" t="s">
        <v>30</v>
      </c>
      <c r="B13" s="4" t="s">
        <v>31</v>
      </c>
    </row>
    <row r="14" spans="1:2" x14ac:dyDescent="0.3">
      <c r="A14" s="4" t="s">
        <v>32</v>
      </c>
      <c r="B14" s="4" t="s">
        <v>33</v>
      </c>
    </row>
    <row r="15" spans="1:2" ht="41.4" x14ac:dyDescent="0.3">
      <c r="A15" s="4" t="s">
        <v>34</v>
      </c>
      <c r="B15" s="4" t="s">
        <v>35</v>
      </c>
    </row>
    <row r="16" spans="1:2" ht="41.4" x14ac:dyDescent="0.3">
      <c r="A16" s="4" t="str">
        <f>CONCATENATE("Presentatielaag: ",'VERBERGEN - Hulptabellen'!G3)</f>
        <v>Presentatielaag: Microsoft Windows Native client</v>
      </c>
      <c r="B16" s="4" t="s">
        <v>36</v>
      </c>
    </row>
    <row r="17" spans="1:2" ht="27.6" x14ac:dyDescent="0.3">
      <c r="A17" s="4" t="str">
        <f>CONCATENATE("Presentatielaag: ",'VERBERGEN - Hulptabellen'!G4)</f>
        <v>Presentatielaag: Native App voor Mobile Device (iOS én Android)</v>
      </c>
      <c r="B17" s="4" t="s">
        <v>37</v>
      </c>
    </row>
    <row r="18" spans="1:2" ht="41.4" x14ac:dyDescent="0.3">
      <c r="A18" s="4" t="str">
        <f>CONCATENATE("Presentatielaag: ",'VERBERGEN - Hulptabellen'!G2)</f>
        <v>Presentatielaag: Web-based / HTML5 interface</v>
      </c>
      <c r="B18" s="4" t="s">
        <v>38</v>
      </c>
    </row>
    <row r="19" spans="1:2" ht="27.6" x14ac:dyDescent="0.3">
      <c r="A19" s="4" t="s">
        <v>39</v>
      </c>
      <c r="B19" s="4" t="s">
        <v>40</v>
      </c>
    </row>
    <row r="20" spans="1:2" ht="165.6" x14ac:dyDescent="0.3">
      <c r="A20" s="4" t="s">
        <v>41</v>
      </c>
      <c r="B20" s="4" t="s">
        <v>42</v>
      </c>
    </row>
  </sheetData>
  <phoneticPr fontId="9" type="noConversion"/>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F158F-687A-4D14-AD44-A100973B705A}">
  <sheetPr>
    <tabColor rgb="FFFF0000"/>
  </sheetPr>
  <dimension ref="A1:O80"/>
  <sheetViews>
    <sheetView topLeftCell="A23" workbookViewId="0">
      <selection activeCell="A2" sqref="A2:A24"/>
    </sheetView>
  </sheetViews>
  <sheetFormatPr defaultRowHeight="14.4" x14ac:dyDescent="0.3"/>
  <cols>
    <col min="1" max="1" width="39.33203125" customWidth="1"/>
    <col min="2" max="2" width="9.33203125" customWidth="1"/>
    <col min="3" max="3" width="35.6640625" customWidth="1"/>
    <col min="4" max="4" width="1.5546875" customWidth="1"/>
    <col min="5" max="5" width="26.44140625" bestFit="1" customWidth="1"/>
    <col min="6" max="6" width="1.5546875" customWidth="1"/>
    <col min="7" max="7" width="63.44140625" bestFit="1" customWidth="1"/>
    <col min="8" max="8" width="1.6640625" customWidth="1"/>
    <col min="9" max="9" width="12.6640625" bestFit="1" customWidth="1"/>
    <col min="10" max="10" width="1.6640625" customWidth="1"/>
    <col min="11" max="11" width="22.33203125" bestFit="1" customWidth="1"/>
    <col min="12" max="12" width="1.6640625" customWidth="1"/>
    <col min="13" max="13" width="22.33203125" bestFit="1" customWidth="1"/>
    <col min="14" max="14" width="1.6640625" customWidth="1"/>
    <col min="15" max="15" width="22.33203125" bestFit="1" customWidth="1"/>
  </cols>
  <sheetData>
    <row r="1" spans="1:15" x14ac:dyDescent="0.3">
      <c r="A1" t="s">
        <v>216</v>
      </c>
      <c r="C1" t="s">
        <v>217</v>
      </c>
      <c r="E1" t="s">
        <v>218</v>
      </c>
      <c r="G1" t="s">
        <v>219</v>
      </c>
      <c r="I1" t="s">
        <v>220</v>
      </c>
      <c r="K1" t="s">
        <v>411</v>
      </c>
      <c r="M1" t="s">
        <v>412</v>
      </c>
      <c r="O1" t="s">
        <v>413</v>
      </c>
    </row>
    <row r="2" spans="1:15" x14ac:dyDescent="0.3">
      <c r="A2" s="19" t="s">
        <v>62</v>
      </c>
      <c r="C2" s="1"/>
      <c r="E2" t="s">
        <v>221</v>
      </c>
      <c r="G2" t="s">
        <v>222</v>
      </c>
      <c r="K2" t="s">
        <v>417</v>
      </c>
      <c r="M2" t="s">
        <v>420</v>
      </c>
      <c r="O2" t="s">
        <v>423</v>
      </c>
    </row>
    <row r="3" spans="1:15" x14ac:dyDescent="0.3">
      <c r="A3" s="18" t="s">
        <v>66</v>
      </c>
      <c r="C3" s="2" t="s">
        <v>63</v>
      </c>
      <c r="E3" t="s">
        <v>223</v>
      </c>
      <c r="G3" t="s">
        <v>224</v>
      </c>
      <c r="I3" t="s">
        <v>54</v>
      </c>
      <c r="K3" t="s">
        <v>416</v>
      </c>
      <c r="M3" t="s">
        <v>419</v>
      </c>
      <c r="O3" t="s">
        <v>422</v>
      </c>
    </row>
    <row r="4" spans="1:15" x14ac:dyDescent="0.3">
      <c r="A4" t="s">
        <v>67</v>
      </c>
      <c r="C4" s="1" t="s">
        <v>225</v>
      </c>
      <c r="G4" t="s">
        <v>226</v>
      </c>
      <c r="I4" t="s">
        <v>227</v>
      </c>
      <c r="K4" t="s">
        <v>415</v>
      </c>
      <c r="M4" t="s">
        <v>418</v>
      </c>
      <c r="O4" t="s">
        <v>421</v>
      </c>
    </row>
    <row r="5" spans="1:15" x14ac:dyDescent="0.3">
      <c r="A5" s="19" t="s">
        <v>74</v>
      </c>
      <c r="G5" t="s">
        <v>228</v>
      </c>
      <c r="I5" t="s">
        <v>229</v>
      </c>
    </row>
    <row r="6" spans="1:15" x14ac:dyDescent="0.3">
      <c r="A6" t="s">
        <v>84</v>
      </c>
    </row>
    <row r="7" spans="1:15" x14ac:dyDescent="0.3">
      <c r="A7" t="s">
        <v>92</v>
      </c>
    </row>
    <row r="8" spans="1:15" x14ac:dyDescent="0.3">
      <c r="A8" s="19" t="s">
        <v>97</v>
      </c>
    </row>
    <row r="9" spans="1:15" x14ac:dyDescent="0.3">
      <c r="A9" s="19" t="s">
        <v>203</v>
      </c>
    </row>
    <row r="10" spans="1:15" x14ac:dyDescent="0.3">
      <c r="A10" s="20" t="s">
        <v>71</v>
      </c>
    </row>
    <row r="11" spans="1:15" ht="28.8" x14ac:dyDescent="0.3">
      <c r="A11" s="104" t="s">
        <v>619</v>
      </c>
    </row>
    <row r="12" spans="1:15" x14ac:dyDescent="0.3">
      <c r="A12" t="s">
        <v>107</v>
      </c>
    </row>
    <row r="13" spans="1:15" x14ac:dyDescent="0.3">
      <c r="A13" t="s">
        <v>113</v>
      </c>
    </row>
    <row r="14" spans="1:15" x14ac:dyDescent="0.3">
      <c r="A14" s="19" t="s">
        <v>117</v>
      </c>
    </row>
    <row r="15" spans="1:15" x14ac:dyDescent="0.3">
      <c r="A15" t="s">
        <v>120</v>
      </c>
    </row>
    <row r="16" spans="1:15" x14ac:dyDescent="0.3">
      <c r="A16" t="s">
        <v>122</v>
      </c>
    </row>
    <row r="17" spans="1:1" x14ac:dyDescent="0.3">
      <c r="A17" t="s">
        <v>132</v>
      </c>
    </row>
    <row r="18" spans="1:1" x14ac:dyDescent="0.3">
      <c r="A18" t="s">
        <v>135</v>
      </c>
    </row>
    <row r="19" spans="1:1" x14ac:dyDescent="0.3">
      <c r="A19" t="s">
        <v>138</v>
      </c>
    </row>
    <row r="20" spans="1:1" x14ac:dyDescent="0.3">
      <c r="A20" t="s">
        <v>554</v>
      </c>
    </row>
    <row r="21" spans="1:1" x14ac:dyDescent="0.3">
      <c r="A21" t="s">
        <v>152</v>
      </c>
    </row>
    <row r="22" spans="1:1" x14ac:dyDescent="0.3">
      <c r="A22" t="s">
        <v>156</v>
      </c>
    </row>
    <row r="23" spans="1:1" x14ac:dyDescent="0.3">
      <c r="A23" s="20" t="s">
        <v>193</v>
      </c>
    </row>
    <row r="24" spans="1:1" ht="28.8" x14ac:dyDescent="0.3">
      <c r="A24" s="104" t="s">
        <v>618</v>
      </c>
    </row>
    <row r="25" spans="1:1" x14ac:dyDescent="0.3">
      <c r="A25" s="20"/>
    </row>
    <row r="26" spans="1:1" x14ac:dyDescent="0.3">
      <c r="A26" s="20"/>
    </row>
    <row r="29" spans="1:1" x14ac:dyDescent="0.3">
      <c r="A29" s="19"/>
    </row>
    <row r="36" spans="1:3" x14ac:dyDescent="0.3">
      <c r="A36" s="18" t="s">
        <v>230</v>
      </c>
      <c r="C36" s="18" t="s">
        <v>103</v>
      </c>
    </row>
    <row r="37" spans="1:3" x14ac:dyDescent="0.3">
      <c r="A37" s="19" t="s">
        <v>231</v>
      </c>
      <c r="C37" s="18" t="s">
        <v>103</v>
      </c>
    </row>
    <row r="38" spans="1:3" x14ac:dyDescent="0.3">
      <c r="A38" s="18" t="s">
        <v>232</v>
      </c>
      <c r="C38" s="18" t="s">
        <v>103</v>
      </c>
    </row>
    <row r="39" spans="1:3" x14ac:dyDescent="0.3">
      <c r="A39" s="19" t="s">
        <v>233</v>
      </c>
      <c r="C39" s="18" t="s">
        <v>103</v>
      </c>
    </row>
    <row r="40" spans="1:3" x14ac:dyDescent="0.3">
      <c r="A40" s="18" t="s">
        <v>234</v>
      </c>
      <c r="C40" t="s">
        <v>62</v>
      </c>
    </row>
    <row r="41" spans="1:3" x14ac:dyDescent="0.3">
      <c r="A41" s="19" t="s">
        <v>235</v>
      </c>
      <c r="C41" t="s">
        <v>236</v>
      </c>
    </row>
    <row r="42" spans="1:3" x14ac:dyDescent="0.3">
      <c r="A42" s="18" t="s">
        <v>237</v>
      </c>
      <c r="C42" s="18" t="s">
        <v>66</v>
      </c>
    </row>
    <row r="43" spans="1:3" x14ac:dyDescent="0.3">
      <c r="A43" s="19" t="s">
        <v>238</v>
      </c>
      <c r="C43" s="19" t="s">
        <v>107</v>
      </c>
    </row>
    <row r="44" spans="1:3" x14ac:dyDescent="0.3">
      <c r="A44" s="18" t="s">
        <v>239</v>
      </c>
      <c r="C44" t="s">
        <v>140</v>
      </c>
    </row>
    <row r="45" spans="1:3" x14ac:dyDescent="0.3">
      <c r="A45" s="19" t="s">
        <v>240</v>
      </c>
      <c r="C45" t="s">
        <v>138</v>
      </c>
    </row>
    <row r="46" spans="1:3" x14ac:dyDescent="0.3">
      <c r="A46" s="18" t="s">
        <v>241</v>
      </c>
      <c r="C46" t="s">
        <v>71</v>
      </c>
    </row>
    <row r="47" spans="1:3" x14ac:dyDescent="0.3">
      <c r="A47" s="19" t="s">
        <v>242</v>
      </c>
      <c r="C47" s="19" t="s">
        <v>243</v>
      </c>
    </row>
    <row r="48" spans="1:3" x14ac:dyDescent="0.3">
      <c r="A48" s="18" t="s">
        <v>244</v>
      </c>
      <c r="C48" t="s">
        <v>245</v>
      </c>
    </row>
    <row r="49" spans="1:3" x14ac:dyDescent="0.3">
      <c r="A49" s="19" t="s">
        <v>246</v>
      </c>
      <c r="C49" t="s">
        <v>120</v>
      </c>
    </row>
    <row r="50" spans="1:3" x14ac:dyDescent="0.3">
      <c r="A50" s="18" t="s">
        <v>247</v>
      </c>
      <c r="C50" t="s">
        <v>113</v>
      </c>
    </row>
    <row r="51" spans="1:3" x14ac:dyDescent="0.3">
      <c r="A51" s="19" t="s">
        <v>248</v>
      </c>
      <c r="C51" t="s">
        <v>122</v>
      </c>
    </row>
    <row r="52" spans="1:3" x14ac:dyDescent="0.3">
      <c r="A52" s="18" t="s">
        <v>249</v>
      </c>
      <c r="C52" t="s">
        <v>250</v>
      </c>
    </row>
    <row r="53" spans="1:3" x14ac:dyDescent="0.3">
      <c r="A53" s="19" t="s">
        <v>251</v>
      </c>
      <c r="C53" t="s">
        <v>74</v>
      </c>
    </row>
    <row r="54" spans="1:3" x14ac:dyDescent="0.3">
      <c r="A54" s="18" t="s">
        <v>51</v>
      </c>
      <c r="C54" t="s">
        <v>84</v>
      </c>
    </row>
    <row r="55" spans="1:3" x14ac:dyDescent="0.3">
      <c r="A55" s="19" t="s">
        <v>252</v>
      </c>
      <c r="C55" t="s">
        <v>92</v>
      </c>
    </row>
    <row r="56" spans="1:3" x14ac:dyDescent="0.3">
      <c r="A56" s="18" t="s">
        <v>253</v>
      </c>
      <c r="C56" s="18" t="s">
        <v>254</v>
      </c>
    </row>
    <row r="57" spans="1:3" x14ac:dyDescent="0.3">
      <c r="A57" s="19" t="s">
        <v>255</v>
      </c>
      <c r="C57" t="s">
        <v>132</v>
      </c>
    </row>
    <row r="58" spans="1:3" x14ac:dyDescent="0.3">
      <c r="A58" s="18" t="s">
        <v>256</v>
      </c>
      <c r="C58" t="s">
        <v>140</v>
      </c>
    </row>
    <row r="59" spans="1:3" x14ac:dyDescent="0.3">
      <c r="A59" s="19" t="s">
        <v>257</v>
      </c>
      <c r="C59" t="s">
        <v>117</v>
      </c>
    </row>
    <row r="60" spans="1:3" x14ac:dyDescent="0.3">
      <c r="A60" s="18" t="s">
        <v>258</v>
      </c>
      <c r="C60" t="s">
        <v>140</v>
      </c>
    </row>
    <row r="61" spans="1:3" x14ac:dyDescent="0.3">
      <c r="A61" s="19" t="s">
        <v>259</v>
      </c>
      <c r="C61" t="s">
        <v>62</v>
      </c>
    </row>
    <row r="62" spans="1:3" x14ac:dyDescent="0.3">
      <c r="A62" s="18" t="s">
        <v>260</v>
      </c>
      <c r="C62" t="s">
        <v>97</v>
      </c>
    </row>
    <row r="63" spans="1:3" x14ac:dyDescent="0.3">
      <c r="A63" s="19" t="s">
        <v>261</v>
      </c>
      <c r="C63" s="19" t="s">
        <v>203</v>
      </c>
    </row>
    <row r="64" spans="1:3" x14ac:dyDescent="0.3">
      <c r="A64" s="18" t="s">
        <v>262</v>
      </c>
      <c r="C64" t="s">
        <v>97</v>
      </c>
    </row>
    <row r="65" spans="1:3" x14ac:dyDescent="0.3">
      <c r="A65" s="19" t="s">
        <v>263</v>
      </c>
      <c r="C65" t="s">
        <v>62</v>
      </c>
    </row>
    <row r="68" spans="1:3" x14ac:dyDescent="0.3">
      <c r="A68" s="17" t="s">
        <v>426</v>
      </c>
      <c r="B68" t="s">
        <v>440</v>
      </c>
      <c r="C68" s="17" t="s">
        <v>436</v>
      </c>
    </row>
    <row r="69" spans="1:3" x14ac:dyDescent="0.3">
      <c r="A69" t="s">
        <v>427</v>
      </c>
      <c r="B69">
        <v>1</v>
      </c>
      <c r="C69" t="s">
        <v>451</v>
      </c>
    </row>
    <row r="70" spans="1:3" x14ac:dyDescent="0.3">
      <c r="A70" t="s">
        <v>428</v>
      </c>
      <c r="B70">
        <v>2</v>
      </c>
      <c r="C70" t="s">
        <v>452</v>
      </c>
    </row>
    <row r="71" spans="1:3" x14ac:dyDescent="0.3">
      <c r="A71" t="s">
        <v>429</v>
      </c>
      <c r="B71">
        <v>3</v>
      </c>
      <c r="C71" t="s">
        <v>453</v>
      </c>
    </row>
    <row r="72" spans="1:3" x14ac:dyDescent="0.3">
      <c r="A72" t="s">
        <v>431</v>
      </c>
      <c r="B72">
        <v>1</v>
      </c>
      <c r="C72" t="s">
        <v>441</v>
      </c>
    </row>
    <row r="73" spans="1:3" x14ac:dyDescent="0.3">
      <c r="A73" t="s">
        <v>430</v>
      </c>
      <c r="B73">
        <v>2</v>
      </c>
      <c r="C73" t="s">
        <v>442</v>
      </c>
    </row>
    <row r="74" spans="1:3" x14ac:dyDescent="0.3">
      <c r="A74" t="s">
        <v>432</v>
      </c>
      <c r="B74">
        <v>3</v>
      </c>
      <c r="C74" t="s">
        <v>443</v>
      </c>
    </row>
    <row r="75" spans="1:3" x14ac:dyDescent="0.3">
      <c r="A75" t="s">
        <v>433</v>
      </c>
      <c r="B75">
        <v>1</v>
      </c>
      <c r="C75" t="s">
        <v>444</v>
      </c>
    </row>
    <row r="76" spans="1:3" x14ac:dyDescent="0.3">
      <c r="A76" t="s">
        <v>434</v>
      </c>
      <c r="B76">
        <v>2</v>
      </c>
      <c r="C76" t="s">
        <v>445</v>
      </c>
    </row>
    <row r="77" spans="1:3" x14ac:dyDescent="0.3">
      <c r="A77" t="s">
        <v>435</v>
      </c>
      <c r="B77">
        <v>3</v>
      </c>
      <c r="C77" t="s">
        <v>446</v>
      </c>
    </row>
    <row r="78" spans="1:3" x14ac:dyDescent="0.3">
      <c r="A78" t="s">
        <v>437</v>
      </c>
      <c r="B78" t="s">
        <v>447</v>
      </c>
      <c r="C78" t="s">
        <v>454</v>
      </c>
    </row>
    <row r="79" spans="1:3" x14ac:dyDescent="0.3">
      <c r="A79" t="s">
        <v>438</v>
      </c>
      <c r="B79" t="s">
        <v>448</v>
      </c>
      <c r="C79" t="s">
        <v>450</v>
      </c>
    </row>
    <row r="80" spans="1:3" x14ac:dyDescent="0.3">
      <c r="A80" t="s">
        <v>439</v>
      </c>
      <c r="B80" t="s">
        <v>449</v>
      </c>
      <c r="C80" t="s">
        <v>455</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ECC1BBF11B10B43B55EABE43905C56B" ma:contentTypeVersion="13" ma:contentTypeDescription="Een nieuw document maken." ma:contentTypeScope="" ma:versionID="88261889826cfaac557fc0728ca1fa95">
  <xsd:schema xmlns:xsd="http://www.w3.org/2001/XMLSchema" xmlns:xs="http://www.w3.org/2001/XMLSchema" xmlns:p="http://schemas.microsoft.com/office/2006/metadata/properties" xmlns:ns2="3b4fbce7-7457-4077-8822-5fd466340b0b" xmlns:ns3="4f35b267-bd6d-4640-8cf6-c0951f2bf4bb" targetNamespace="http://schemas.microsoft.com/office/2006/metadata/properties" ma:root="true" ma:fieldsID="d01e6d8701728a0e432dd2f511d5eec2" ns2:_="" ns3:_="">
    <xsd:import namespace="3b4fbce7-7457-4077-8822-5fd466340b0b"/>
    <xsd:import namespace="4f35b267-bd6d-4640-8cf6-c0951f2bf4b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4fbce7-7457-4077-8822-5fd466340b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090a0e23-2270-4081-893d-4dbd8040e89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f35b267-bd6d-4640-8cf6-c0951f2bf4b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7324603-96cb-4928-9513-8515658be3e6}" ma:internalName="TaxCatchAll" ma:showField="CatchAllData" ma:web="4f35b267-bd6d-4640-8cf6-c0951f2bf4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f35b267-bd6d-4640-8cf6-c0951f2bf4bb" xsi:nil="true"/>
    <lcf76f155ced4ddcb4097134ff3c332f xmlns="3b4fbce7-7457-4077-8822-5fd466340b0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C3A96B-41D6-4245-9114-35639E7FED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4fbce7-7457-4077-8822-5fd466340b0b"/>
    <ds:schemaRef ds:uri="4f35b267-bd6d-4640-8cf6-c0951f2bf4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1D77D2-4584-4CAE-A085-EE6B564BE983}">
  <ds:schemaRefs>
    <ds:schemaRef ds:uri="http://schemas.microsoft.com/office/2006/documentManagement/types"/>
    <ds:schemaRef ds:uri="http://purl.org/dc/terms/"/>
    <ds:schemaRef ds:uri="4f35b267-bd6d-4640-8cf6-c0951f2bf4bb"/>
    <ds:schemaRef ds:uri="http://schemas.microsoft.com/office/2006/metadata/properties"/>
    <ds:schemaRef ds:uri="http://schemas.openxmlformats.org/package/2006/metadata/core-properties"/>
    <ds:schemaRef ds:uri="http://www.w3.org/XML/1998/namespace"/>
    <ds:schemaRef ds:uri="http://purl.org/dc/dcmitype/"/>
    <ds:schemaRef ds:uri="3b4fbce7-7457-4077-8822-5fd466340b0b"/>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C02623D1-2803-4F8E-B6C7-90D5F972D0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3</vt:i4>
      </vt:variant>
    </vt:vector>
  </HeadingPairs>
  <TitlesOfParts>
    <vt:vector size="11" baseType="lpstr">
      <vt:lpstr>VERBERGEN - WERKWIJZE</vt:lpstr>
      <vt:lpstr>VERBERGEN BIV-eisen</vt:lpstr>
      <vt:lpstr>Algemeen &amp; Ondertekening</vt:lpstr>
      <vt:lpstr>AAN TE VULLEN door INSCHRIJVER</vt:lpstr>
      <vt:lpstr>1. EISEN Oplossing</vt:lpstr>
      <vt:lpstr>2. EISEN Presentatielaag-GUI</vt:lpstr>
      <vt:lpstr>Begrippen</vt:lpstr>
      <vt:lpstr>VERBERGEN - Hulptabellen</vt:lpstr>
      <vt:lpstr>Beschikbaarheid</vt:lpstr>
      <vt:lpstr>Integriteit</vt:lpstr>
      <vt:lpstr>Vertrouwelijkheid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Regionale IV ICT Aansluitvoorwaarden Gemeente Arnhem, Gemeente Renkum, Gemeente Rheden</dc:title>
  <dc:subject>ICT Aansluitvoorwaarden</dc:subject>
  <dc:creator>Richard Halmans</dc:creator>
  <cp:keywords>Aansluitvoorwaarden</cp:keywords>
  <dc:description/>
  <cp:lastModifiedBy>Daan Bouwman</cp:lastModifiedBy>
  <cp:revision/>
  <cp:lastPrinted>2026-02-09T14:41:22Z</cp:lastPrinted>
  <dcterms:created xsi:type="dcterms:W3CDTF">2024-09-04T07:38:00Z</dcterms:created>
  <dcterms:modified xsi:type="dcterms:W3CDTF">2026-03-25T11:25:59Z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0x0101007ECC1BBF11B10B43B55EABE43905C56B</vt:lpwstr>
  </property>
  <property fmtid="{D5CDD505-2E9C-101B-9397-08002B2CF9AE}" pid="3" name="MediaServiceImageTags">
    <vt:lpwstr/>
  </property>
</Properties>
</file>