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I:\Tiel\Team-Overstijgend\Inkoop\Rianne &amp; Jacki &amp; Fleur\Contractbeheer\2. Dossiers incompleet\Rik de Graaf\"/>
    </mc:Choice>
  </mc:AlternateContent>
  <xr:revisionPtr revIDLastSave="0" documentId="8_{DD319EFA-74E5-4F5C-A6A1-1A06A11A2BBF}" xr6:coauthVersionLast="47" xr6:coauthVersionMax="47" xr10:uidLastSave="{00000000-0000-0000-0000-000000000000}"/>
  <bookViews>
    <workbookView xWindow="-108" yWindow="-108" windowWidth="23256" windowHeight="12576" xr2:uid="{2945496B-BA7F-4962-847A-AAB954C5DC3A}"/>
  </bookViews>
  <sheets>
    <sheet name="Instructie &amp; totaal Prijsopgave" sheetId="1" r:id="rId1"/>
    <sheet name="Prijsopgave invulformulier" sheetId="2" r:id="rId2"/>
  </sheets>
  <definedNames>
    <definedName name="_xlnm._FilterDatabase" localSheetId="1" hidden="1">'Prijsopgave invulformulier'!$B$3:$AA$170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9" i="2" l="1"/>
  <c r="Z169" i="2" s="1"/>
  <c r="AA169" i="2" s="1"/>
  <c r="X169" i="2"/>
  <c r="W169" i="2"/>
  <c r="V169" i="2"/>
  <c r="U169" i="2"/>
  <c r="T169" i="2"/>
  <c r="S169" i="2"/>
  <c r="Y168" i="2"/>
  <c r="Z168" i="2" s="1"/>
  <c r="AA168" i="2" s="1"/>
  <c r="Y167" i="2"/>
  <c r="Z167" i="2" s="1"/>
  <c r="AA167" i="2" s="1"/>
  <c r="Y166" i="2"/>
  <c r="Z166" i="2" s="1"/>
  <c r="AA166" i="2" s="1"/>
  <c r="X166" i="2"/>
  <c r="W166" i="2"/>
  <c r="V166" i="2"/>
  <c r="U166" i="2"/>
  <c r="T166" i="2"/>
  <c r="S166" i="2"/>
  <c r="Y165" i="2"/>
  <c r="Z165" i="2" s="1"/>
  <c r="AA165" i="2" s="1"/>
  <c r="X165" i="2"/>
  <c r="W165" i="2"/>
  <c r="V165" i="2"/>
  <c r="U165" i="2"/>
  <c r="T165" i="2"/>
  <c r="S165" i="2"/>
  <c r="H165" i="2"/>
  <c r="Y164" i="2"/>
  <c r="Z164" i="2" s="1"/>
  <c r="AA164" i="2" s="1"/>
  <c r="X164" i="2"/>
  <c r="W164" i="2"/>
  <c r="V164" i="2"/>
  <c r="U164" i="2"/>
  <c r="T164" i="2"/>
  <c r="S164" i="2"/>
  <c r="H164" i="2"/>
  <c r="Y163" i="2"/>
  <c r="Z163" i="2" s="1"/>
  <c r="AA163" i="2" s="1"/>
  <c r="X163" i="2"/>
  <c r="W163" i="2"/>
  <c r="V163" i="2"/>
  <c r="U163" i="2"/>
  <c r="T163" i="2"/>
  <c r="S163" i="2"/>
  <c r="H163" i="2"/>
  <c r="Y162" i="2"/>
  <c r="Z162" i="2" s="1"/>
  <c r="AA162" i="2" s="1"/>
  <c r="X162" i="2"/>
  <c r="W162" i="2"/>
  <c r="V162" i="2"/>
  <c r="U162" i="2"/>
  <c r="T162" i="2"/>
  <c r="S162" i="2"/>
  <c r="H162" i="2"/>
  <c r="Y161" i="2"/>
  <c r="Z161" i="2" s="1"/>
  <c r="AA161" i="2" s="1"/>
  <c r="X161" i="2"/>
  <c r="W161" i="2"/>
  <c r="V161" i="2"/>
  <c r="U161" i="2"/>
  <c r="T161" i="2"/>
  <c r="S161" i="2"/>
  <c r="Y160" i="2"/>
  <c r="Z160" i="2" s="1"/>
  <c r="AA160" i="2" s="1"/>
  <c r="X160" i="2"/>
  <c r="W160" i="2"/>
  <c r="V160" i="2"/>
  <c r="U160" i="2"/>
  <c r="T160" i="2"/>
  <c r="S160" i="2"/>
  <c r="Y159" i="2"/>
  <c r="Z159" i="2" s="1"/>
  <c r="AA159" i="2" s="1"/>
  <c r="X159" i="2"/>
  <c r="W159" i="2"/>
  <c r="V159" i="2"/>
  <c r="U159" i="2"/>
  <c r="T159" i="2"/>
  <c r="S159" i="2"/>
  <c r="Y158" i="2"/>
  <c r="Z158" i="2" s="1"/>
  <c r="AA158" i="2" s="1"/>
  <c r="X158" i="2"/>
  <c r="W158" i="2"/>
  <c r="V158" i="2"/>
  <c r="U158" i="2"/>
  <c r="T158" i="2"/>
  <c r="S158" i="2"/>
  <c r="H158" i="2"/>
  <c r="Y157" i="2"/>
  <c r="Z157" i="2" s="1"/>
  <c r="AA157" i="2" s="1"/>
  <c r="X157" i="2"/>
  <c r="W157" i="2"/>
  <c r="V157" i="2"/>
  <c r="U157" i="2"/>
  <c r="T157" i="2"/>
  <c r="S157" i="2"/>
  <c r="Y156" i="2"/>
  <c r="Z156" i="2" s="1"/>
  <c r="AA156" i="2" s="1"/>
  <c r="X156" i="2"/>
  <c r="W156" i="2"/>
  <c r="V156" i="2"/>
  <c r="U156" i="2"/>
  <c r="T156" i="2"/>
  <c r="S156" i="2"/>
  <c r="H156" i="2"/>
  <c r="Y155" i="2"/>
  <c r="Z155" i="2" s="1"/>
  <c r="AA155" i="2" s="1"/>
  <c r="Y154" i="2"/>
  <c r="Z154" i="2" s="1"/>
  <c r="AA154" i="2" s="1"/>
  <c r="Y153" i="2"/>
  <c r="Z153" i="2" s="1"/>
  <c r="AA153" i="2" s="1"/>
  <c r="Y152" i="2"/>
  <c r="Z152" i="2" s="1"/>
  <c r="AA152" i="2" s="1"/>
  <c r="Y151" i="2"/>
  <c r="Z151" i="2" s="1"/>
  <c r="AA151" i="2" s="1"/>
  <c r="X151" i="2"/>
  <c r="W151" i="2"/>
  <c r="V151" i="2"/>
  <c r="U151" i="2"/>
  <c r="T151" i="2"/>
  <c r="S151" i="2"/>
  <c r="Y150" i="2"/>
  <c r="Z150" i="2" s="1"/>
  <c r="AA150" i="2" s="1"/>
  <c r="X150" i="2"/>
  <c r="W150" i="2"/>
  <c r="V150" i="2"/>
  <c r="U150" i="2"/>
  <c r="T150" i="2"/>
  <c r="S150" i="2"/>
  <c r="H150" i="2"/>
  <c r="Y149" i="2"/>
  <c r="Z149" i="2" s="1"/>
  <c r="AA149" i="2" s="1"/>
  <c r="X149" i="2"/>
  <c r="W149" i="2"/>
  <c r="V149" i="2"/>
  <c r="U149" i="2"/>
  <c r="T149" i="2"/>
  <c r="S149" i="2"/>
  <c r="Y148" i="2"/>
  <c r="Z148" i="2" s="1"/>
  <c r="AA148" i="2" s="1"/>
  <c r="Y147" i="2"/>
  <c r="Z147" i="2" s="1"/>
  <c r="AA147" i="2" s="1"/>
  <c r="Y146" i="2"/>
  <c r="Z146" i="2" s="1"/>
  <c r="AA146" i="2" s="1"/>
  <c r="Y145" i="2"/>
  <c r="Z145" i="2" s="1"/>
  <c r="AA145" i="2" s="1"/>
  <c r="Y144" i="2"/>
  <c r="Z144" i="2" s="1"/>
  <c r="AA144" i="2" s="1"/>
  <c r="Y143" i="2"/>
  <c r="Z143" i="2" s="1"/>
  <c r="AA143" i="2" s="1"/>
  <c r="Y142" i="2"/>
  <c r="Z142" i="2" s="1"/>
  <c r="AA142" i="2" s="1"/>
  <c r="X142" i="2"/>
  <c r="W142" i="2"/>
  <c r="V142" i="2"/>
  <c r="U142" i="2"/>
  <c r="T142" i="2"/>
  <c r="S142" i="2"/>
  <c r="Y141" i="2"/>
  <c r="Z141" i="2" s="1"/>
  <c r="AA141" i="2" s="1"/>
  <c r="X141" i="2"/>
  <c r="W141" i="2"/>
  <c r="V141" i="2"/>
  <c r="U141" i="2"/>
  <c r="T141" i="2"/>
  <c r="S141" i="2"/>
  <c r="Y140" i="2"/>
  <c r="Z140" i="2" s="1"/>
  <c r="AA140" i="2" s="1"/>
  <c r="X140" i="2"/>
  <c r="W140" i="2"/>
  <c r="V140" i="2"/>
  <c r="U140" i="2"/>
  <c r="T140" i="2"/>
  <c r="S140" i="2"/>
  <c r="Y139" i="2"/>
  <c r="Z139" i="2" s="1"/>
  <c r="AA139" i="2" s="1"/>
  <c r="X139" i="2"/>
  <c r="W139" i="2"/>
  <c r="V139" i="2"/>
  <c r="U139" i="2"/>
  <c r="T139" i="2"/>
  <c r="S139" i="2"/>
  <c r="Y138" i="2"/>
  <c r="Z138" i="2" s="1"/>
  <c r="AA138" i="2" s="1"/>
  <c r="X138" i="2"/>
  <c r="W138" i="2"/>
  <c r="V138" i="2"/>
  <c r="U138" i="2"/>
  <c r="T138" i="2"/>
  <c r="S138" i="2"/>
  <c r="Y137" i="2"/>
  <c r="Z137" i="2" s="1"/>
  <c r="AA137" i="2" s="1"/>
  <c r="X137" i="2"/>
  <c r="W137" i="2"/>
  <c r="V137" i="2"/>
  <c r="U137" i="2"/>
  <c r="T137" i="2"/>
  <c r="S137" i="2"/>
  <c r="Y136" i="2"/>
  <c r="Z136" i="2" s="1"/>
  <c r="AA136" i="2" s="1"/>
  <c r="X136" i="2"/>
  <c r="W136" i="2"/>
  <c r="V136" i="2"/>
  <c r="U136" i="2"/>
  <c r="T136" i="2"/>
  <c r="S136" i="2"/>
  <c r="Y135" i="2"/>
  <c r="Z135" i="2" s="1"/>
  <c r="AA135" i="2" s="1"/>
  <c r="X135" i="2"/>
  <c r="W135" i="2"/>
  <c r="V135" i="2"/>
  <c r="U135" i="2"/>
  <c r="T135" i="2"/>
  <c r="S135" i="2"/>
  <c r="Y134" i="2"/>
  <c r="Z134" i="2" s="1"/>
  <c r="AA134" i="2" s="1"/>
  <c r="X134" i="2"/>
  <c r="W134" i="2"/>
  <c r="V134" i="2"/>
  <c r="U134" i="2"/>
  <c r="T134" i="2"/>
  <c r="S134" i="2"/>
  <c r="Y133" i="2"/>
  <c r="Z133" i="2" s="1"/>
  <c r="AA133" i="2" s="1"/>
  <c r="Y132" i="2"/>
  <c r="Z132" i="2" s="1"/>
  <c r="AA132" i="2" s="1"/>
  <c r="Y131" i="2"/>
  <c r="Z131" i="2" s="1"/>
  <c r="AA131" i="2" s="1"/>
  <c r="Y130" i="2"/>
  <c r="Z130" i="2" s="1"/>
  <c r="AA130" i="2" s="1"/>
  <c r="Y129" i="2"/>
  <c r="Z129" i="2" s="1"/>
  <c r="AA129" i="2" s="1"/>
  <c r="X129" i="2"/>
  <c r="W129" i="2"/>
  <c r="V129" i="2"/>
  <c r="U129" i="2"/>
  <c r="T129" i="2"/>
  <c r="S129" i="2"/>
  <c r="Y128" i="2"/>
  <c r="Z128" i="2" s="1"/>
  <c r="AA128" i="2" s="1"/>
  <c r="X128" i="2"/>
  <c r="W128" i="2"/>
  <c r="V128" i="2"/>
  <c r="U128" i="2"/>
  <c r="T128" i="2"/>
  <c r="S128" i="2"/>
  <c r="Y127" i="2"/>
  <c r="Z127" i="2" s="1"/>
  <c r="AA127" i="2" s="1"/>
  <c r="X127" i="2"/>
  <c r="W127" i="2"/>
  <c r="V127" i="2"/>
  <c r="U127" i="2"/>
  <c r="T127" i="2"/>
  <c r="S127" i="2"/>
  <c r="Y126" i="2"/>
  <c r="Z126" i="2" s="1"/>
  <c r="AA126" i="2" s="1"/>
  <c r="X126" i="2"/>
  <c r="W126" i="2"/>
  <c r="V126" i="2"/>
  <c r="U126" i="2"/>
  <c r="T126" i="2"/>
  <c r="S126" i="2"/>
  <c r="Y125" i="2"/>
  <c r="Z125" i="2" s="1"/>
  <c r="AA125" i="2" s="1"/>
  <c r="Y124" i="2"/>
  <c r="Z124" i="2" s="1"/>
  <c r="AA124" i="2" s="1"/>
  <c r="X124" i="2"/>
  <c r="W124" i="2"/>
  <c r="V124" i="2"/>
  <c r="U124" i="2"/>
  <c r="T124" i="2"/>
  <c r="S124" i="2"/>
  <c r="Y123" i="2"/>
  <c r="Z123" i="2" s="1"/>
  <c r="AA123" i="2" s="1"/>
  <c r="X123" i="2"/>
  <c r="W123" i="2"/>
  <c r="V123" i="2"/>
  <c r="U123" i="2"/>
  <c r="T123" i="2"/>
  <c r="S123" i="2"/>
  <c r="H123" i="2"/>
  <c r="Y122" i="2"/>
  <c r="Z122" i="2" s="1"/>
  <c r="AA122" i="2" s="1"/>
  <c r="X122" i="2"/>
  <c r="W122" i="2"/>
  <c r="V122" i="2"/>
  <c r="U122" i="2"/>
  <c r="T122" i="2"/>
  <c r="S122" i="2"/>
  <c r="Y121" i="2"/>
  <c r="Z121" i="2" s="1"/>
  <c r="AA121" i="2" s="1"/>
  <c r="Y120" i="2"/>
  <c r="Z120" i="2" s="1"/>
  <c r="AA120" i="2" s="1"/>
  <c r="X120" i="2"/>
  <c r="W120" i="2"/>
  <c r="V120" i="2"/>
  <c r="U120" i="2"/>
  <c r="T120" i="2"/>
  <c r="S120" i="2"/>
  <c r="Y119" i="2"/>
  <c r="Z119" i="2" s="1"/>
  <c r="AA119" i="2" s="1"/>
  <c r="X119" i="2"/>
  <c r="W119" i="2"/>
  <c r="V119" i="2"/>
  <c r="U119" i="2"/>
  <c r="T119" i="2"/>
  <c r="S119" i="2"/>
  <c r="Y118" i="2"/>
  <c r="Z118" i="2" s="1"/>
  <c r="AA118" i="2" s="1"/>
  <c r="X118" i="2"/>
  <c r="W118" i="2"/>
  <c r="V118" i="2"/>
  <c r="U118" i="2"/>
  <c r="T118" i="2"/>
  <c r="S118" i="2"/>
  <c r="Y117" i="2"/>
  <c r="Z117" i="2" s="1"/>
  <c r="AA117" i="2" s="1"/>
  <c r="X117" i="2"/>
  <c r="W117" i="2"/>
  <c r="V117" i="2"/>
  <c r="U117" i="2"/>
  <c r="T117" i="2"/>
  <c r="S117" i="2"/>
  <c r="H117" i="2"/>
  <c r="Y116" i="2"/>
  <c r="Z116" i="2" s="1"/>
  <c r="AA116" i="2" s="1"/>
  <c r="X116" i="2"/>
  <c r="W116" i="2"/>
  <c r="V116" i="2"/>
  <c r="U116" i="2"/>
  <c r="T116" i="2"/>
  <c r="S116" i="2"/>
  <c r="Y115" i="2"/>
  <c r="Z115" i="2" s="1"/>
  <c r="AA115" i="2" s="1"/>
  <c r="Y114" i="2"/>
  <c r="Z114" i="2" s="1"/>
  <c r="AA114" i="2" s="1"/>
  <c r="Y113" i="2"/>
  <c r="Z113" i="2" s="1"/>
  <c r="AA113" i="2" s="1"/>
  <c r="Y112" i="2"/>
  <c r="Z112" i="2" s="1"/>
  <c r="AA112" i="2" s="1"/>
  <c r="X112" i="2"/>
  <c r="W112" i="2"/>
  <c r="V112" i="2"/>
  <c r="U112" i="2"/>
  <c r="T112" i="2"/>
  <c r="S112" i="2"/>
  <c r="H112" i="2"/>
  <c r="Y111" i="2"/>
  <c r="Z111" i="2" s="1"/>
  <c r="AA111" i="2" s="1"/>
  <c r="Y110" i="2"/>
  <c r="Z110" i="2" s="1"/>
  <c r="AA110" i="2" s="1"/>
  <c r="X110" i="2"/>
  <c r="W110" i="2"/>
  <c r="V110" i="2"/>
  <c r="U110" i="2"/>
  <c r="T110" i="2"/>
  <c r="S110" i="2"/>
  <c r="Y109" i="2"/>
  <c r="Z109" i="2" s="1"/>
  <c r="AA109" i="2" s="1"/>
  <c r="X109" i="2"/>
  <c r="W109" i="2"/>
  <c r="V109" i="2"/>
  <c r="U109" i="2"/>
  <c r="T109" i="2"/>
  <c r="S109" i="2"/>
  <c r="H109" i="2"/>
  <c r="Y108" i="2"/>
  <c r="Z108" i="2" s="1"/>
  <c r="AA108" i="2" s="1"/>
  <c r="X108" i="2"/>
  <c r="W108" i="2"/>
  <c r="V108" i="2"/>
  <c r="U108" i="2"/>
  <c r="T108" i="2"/>
  <c r="S108" i="2"/>
  <c r="H108" i="2"/>
  <c r="Y107" i="2"/>
  <c r="Z107" i="2" s="1"/>
  <c r="AA107" i="2" s="1"/>
  <c r="X107" i="2"/>
  <c r="W107" i="2"/>
  <c r="V107" i="2"/>
  <c r="U107" i="2"/>
  <c r="T107" i="2"/>
  <c r="S107" i="2"/>
  <c r="Y106" i="2"/>
  <c r="Z106" i="2" s="1"/>
  <c r="AA106" i="2" s="1"/>
  <c r="X106" i="2"/>
  <c r="W106" i="2"/>
  <c r="V106" i="2"/>
  <c r="U106" i="2"/>
  <c r="T106" i="2"/>
  <c r="S106" i="2"/>
  <c r="H106" i="2"/>
  <c r="Y105" i="2"/>
  <c r="Z105" i="2" s="1"/>
  <c r="AA105" i="2" s="1"/>
  <c r="Y104" i="2"/>
  <c r="Z104" i="2" s="1"/>
  <c r="AA104" i="2" s="1"/>
  <c r="X104" i="2"/>
  <c r="W104" i="2"/>
  <c r="V104" i="2"/>
  <c r="U104" i="2"/>
  <c r="T104" i="2"/>
  <c r="S104" i="2"/>
  <c r="Y103" i="2"/>
  <c r="Z103" i="2" s="1"/>
  <c r="AA103" i="2" s="1"/>
  <c r="X103" i="2"/>
  <c r="W103" i="2"/>
  <c r="V103" i="2"/>
  <c r="U103" i="2"/>
  <c r="T103" i="2"/>
  <c r="S103" i="2"/>
  <c r="Y102" i="2"/>
  <c r="Z102" i="2" s="1"/>
  <c r="AA102" i="2" s="1"/>
  <c r="X102" i="2"/>
  <c r="W102" i="2"/>
  <c r="V102" i="2"/>
  <c r="U102" i="2"/>
  <c r="T102" i="2"/>
  <c r="S102" i="2"/>
  <c r="Y101" i="2"/>
  <c r="Z101" i="2" s="1"/>
  <c r="AA101" i="2" s="1"/>
  <c r="X101" i="2"/>
  <c r="W101" i="2"/>
  <c r="V101" i="2"/>
  <c r="U101" i="2"/>
  <c r="T101" i="2"/>
  <c r="S101" i="2"/>
  <c r="Y100" i="2"/>
  <c r="Z100" i="2" s="1"/>
  <c r="AA100" i="2" s="1"/>
  <c r="X100" i="2"/>
  <c r="W100" i="2"/>
  <c r="V100" i="2"/>
  <c r="U100" i="2"/>
  <c r="T100" i="2"/>
  <c r="S100" i="2"/>
  <c r="Y99" i="2"/>
  <c r="Z99" i="2" s="1"/>
  <c r="AA99" i="2" s="1"/>
  <c r="Y98" i="2"/>
  <c r="Z98" i="2" s="1"/>
  <c r="AA98" i="2" s="1"/>
  <c r="Y97" i="2"/>
  <c r="Z97" i="2" s="1"/>
  <c r="AA97" i="2" s="1"/>
  <c r="Y96" i="2"/>
  <c r="Z96" i="2" s="1"/>
  <c r="AA96" i="2" s="1"/>
  <c r="X96" i="2"/>
  <c r="W96" i="2"/>
  <c r="V96" i="2"/>
  <c r="U96" i="2"/>
  <c r="T96" i="2"/>
  <c r="S96" i="2"/>
  <c r="Y95" i="2"/>
  <c r="Z95" i="2" s="1"/>
  <c r="AA95" i="2" s="1"/>
  <c r="Y94" i="2"/>
  <c r="Z94" i="2" s="1"/>
  <c r="AA94" i="2" s="1"/>
  <c r="Y93" i="2"/>
  <c r="Z93" i="2" s="1"/>
  <c r="AA93" i="2" s="1"/>
  <c r="Y92" i="2"/>
  <c r="Z92" i="2" s="1"/>
  <c r="AA92" i="2" s="1"/>
  <c r="Y91" i="2"/>
  <c r="Z91" i="2" s="1"/>
  <c r="AA91" i="2" s="1"/>
  <c r="Y90" i="2"/>
  <c r="Z90" i="2" s="1"/>
  <c r="AA90" i="2" s="1"/>
  <c r="Y89" i="2"/>
  <c r="Z89" i="2" s="1"/>
  <c r="AA89" i="2" s="1"/>
  <c r="X89" i="2"/>
  <c r="W89" i="2"/>
  <c r="V89" i="2"/>
  <c r="U89" i="2"/>
  <c r="T89" i="2"/>
  <c r="S89" i="2"/>
  <c r="H89" i="2"/>
  <c r="Y88" i="2"/>
  <c r="Z88" i="2" s="1"/>
  <c r="AA88" i="2" s="1"/>
  <c r="Y87" i="2"/>
  <c r="Z87" i="2" s="1"/>
  <c r="AA87" i="2" s="1"/>
  <c r="Y86" i="2"/>
  <c r="Z86" i="2" s="1"/>
  <c r="AA86" i="2" s="1"/>
  <c r="Y85" i="2"/>
  <c r="Z85" i="2" s="1"/>
  <c r="AA85" i="2" s="1"/>
  <c r="X85" i="2"/>
  <c r="W85" i="2"/>
  <c r="V85" i="2"/>
  <c r="U85" i="2"/>
  <c r="T85" i="2"/>
  <c r="S85" i="2"/>
  <c r="Y84" i="2"/>
  <c r="Z84" i="2" s="1"/>
  <c r="AA84" i="2" s="1"/>
  <c r="Y83" i="2"/>
  <c r="Z83" i="2" s="1"/>
  <c r="AA83" i="2" s="1"/>
  <c r="X83" i="2"/>
  <c r="W83" i="2"/>
  <c r="V83" i="2"/>
  <c r="U83" i="2"/>
  <c r="T83" i="2"/>
  <c r="S83" i="2"/>
  <c r="Y82" i="2"/>
  <c r="Z82" i="2" s="1"/>
  <c r="AA82" i="2" s="1"/>
  <c r="Y81" i="2"/>
  <c r="Z81" i="2" s="1"/>
  <c r="AA81" i="2" s="1"/>
  <c r="X81" i="2"/>
  <c r="W81" i="2"/>
  <c r="V81" i="2"/>
  <c r="U81" i="2"/>
  <c r="T81" i="2"/>
  <c r="S81" i="2"/>
  <c r="Y80" i="2"/>
  <c r="Z80" i="2" s="1"/>
  <c r="AA80" i="2" s="1"/>
  <c r="X80" i="2"/>
  <c r="W80" i="2"/>
  <c r="V80" i="2"/>
  <c r="U80" i="2"/>
  <c r="T80" i="2"/>
  <c r="S80" i="2"/>
  <c r="H80" i="2"/>
  <c r="Y79" i="2"/>
  <c r="Z79" i="2" s="1"/>
  <c r="AA79" i="2" s="1"/>
  <c r="X79" i="2"/>
  <c r="W79" i="2"/>
  <c r="V79" i="2"/>
  <c r="U79" i="2"/>
  <c r="T79" i="2"/>
  <c r="S79" i="2"/>
  <c r="H79" i="2"/>
  <c r="Y78" i="2"/>
  <c r="Z78" i="2" s="1"/>
  <c r="AA78" i="2" s="1"/>
  <c r="X78" i="2"/>
  <c r="W78" i="2"/>
  <c r="V78" i="2"/>
  <c r="U78" i="2"/>
  <c r="T78" i="2"/>
  <c r="S78" i="2"/>
  <c r="H78" i="2"/>
  <c r="Y77" i="2"/>
  <c r="Z77" i="2" s="1"/>
  <c r="AA77" i="2" s="1"/>
  <c r="X77" i="2"/>
  <c r="W77" i="2"/>
  <c r="V77" i="2"/>
  <c r="U77" i="2"/>
  <c r="T77" i="2"/>
  <c r="S77" i="2"/>
  <c r="Y76" i="2"/>
  <c r="Z76" i="2" s="1"/>
  <c r="AA76" i="2" s="1"/>
  <c r="X76" i="2"/>
  <c r="W76" i="2"/>
  <c r="V76" i="2"/>
  <c r="U76" i="2"/>
  <c r="T76" i="2"/>
  <c r="S76" i="2"/>
  <c r="Y75" i="2"/>
  <c r="Z75" i="2" s="1"/>
  <c r="AA75" i="2" s="1"/>
  <c r="X75" i="2"/>
  <c r="W75" i="2"/>
  <c r="V75" i="2"/>
  <c r="U75" i="2"/>
  <c r="T75" i="2"/>
  <c r="S75" i="2"/>
  <c r="Y74" i="2"/>
  <c r="Z74" i="2" s="1"/>
  <c r="AA74" i="2" s="1"/>
  <c r="Y73" i="2"/>
  <c r="Z73" i="2" s="1"/>
  <c r="AA73" i="2" s="1"/>
  <c r="X73" i="2"/>
  <c r="W73" i="2"/>
  <c r="V73" i="2"/>
  <c r="U73" i="2"/>
  <c r="T73" i="2"/>
  <c r="S73" i="2"/>
  <c r="Y72" i="2"/>
  <c r="Z72" i="2" s="1"/>
  <c r="AA72" i="2" s="1"/>
  <c r="X72" i="2"/>
  <c r="W72" i="2"/>
  <c r="V72" i="2"/>
  <c r="U72" i="2"/>
  <c r="T72" i="2"/>
  <c r="S72" i="2"/>
  <c r="Y71" i="2"/>
  <c r="Z71" i="2" s="1"/>
  <c r="AA71" i="2" s="1"/>
  <c r="X71" i="2"/>
  <c r="W71" i="2"/>
  <c r="V71" i="2"/>
  <c r="U71" i="2"/>
  <c r="T71" i="2"/>
  <c r="S71" i="2"/>
  <c r="Y70" i="2"/>
  <c r="Z70" i="2" s="1"/>
  <c r="AA70" i="2" s="1"/>
  <c r="X70" i="2"/>
  <c r="W70" i="2"/>
  <c r="V70" i="2"/>
  <c r="U70" i="2"/>
  <c r="T70" i="2"/>
  <c r="S70" i="2"/>
  <c r="Y69" i="2"/>
  <c r="Z69" i="2" s="1"/>
  <c r="AA69" i="2" s="1"/>
  <c r="X69" i="2"/>
  <c r="W69" i="2"/>
  <c r="V69" i="2"/>
  <c r="U69" i="2"/>
  <c r="T69" i="2"/>
  <c r="S69" i="2"/>
  <c r="H69" i="2"/>
  <c r="Y68" i="2"/>
  <c r="Z68" i="2" s="1"/>
  <c r="AA68" i="2" s="1"/>
  <c r="X68" i="2"/>
  <c r="W68" i="2"/>
  <c r="V68" i="2"/>
  <c r="U68" i="2"/>
  <c r="T68" i="2"/>
  <c r="S68" i="2"/>
  <c r="Y67" i="2"/>
  <c r="Z67" i="2" s="1"/>
  <c r="AA67" i="2" s="1"/>
  <c r="X67" i="2"/>
  <c r="W67" i="2"/>
  <c r="V67" i="2"/>
  <c r="U67" i="2"/>
  <c r="T67" i="2"/>
  <c r="S67" i="2"/>
  <c r="Y66" i="2"/>
  <c r="Z66" i="2" s="1"/>
  <c r="AA66" i="2" s="1"/>
  <c r="X66" i="2"/>
  <c r="W66" i="2"/>
  <c r="V66" i="2"/>
  <c r="U66" i="2"/>
  <c r="T66" i="2"/>
  <c r="S66" i="2"/>
  <c r="Y65" i="2"/>
  <c r="Z65" i="2" s="1"/>
  <c r="AA65" i="2" s="1"/>
  <c r="X65" i="2"/>
  <c r="W65" i="2"/>
  <c r="V65" i="2"/>
  <c r="U65" i="2"/>
  <c r="T65" i="2"/>
  <c r="S65" i="2"/>
  <c r="Y64" i="2"/>
  <c r="Z64" i="2" s="1"/>
  <c r="AA64" i="2" s="1"/>
  <c r="X64" i="2"/>
  <c r="W64" i="2"/>
  <c r="V64" i="2"/>
  <c r="U64" i="2"/>
  <c r="T64" i="2"/>
  <c r="S64" i="2"/>
  <c r="H64" i="2"/>
  <c r="Y63" i="2"/>
  <c r="Z63" i="2" s="1"/>
  <c r="AA63" i="2" s="1"/>
  <c r="Y62" i="2"/>
  <c r="Z62" i="2" s="1"/>
  <c r="AA62" i="2" s="1"/>
  <c r="X62" i="2"/>
  <c r="W62" i="2"/>
  <c r="V62" i="2"/>
  <c r="U62" i="2"/>
  <c r="T62" i="2"/>
  <c r="S62" i="2"/>
  <c r="Y61" i="2"/>
  <c r="Z61" i="2" s="1"/>
  <c r="AA61" i="2" s="1"/>
  <c r="X61" i="2"/>
  <c r="W61" i="2"/>
  <c r="V61" i="2"/>
  <c r="U61" i="2"/>
  <c r="T61" i="2"/>
  <c r="S61" i="2"/>
  <c r="Y60" i="2"/>
  <c r="Z60" i="2" s="1"/>
  <c r="AA60" i="2" s="1"/>
  <c r="X60" i="2"/>
  <c r="W60" i="2"/>
  <c r="V60" i="2"/>
  <c r="U60" i="2"/>
  <c r="T60" i="2"/>
  <c r="S60" i="2"/>
  <c r="H60" i="2"/>
  <c r="Y59" i="2"/>
  <c r="Z59" i="2" s="1"/>
  <c r="AA59" i="2" s="1"/>
  <c r="X59" i="2"/>
  <c r="W59" i="2"/>
  <c r="V59" i="2"/>
  <c r="U59" i="2"/>
  <c r="T59" i="2"/>
  <c r="S59" i="2"/>
  <c r="H59" i="2"/>
  <c r="Y58" i="2"/>
  <c r="Z58" i="2" s="1"/>
  <c r="AA58" i="2" s="1"/>
  <c r="X58" i="2"/>
  <c r="W58" i="2"/>
  <c r="V58" i="2"/>
  <c r="U58" i="2"/>
  <c r="T58" i="2"/>
  <c r="S58" i="2"/>
  <c r="Y57" i="2"/>
  <c r="Z57" i="2" s="1"/>
  <c r="AA57" i="2" s="1"/>
  <c r="X57" i="2"/>
  <c r="W57" i="2"/>
  <c r="V57" i="2"/>
  <c r="U57" i="2"/>
  <c r="T57" i="2"/>
  <c r="S57" i="2"/>
  <c r="Y56" i="2"/>
  <c r="Z56" i="2" s="1"/>
  <c r="AA56" i="2" s="1"/>
  <c r="Y55" i="2"/>
  <c r="Z55" i="2" s="1"/>
  <c r="AA55" i="2" s="1"/>
  <c r="Y54" i="2"/>
  <c r="Z54" i="2" s="1"/>
  <c r="AA54" i="2" s="1"/>
  <c r="Y53" i="2"/>
  <c r="Z53" i="2" s="1"/>
  <c r="AA53" i="2" s="1"/>
  <c r="Y52" i="2"/>
  <c r="Z52" i="2" s="1"/>
  <c r="AA52" i="2" s="1"/>
  <c r="Y51" i="2"/>
  <c r="Z51" i="2" s="1"/>
  <c r="AA51" i="2" s="1"/>
  <c r="Y50" i="2"/>
  <c r="Z50" i="2" s="1"/>
  <c r="AA50" i="2" s="1"/>
  <c r="Y49" i="2"/>
  <c r="Z49" i="2" s="1"/>
  <c r="AA49" i="2" s="1"/>
  <c r="Y48" i="2"/>
  <c r="Z48" i="2" s="1"/>
  <c r="AA48" i="2" s="1"/>
  <c r="X48" i="2"/>
  <c r="W48" i="2"/>
  <c r="V48" i="2"/>
  <c r="U48" i="2"/>
  <c r="T48" i="2"/>
  <c r="S48" i="2"/>
  <c r="Y47" i="2"/>
  <c r="Z47" i="2" s="1"/>
  <c r="AA47" i="2" s="1"/>
  <c r="Y46" i="2"/>
  <c r="Z46" i="2" s="1"/>
  <c r="AA46" i="2" s="1"/>
  <c r="X46" i="2"/>
  <c r="W46" i="2"/>
  <c r="V46" i="2"/>
  <c r="U46" i="2"/>
  <c r="T46" i="2"/>
  <c r="S46" i="2"/>
  <c r="Y45" i="2"/>
  <c r="Z45" i="2" s="1"/>
  <c r="AA45" i="2" s="1"/>
  <c r="Y44" i="2"/>
  <c r="Z44" i="2" s="1"/>
  <c r="AA44" i="2" s="1"/>
  <c r="X44" i="2"/>
  <c r="W44" i="2"/>
  <c r="V44" i="2"/>
  <c r="U44" i="2"/>
  <c r="T44" i="2"/>
  <c r="S44" i="2"/>
  <c r="Y43" i="2"/>
  <c r="Z43" i="2" s="1"/>
  <c r="AA43" i="2" s="1"/>
  <c r="X43" i="2"/>
  <c r="W43" i="2"/>
  <c r="V43" i="2"/>
  <c r="U43" i="2"/>
  <c r="T43" i="2"/>
  <c r="S43" i="2"/>
  <c r="Y42" i="2"/>
  <c r="Z42" i="2" s="1"/>
  <c r="AA42" i="2" s="1"/>
  <c r="Y41" i="2"/>
  <c r="Z41" i="2" s="1"/>
  <c r="AA41" i="2" s="1"/>
  <c r="Y40" i="2"/>
  <c r="Z40" i="2" s="1"/>
  <c r="AA40" i="2" s="1"/>
  <c r="X40" i="2"/>
  <c r="W40" i="2"/>
  <c r="V40" i="2"/>
  <c r="U40" i="2"/>
  <c r="T40" i="2"/>
  <c r="S40" i="2"/>
  <c r="Y39" i="2"/>
  <c r="Z39" i="2" s="1"/>
  <c r="AA39" i="2" s="1"/>
  <c r="X39" i="2"/>
  <c r="W39" i="2"/>
  <c r="V39" i="2"/>
  <c r="U39" i="2"/>
  <c r="T39" i="2"/>
  <c r="S39" i="2"/>
  <c r="Y38" i="2"/>
  <c r="Z38" i="2" s="1"/>
  <c r="AA38" i="2" s="1"/>
  <c r="X38" i="2"/>
  <c r="W38" i="2"/>
  <c r="V38" i="2"/>
  <c r="U38" i="2"/>
  <c r="T38" i="2"/>
  <c r="S38" i="2"/>
  <c r="Y37" i="2"/>
  <c r="Z37" i="2" s="1"/>
  <c r="AA37" i="2" s="1"/>
  <c r="X37" i="2"/>
  <c r="W37" i="2"/>
  <c r="V37" i="2"/>
  <c r="U37" i="2"/>
  <c r="T37" i="2"/>
  <c r="S37" i="2"/>
  <c r="Y36" i="2"/>
  <c r="Z36" i="2" s="1"/>
  <c r="AA36" i="2" s="1"/>
  <c r="X36" i="2"/>
  <c r="W36" i="2"/>
  <c r="V36" i="2"/>
  <c r="U36" i="2"/>
  <c r="T36" i="2"/>
  <c r="S36" i="2"/>
  <c r="Y35" i="2"/>
  <c r="Z35" i="2" s="1"/>
  <c r="AA35" i="2" s="1"/>
  <c r="Y34" i="2"/>
  <c r="Z34" i="2" s="1"/>
  <c r="AA34" i="2" s="1"/>
  <c r="Y33" i="2"/>
  <c r="Z33" i="2" s="1"/>
  <c r="AA33" i="2" s="1"/>
  <c r="X33" i="2"/>
  <c r="W33" i="2"/>
  <c r="V33" i="2"/>
  <c r="U33" i="2"/>
  <c r="T33" i="2"/>
  <c r="S33" i="2"/>
  <c r="Y32" i="2"/>
  <c r="Z32" i="2" s="1"/>
  <c r="AA32" i="2" s="1"/>
  <c r="Y31" i="2"/>
  <c r="Z31" i="2" s="1"/>
  <c r="AA31" i="2" s="1"/>
  <c r="Y30" i="2"/>
  <c r="Z30" i="2" s="1"/>
  <c r="AA30" i="2" s="1"/>
  <c r="X30" i="2"/>
  <c r="W30" i="2"/>
  <c r="V30" i="2"/>
  <c r="U30" i="2"/>
  <c r="T30" i="2"/>
  <c r="S30" i="2"/>
  <c r="Y29" i="2"/>
  <c r="Z29" i="2" s="1"/>
  <c r="AA29" i="2" s="1"/>
  <c r="X29" i="2"/>
  <c r="W29" i="2"/>
  <c r="V29" i="2"/>
  <c r="U29" i="2"/>
  <c r="T29" i="2"/>
  <c r="S29" i="2"/>
  <c r="Y28" i="2"/>
  <c r="Z28" i="2" s="1"/>
  <c r="AA28" i="2" s="1"/>
  <c r="X28" i="2"/>
  <c r="W28" i="2"/>
  <c r="V28" i="2"/>
  <c r="U28" i="2"/>
  <c r="T28" i="2"/>
  <c r="S28" i="2"/>
  <c r="Y27" i="2"/>
  <c r="Z27" i="2" s="1"/>
  <c r="AA27" i="2" s="1"/>
  <c r="Y26" i="2"/>
  <c r="Z26" i="2" s="1"/>
  <c r="AA26" i="2" s="1"/>
  <c r="X26" i="2"/>
  <c r="W26" i="2"/>
  <c r="V26" i="2"/>
  <c r="U26" i="2"/>
  <c r="T26" i="2"/>
  <c r="S26" i="2"/>
  <c r="Y25" i="2"/>
  <c r="Z25" i="2" s="1"/>
  <c r="AA25" i="2" s="1"/>
  <c r="X25" i="2"/>
  <c r="W25" i="2"/>
  <c r="V25" i="2"/>
  <c r="U25" i="2"/>
  <c r="T25" i="2"/>
  <c r="S25" i="2"/>
  <c r="Y24" i="2"/>
  <c r="Z24" i="2" s="1"/>
  <c r="AA24" i="2" s="1"/>
  <c r="Y23" i="2"/>
  <c r="Z23" i="2" s="1"/>
  <c r="AA23" i="2" s="1"/>
  <c r="X23" i="2"/>
  <c r="W23" i="2"/>
  <c r="V23" i="2"/>
  <c r="U23" i="2"/>
  <c r="T23" i="2"/>
  <c r="S23" i="2"/>
  <c r="Y22" i="2"/>
  <c r="Z22" i="2" s="1"/>
  <c r="AA22" i="2" s="1"/>
  <c r="X22" i="2"/>
  <c r="W22" i="2"/>
  <c r="V22" i="2"/>
  <c r="U22" i="2"/>
  <c r="T22" i="2"/>
  <c r="S22" i="2"/>
  <c r="Y21" i="2"/>
  <c r="Z21" i="2" s="1"/>
  <c r="AA21" i="2" s="1"/>
  <c r="X21" i="2"/>
  <c r="W21" i="2"/>
  <c r="V21" i="2"/>
  <c r="U21" i="2"/>
  <c r="T21" i="2"/>
  <c r="S21" i="2"/>
  <c r="Y20" i="2"/>
  <c r="Z20" i="2" s="1"/>
  <c r="AA20" i="2" s="1"/>
  <c r="X20" i="2"/>
  <c r="W20" i="2"/>
  <c r="V20" i="2"/>
  <c r="U20" i="2"/>
  <c r="T20" i="2"/>
  <c r="S20" i="2"/>
  <c r="Y19" i="2"/>
  <c r="Z19" i="2" s="1"/>
  <c r="AA19" i="2" s="1"/>
  <c r="X19" i="2"/>
  <c r="W19" i="2"/>
  <c r="V19" i="2"/>
  <c r="U19" i="2"/>
  <c r="T19" i="2"/>
  <c r="S19" i="2"/>
  <c r="Y18" i="2"/>
  <c r="Z18" i="2" s="1"/>
  <c r="AA18" i="2" s="1"/>
  <c r="X18" i="2"/>
  <c r="W18" i="2"/>
  <c r="V18" i="2"/>
  <c r="U18" i="2"/>
  <c r="T18" i="2"/>
  <c r="S18" i="2"/>
  <c r="Y17" i="2"/>
  <c r="Z17" i="2" s="1"/>
  <c r="AA17" i="2" s="1"/>
  <c r="X17" i="2"/>
  <c r="W17" i="2"/>
  <c r="V17" i="2"/>
  <c r="U17" i="2"/>
  <c r="T17" i="2"/>
  <c r="S17" i="2"/>
  <c r="Y16" i="2"/>
  <c r="Z16" i="2" s="1"/>
  <c r="AA16" i="2" s="1"/>
  <c r="X16" i="2"/>
  <c r="W16" i="2"/>
  <c r="V16" i="2"/>
  <c r="U16" i="2"/>
  <c r="T16" i="2"/>
  <c r="S16" i="2"/>
  <c r="Y15" i="2"/>
  <c r="Z15" i="2" s="1"/>
  <c r="AA15" i="2" s="1"/>
  <c r="X15" i="2"/>
  <c r="W15" i="2"/>
  <c r="V15" i="2"/>
  <c r="U15" i="2"/>
  <c r="T15" i="2"/>
  <c r="S15" i="2"/>
  <c r="Y14" i="2"/>
  <c r="Z14" i="2" s="1"/>
  <c r="AA14" i="2" s="1"/>
  <c r="X14" i="2"/>
  <c r="W14" i="2"/>
  <c r="V14" i="2"/>
  <c r="U14" i="2"/>
  <c r="T14" i="2"/>
  <c r="S14" i="2"/>
  <c r="Y13" i="2"/>
  <c r="Z13" i="2" s="1"/>
  <c r="AA13" i="2" s="1"/>
  <c r="X13" i="2"/>
  <c r="W13" i="2"/>
  <c r="V13" i="2"/>
  <c r="U13" i="2"/>
  <c r="T13" i="2"/>
  <c r="S13" i="2"/>
  <c r="Y12" i="2"/>
  <c r="Z12" i="2" s="1"/>
  <c r="AA12" i="2" s="1"/>
  <c r="X12" i="2"/>
  <c r="W12" i="2"/>
  <c r="V12" i="2"/>
  <c r="U12" i="2"/>
  <c r="T12" i="2"/>
  <c r="S12" i="2"/>
  <c r="Y11" i="2"/>
  <c r="Z11" i="2" s="1"/>
  <c r="AA11" i="2" s="1"/>
  <c r="X11" i="2"/>
  <c r="W11" i="2"/>
  <c r="V11" i="2"/>
  <c r="U11" i="2"/>
  <c r="T11" i="2"/>
  <c r="S11" i="2"/>
  <c r="H11" i="2"/>
  <c r="H170" i="2" s="1"/>
  <c r="Y10" i="2"/>
  <c r="Z10" i="2" s="1"/>
  <c r="AA10" i="2" s="1"/>
  <c r="X10" i="2"/>
  <c r="W10" i="2"/>
  <c r="V10" i="2"/>
  <c r="U10" i="2"/>
  <c r="T10" i="2"/>
  <c r="S10" i="2"/>
  <c r="Y9" i="2"/>
  <c r="Z9" i="2" s="1"/>
  <c r="AA9" i="2" s="1"/>
  <c r="X9" i="2"/>
  <c r="W9" i="2"/>
  <c r="V9" i="2"/>
  <c r="U9" i="2"/>
  <c r="T9" i="2"/>
  <c r="S9" i="2"/>
  <c r="Y8" i="2"/>
  <c r="Z8" i="2" s="1"/>
  <c r="AA8" i="2" s="1"/>
  <c r="X8" i="2"/>
  <c r="W8" i="2"/>
  <c r="V8" i="2"/>
  <c r="U8" i="2"/>
  <c r="T8" i="2"/>
  <c r="S8" i="2"/>
  <c r="Y7" i="2"/>
  <c r="Z7" i="2" s="1"/>
  <c r="AA7" i="2" s="1"/>
  <c r="X7" i="2"/>
  <c r="W7" i="2"/>
  <c r="V7" i="2"/>
  <c r="U7" i="2"/>
  <c r="T7" i="2"/>
  <c r="S7" i="2"/>
  <c r="Y6" i="2"/>
  <c r="Z6" i="2" s="1"/>
  <c r="AA6" i="2" s="1"/>
  <c r="X6" i="2"/>
  <c r="W6" i="2"/>
  <c r="V6" i="2"/>
  <c r="U6" i="2"/>
  <c r="T6" i="2"/>
  <c r="S6" i="2"/>
  <c r="Y5" i="2"/>
  <c r="Z5" i="2" s="1"/>
  <c r="AA5" i="2" s="1"/>
  <c r="X5" i="2"/>
  <c r="W5" i="2"/>
  <c r="V5" i="2"/>
  <c r="U5" i="2"/>
  <c r="T5" i="2"/>
  <c r="S5" i="2"/>
  <c r="Y4" i="2"/>
  <c r="Z4" i="2" s="1"/>
  <c r="AA4" i="2" s="1"/>
  <c r="C26" i="1" s="1"/>
  <c r="X4" i="2"/>
  <c r="X170" i="2" s="1"/>
  <c r="W4" i="2"/>
  <c r="W170" i="2" s="1"/>
  <c r="V4" i="2"/>
  <c r="V170" i="2" s="1"/>
  <c r="U4" i="2"/>
  <c r="U170" i="2" s="1"/>
  <c r="T4" i="2"/>
  <c r="T170" i="2" s="1"/>
  <c r="S4" i="2"/>
  <c r="S170" i="2" s="1"/>
  <c r="F28" i="1"/>
  <c r="F27" i="1"/>
  <c r="F26" i="1"/>
  <c r="F25" i="1"/>
  <c r="F24" i="1"/>
  <c r="F23" i="1"/>
  <c r="F22" i="1"/>
  <c r="C28" i="1" l="1"/>
  <c r="C27" i="1"/>
  <c r="C29" i="1" s="1"/>
</calcChain>
</file>

<file path=xl/sharedStrings.xml><?xml version="1.0" encoding="utf-8"?>
<sst xmlns="http://schemas.openxmlformats.org/spreadsheetml/2006/main" count="1100" uniqueCount="283">
  <si>
    <t>1. Toelichting</t>
  </si>
  <si>
    <t>Ter berekening van de totale geraamde kosten is het seizoen 2025/2026 van Agnietenhof gebruikt als uitgangspunt voor de benodigde inzet. Zoals aangegeven in het PvE is elk seizoen verschillend en zal de uiteindelijke inzet op programma gerelateerde schoonmaak bepaald worden door de programmering. Voor het berekenen van de totalen zijn onderstaande uitgangspunten gebruikt:</t>
  </si>
  <si>
    <t>Reguliere schoonmaak laagseizoen</t>
  </si>
  <si>
    <t>12 weken</t>
  </si>
  <si>
    <t>Reguliere schoonmaak hoogseizoen</t>
  </si>
  <si>
    <t>40 weken</t>
  </si>
  <si>
    <t>Programmaschoonmaak volledig</t>
  </si>
  <si>
    <t>120 keer</t>
  </si>
  <si>
    <t>Programmaschoonmaak Grote Zaal</t>
  </si>
  <si>
    <t>32 keer</t>
  </si>
  <si>
    <t>Programmaschoonmaak Kleine zaal</t>
  </si>
  <si>
    <t>27 keer</t>
  </si>
  <si>
    <t>Programmaschoonmaak Film</t>
  </si>
  <si>
    <t>37 keer</t>
  </si>
  <si>
    <t>Programmaschoonmaak op zaterdagen</t>
  </si>
  <si>
    <t>Programmaschoonmaak op zondagen</t>
  </si>
  <si>
    <t>2. Invulinstructie</t>
  </si>
  <si>
    <t>Opslagpercentage zaterdag</t>
  </si>
  <si>
    <t>Opslagpercentage zondag</t>
  </si>
  <si>
    <t>Totaal Prijsopgaveformulier</t>
  </si>
  <si>
    <t>Totaal toeslag zaterdag</t>
  </si>
  <si>
    <t>Totaal toeslag zondag</t>
  </si>
  <si>
    <t>Niet reguliere schoonmaak op aanvraag</t>
  </si>
  <si>
    <t>Totaal</t>
  </si>
  <si>
    <t>Scope Programma gerelateerd</t>
  </si>
  <si>
    <t>Gemiddelde tijd per frequentie</t>
  </si>
  <si>
    <t>Bouwdeel</t>
  </si>
  <si>
    <t>Verdieping</t>
  </si>
  <si>
    <t>Ruimteomschrijving</t>
  </si>
  <si>
    <t>Ruimtegroep</t>
  </si>
  <si>
    <t>Ruimtesoort</t>
  </si>
  <si>
    <t>Vloer</t>
  </si>
  <si>
    <t>m2</t>
  </si>
  <si>
    <t>AQL</t>
  </si>
  <si>
    <t>Reguliere schoonmaak Frequentie wekelijks (LS)</t>
  </si>
  <si>
    <t>Reguliere schoonmaak Frequentie wekelijks (HS)</t>
  </si>
  <si>
    <t>Programma volledig</t>
  </si>
  <si>
    <t>Programma Grote zaal</t>
  </si>
  <si>
    <t>Programma Kleine Zaal</t>
  </si>
  <si>
    <t>Programma Film</t>
  </si>
  <si>
    <t>Opmerkingen</t>
  </si>
  <si>
    <t>Ureninzet per keer</t>
  </si>
  <si>
    <t>Frequentie</t>
  </si>
  <si>
    <t>Ureninzet per jaar</t>
  </si>
  <si>
    <t>Kosten per jaar</t>
  </si>
  <si>
    <t>A</t>
  </si>
  <si>
    <t>Kleedkamer 1</t>
  </si>
  <si>
    <t>Sanitaire ruimten</t>
  </si>
  <si>
    <t>Kleedruimte</t>
  </si>
  <si>
    <t>PVC</t>
  </si>
  <si>
    <t>Schoonmaak op maandag en vrijdagochtend, inspectie op grove verstoringen na programma</t>
  </si>
  <si>
    <t>Kleedkamer 2</t>
  </si>
  <si>
    <t>Toilet &amp; douche Kleedkamer 2</t>
  </si>
  <si>
    <t>Toilet &amp; Douche</t>
  </si>
  <si>
    <t>Tegels</t>
  </si>
  <si>
    <t>Kleedkamer 3</t>
  </si>
  <si>
    <t>Kleedkamer 4</t>
  </si>
  <si>
    <t>Toilet &amp; douche kleedkamer 4</t>
  </si>
  <si>
    <t>Douches kleedkamergang - voorruimte</t>
  </si>
  <si>
    <t>Voorruimte douche</t>
  </si>
  <si>
    <t>Douches kleedkamergang - 6x</t>
  </si>
  <si>
    <t>Douche</t>
  </si>
  <si>
    <t>Kleedkamer 5</t>
  </si>
  <si>
    <t>Kleedkamer 6</t>
  </si>
  <si>
    <t>Kleedkamer 7</t>
  </si>
  <si>
    <t>Kleedkamer 8</t>
  </si>
  <si>
    <t>Kleedkamer 9</t>
  </si>
  <si>
    <t>Kleedkamer 10</t>
  </si>
  <si>
    <t>Toilet (heren) naast kleedkamer 10 - voorruimte</t>
  </si>
  <si>
    <t>Voorruimte toilet</t>
  </si>
  <si>
    <t>Toilet (heren) naast kleedkamer 10</t>
  </si>
  <si>
    <t>Toilet</t>
  </si>
  <si>
    <t>Toilet (dames) naast kleedkamer 10 - voorruimte</t>
  </si>
  <si>
    <t>Toilet (dames) naast kleedkamer 10</t>
  </si>
  <si>
    <t>Toilet (heren) tegenover toneellift - 2x</t>
  </si>
  <si>
    <t>technische ruimte meterkast naast lift</t>
  </si>
  <si>
    <t>Opslag- en werkruimten</t>
  </si>
  <si>
    <t>Technische ruimte</t>
  </si>
  <si>
    <t>Linoleum</t>
  </si>
  <si>
    <t>X</t>
  </si>
  <si>
    <t>Toilet (dames) tegenover trap naar begane grond - voorruimte</t>
  </si>
  <si>
    <t>Toilet (dames) tegenover trap naar begane grond - 4x</t>
  </si>
  <si>
    <t>Schoonmaakkast kleedkamergang</t>
  </si>
  <si>
    <t>Opslag/magazijn</t>
  </si>
  <si>
    <t>Wasruimte kleedkamergang</t>
  </si>
  <si>
    <t>Wasruimte</t>
  </si>
  <si>
    <t>Kleedkamergang</t>
  </si>
  <si>
    <t>Verkeersruimten</t>
  </si>
  <si>
    <t>Gang</t>
  </si>
  <si>
    <t>0/1</t>
  </si>
  <si>
    <t>Podiumlift</t>
  </si>
  <si>
    <t>Lift</t>
  </si>
  <si>
    <t>Metaal</t>
  </si>
  <si>
    <t>1/2</t>
  </si>
  <si>
    <t>Trap naar verdieping 2 / technische ruimte</t>
  </si>
  <si>
    <t>Trappenhuis</t>
  </si>
  <si>
    <t>Hout</t>
  </si>
  <si>
    <t>Technische ruimte ventilatie op verdieping 2</t>
  </si>
  <si>
    <t>Beton</t>
  </si>
  <si>
    <t>Trap kleedkamergang naar begane grond</t>
  </si>
  <si>
    <t xml:space="preserve">Technische ruimte hoofdgasafsluiter </t>
  </si>
  <si>
    <t>Opslagkast</t>
  </si>
  <si>
    <t>Toilet (heren) techniekgang - voorruimte</t>
  </si>
  <si>
    <t>Toilet (heren) techniekgang</t>
  </si>
  <si>
    <t>Toilet (dames) techniekgang - voorruimte</t>
  </si>
  <si>
    <t>Toilet (dames) techniekgang</t>
  </si>
  <si>
    <t>Techniekgang</t>
  </si>
  <si>
    <t>Werkplaats W</t>
  </si>
  <si>
    <t>Werkruimte</t>
  </si>
  <si>
    <t>Werkplaats E</t>
  </si>
  <si>
    <t>Kantoor techniek</t>
  </si>
  <si>
    <t>Administratieve ruimten</t>
  </si>
  <si>
    <t>Kantoorruimte</t>
  </si>
  <si>
    <t>Tapijt</t>
  </si>
  <si>
    <t>Schoonmaak buiten kantoortijden (09:00 - 18:00)</t>
  </si>
  <si>
    <t>Personeelsruimte</t>
  </si>
  <si>
    <t>Laagspanningsruimte</t>
  </si>
  <si>
    <t>Gang Kleedkamer 1</t>
  </si>
  <si>
    <t>Schoonmaakkast gang Kleedkamer 1</t>
  </si>
  <si>
    <t>0</t>
  </si>
  <si>
    <t>Grote zaal - begane grond</t>
  </si>
  <si>
    <t>Representatieve ruimten</t>
  </si>
  <si>
    <t>Zaal</t>
  </si>
  <si>
    <t>Loading dock grote zaal</t>
  </si>
  <si>
    <t>Overige</t>
  </si>
  <si>
    <t>Beton coating</t>
  </si>
  <si>
    <t>Loading dock kleine zaal</t>
  </si>
  <si>
    <t>Lift loading dock kleine zaal</t>
  </si>
  <si>
    <t>Toneel grote zaal</t>
  </si>
  <si>
    <t>Trap naar Verkeersruimten kleine zaal</t>
  </si>
  <si>
    <t>1</t>
  </si>
  <si>
    <t>Opslag gang grote zaal "Dienst"</t>
  </si>
  <si>
    <t>Hout / Beton</t>
  </si>
  <si>
    <t>Gang kleine zaal</t>
  </si>
  <si>
    <t>Opslag- en meterkast toneel grote zaal</t>
  </si>
  <si>
    <t>Grote zaal - balkon</t>
  </si>
  <si>
    <t>B</t>
  </si>
  <si>
    <t>Artiestenfoyer</t>
  </si>
  <si>
    <t>Foyer</t>
  </si>
  <si>
    <t xml:space="preserve">Trap artiesten foyer naar verdieping +1 </t>
  </si>
  <si>
    <t>-1/0/1</t>
  </si>
  <si>
    <t>Trappenhuis artiesteningang</t>
  </si>
  <si>
    <t>Gietvloer grind</t>
  </si>
  <si>
    <t>Buitenruimte artiesteningang</t>
  </si>
  <si>
    <t>Klinkers</t>
  </si>
  <si>
    <t>Toilet (MIVA) Gispenfoyer</t>
  </si>
  <si>
    <t>Gietvloer vlak</t>
  </si>
  <si>
    <t>-1/0</t>
  </si>
  <si>
    <t xml:space="preserve">Trap artiesten foyer naar verdieping -1 </t>
  </si>
  <si>
    <t>Gang opslag horeca Gispen- en Waalfoyer</t>
  </si>
  <si>
    <t>Opslag horeca Gispen- en Waalfoyer</t>
  </si>
  <si>
    <t>Restauratieve ruimten</t>
  </si>
  <si>
    <t>Alleen vloer</t>
  </si>
  <si>
    <t>0/1/2</t>
  </si>
  <si>
    <t>Personenlift</t>
  </si>
  <si>
    <t>Gang kleine zaal 1</t>
  </si>
  <si>
    <t>Gang kleine zaal 2</t>
  </si>
  <si>
    <t>Kleine zaal</t>
  </si>
  <si>
    <t>Gang tussen podium kleine zaal en lifttoegang</t>
  </si>
  <si>
    <t>D</t>
  </si>
  <si>
    <t>Kantoor directie</t>
  </si>
  <si>
    <t>Gispenfoyer incl gang naar toiletten en artiestenfoyer</t>
  </si>
  <si>
    <t>Foyer wordt geopend op basis van ticketverkoop dus schoonmaak op aanvraag</t>
  </si>
  <si>
    <t>Bar Gispenfoyer</t>
  </si>
  <si>
    <t>Bar</t>
  </si>
  <si>
    <t>VEKA</t>
  </si>
  <si>
    <t>Opslag- en meterkast Gispenfoyer</t>
  </si>
  <si>
    <t>Kantoor financiën</t>
  </si>
  <si>
    <t>Kantoor horeca</t>
  </si>
  <si>
    <t>Kantoor bedrijfsvoering</t>
  </si>
  <si>
    <t>Hal buitendeur Gispenfoyer</t>
  </si>
  <si>
    <t>Hal</t>
  </si>
  <si>
    <t>Inloopmat</t>
  </si>
  <si>
    <t>Waalfoyer</t>
  </si>
  <si>
    <t>Tussenruimtes Waalfoyer en buitenramen - 3x</t>
  </si>
  <si>
    <t>Kantoor marketing</t>
  </si>
  <si>
    <t>Opslagkast Gang 1 kleine zaal</t>
  </si>
  <si>
    <t>Kleedruimte horeca</t>
  </si>
  <si>
    <t>Opslagkast Gang 2 kleine zaal MET TREDEN</t>
  </si>
  <si>
    <t>Keukenblok kantoor</t>
  </si>
  <si>
    <t>Kantine</t>
  </si>
  <si>
    <t>Technische ruimte kleine zaal (filmcabine)</t>
  </si>
  <si>
    <t>Lift kleine zaal</t>
  </si>
  <si>
    <t>Rubber</t>
  </si>
  <si>
    <t>Vide kleine zaal</t>
  </si>
  <si>
    <t xml:space="preserve">Gang kantoren </t>
  </si>
  <si>
    <t>Opslag kleine zaal</t>
  </si>
  <si>
    <t>C</t>
  </si>
  <si>
    <t>Toneeltoren</t>
  </si>
  <si>
    <t>-1</t>
  </si>
  <si>
    <t>Gang inclusief trap - kelder algemeen 1 &amp; technische ruimte licht</t>
  </si>
  <si>
    <t>Orkestbak</t>
  </si>
  <si>
    <t>werkruimte</t>
  </si>
  <si>
    <t xml:space="preserve">Opslagruimte 1 </t>
  </si>
  <si>
    <t>Opslagruimte 2</t>
  </si>
  <si>
    <t>Stemkamer</t>
  </si>
  <si>
    <t>Gang stemkamer</t>
  </si>
  <si>
    <t>Technische ruimte waterpomp</t>
  </si>
  <si>
    <t>Gang inclusief trap naar begane grond</t>
  </si>
  <si>
    <t>Trap kantoren</t>
  </si>
  <si>
    <t>Kantoor secretariaat</t>
  </si>
  <si>
    <t>Gang Toilet &amp; douche keuken</t>
  </si>
  <si>
    <t>Gietvloer ruw</t>
  </si>
  <si>
    <t>Gang koelcel</t>
  </si>
  <si>
    <t>Gang containerruimte en buitendeur leveranciers</t>
  </si>
  <si>
    <t>Technische ruimte patchkast</t>
  </si>
  <si>
    <t>Buitenruimte en opgang personeels- en leveranciersingang</t>
  </si>
  <si>
    <t>Wenteltrap tussen Bovenfoyer en 2de verdieping</t>
  </si>
  <si>
    <t>Stadsfoyer - houten vloer</t>
  </si>
  <si>
    <t>Stadsfoyer - witte gietvloer</t>
  </si>
  <si>
    <t>Bar Stadsfoyer</t>
  </si>
  <si>
    <t>Opslagkast schoonmaak</t>
  </si>
  <si>
    <t>Buitenruimte en opgang hoofdingang</t>
  </si>
  <si>
    <t>Inloopmat / beton coating</t>
  </si>
  <si>
    <t>Opslag- en meterkast gang personeelsingang</t>
  </si>
  <si>
    <t>Opslag- en meterkast keukenblok kantoor</t>
  </si>
  <si>
    <t>Opslagkast horeca kantoren</t>
  </si>
  <si>
    <t>Balie kassa</t>
  </si>
  <si>
    <t>Receptiebalie</t>
  </si>
  <si>
    <t>Schoonmaak buiten openingstijden kassa (di-vr 12:00-16:00, dagelijks na 18:30)</t>
  </si>
  <si>
    <t>Garderobe</t>
  </si>
  <si>
    <t>Keuken</t>
  </si>
  <si>
    <t>Toilet (heren) artiestenfoyer - voorruimte</t>
  </si>
  <si>
    <t>Toilet (heren) artiestenfoyer</t>
  </si>
  <si>
    <t>Containerruimte</t>
  </si>
  <si>
    <t>Toilet (dames) artiestenfoyer - voorruimte</t>
  </si>
  <si>
    <t>Bovenfoyer</t>
  </si>
  <si>
    <t>Bar Bovenfoyer</t>
  </si>
  <si>
    <t>Schoonmaakkast Bovenfoyer</t>
  </si>
  <si>
    <t>Toilet (dames) artiestenfoyer</t>
  </si>
  <si>
    <t>Toilet (heren) Gispenfoyer - voorruimte</t>
  </si>
  <si>
    <t>Toilet (heren) Gispenfoyer - 2x</t>
  </si>
  <si>
    <t>Toilet (dames) Gispenfoyer - voorruimte</t>
  </si>
  <si>
    <t>Opslag 1 Bovenfoyer</t>
  </si>
  <si>
    <t>Opslag 2 Bovenfoyer</t>
  </si>
  <si>
    <t>Opslag 3 Bovenfoyer</t>
  </si>
  <si>
    <t>Opslag 4 Bovenfoyer (schoonmaak)</t>
  </si>
  <si>
    <t>Trap tussen Stadsfoyer en Bovenfoyer</t>
  </si>
  <si>
    <t>Trap tussen Stadsfoyer en Gispenfoyer</t>
  </si>
  <si>
    <t>Trap tussen Bovenfoyer en kleine zaal</t>
  </si>
  <si>
    <t xml:space="preserve">Trap Ingang KMP zaal balkon rechts </t>
  </si>
  <si>
    <t>Gang ingang KMP zaal balkon rechts</t>
  </si>
  <si>
    <t xml:space="preserve">Trap Ingang KMP zaal balkon links </t>
  </si>
  <si>
    <t>Gang ingang KMP zaal balkon links</t>
  </si>
  <si>
    <t>Trap ingang kleine zaal naast lift</t>
  </si>
  <si>
    <t>Toilet (dames) Gispenfoyer - 3x</t>
  </si>
  <si>
    <t>2</t>
  </si>
  <si>
    <t>Gang tussen wenteltrap en opslagruimte</t>
  </si>
  <si>
    <t xml:space="preserve">Opslagruimte 2 verdieping </t>
  </si>
  <si>
    <t>Balletvloer</t>
  </si>
  <si>
    <t>Gang boven plafond grote zaal rechts</t>
  </si>
  <si>
    <t>Gang boven plafond grote zaal links</t>
  </si>
  <si>
    <t>Technische ruimte personenlift foyer</t>
  </si>
  <si>
    <t>Opslagruimte lichtfilters</t>
  </si>
  <si>
    <t>Toilet (heren) Bovenfoyer - voorruimte</t>
  </si>
  <si>
    <t>Toilet (heren) Bovenfoyer - 2x</t>
  </si>
  <si>
    <t>Toilet (dames) Bovenfoyer - voorruimte</t>
  </si>
  <si>
    <t>Opslag Stadsfoyer 1</t>
  </si>
  <si>
    <t>Opslag Stadsfoyer 2</t>
  </si>
  <si>
    <t>Opslag Stadsfoyer 3</t>
  </si>
  <si>
    <t>Opslag Stadsfoyer 4</t>
  </si>
  <si>
    <t>Gang ingang KMP zaal begane grond rechts</t>
  </si>
  <si>
    <t>Gang ingang KMP zaal begane grond links</t>
  </si>
  <si>
    <t>Toilet (dames) Bovenfoyer - 4x</t>
  </si>
  <si>
    <t>Gang personeelsingang</t>
  </si>
  <si>
    <t>Inloopmat / linoleum</t>
  </si>
  <si>
    <t>Toilet &amp; douche keuken</t>
  </si>
  <si>
    <t>Toilet (heren) Stadsfoyer - voorruimte</t>
  </si>
  <si>
    <t>Toilet (heren) Stadsfoyer - 2x</t>
  </si>
  <si>
    <t>Toilet (dames) Stadsfoyer - voorruimte</t>
  </si>
  <si>
    <t>Toilet (dames) Stadsfoyer - 3x</t>
  </si>
  <si>
    <t>Toilet (MIVA) Stadsfoyer</t>
  </si>
  <si>
    <t>Hal hoofdingang</t>
  </si>
  <si>
    <t>Opslagkast naast personeelsingang</t>
  </si>
  <si>
    <t>Toneel kleine zaal</t>
  </si>
  <si>
    <t>Draaideur hoofdingang</t>
  </si>
  <si>
    <t>Kosten per type per frequentie</t>
  </si>
  <si>
    <t>Toilet (heren) tegenover toneellift - voorruimte incl 3 urinoirs</t>
  </si>
  <si>
    <t>Alleen vloer wekelijks. Rekken eens per maand.</t>
  </si>
  <si>
    <t>Reguliere schoonmaak        Op aanvraag</t>
  </si>
  <si>
    <t>All-in uurtarief</t>
  </si>
  <si>
    <t>Vul alleen de blauw gearceerde cellen op dit tabblad, en de blauwe cellen op tabblad "Prijsopgave invulformulier" in. Het aanpassen van andere cellen is niet toegestaan. In het uurtarief wat op dit tabblad wordt ingevuld is inclusief alle overheadkosten.</t>
  </si>
  <si>
    <t>Percentage overhead in uurtarief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</si>
</sst>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
  </numFmts>
  <fonts count="6" x14ac:knownFonts="1">
    <font>
      <sz val="11"/>
      <color theme="1"/>
      <name val="Calibri"/>
      <family val="2"/>
      <scheme val="minor"/>
    </font>
    <font>
      <sz val="11"/>
      <color theme="1"/>
      <name val="Calibri"/>
      <family val="2"/>
      <scheme val="minor"/>
    </font>
    <font>
      <b/>
      <sz val="11"/>
      <name val="Aptos"/>
      <family val="2"/>
    </font>
    <font>
      <sz val="11"/>
      <name val="Aptos"/>
      <family val="2"/>
    </font>
    <font>
      <sz val="11"/>
      <color theme="1"/>
      <name val="Aptos"/>
      <family val="2"/>
    </font>
    <font>
      <b/>
      <sz val="11"/>
      <color theme="1"/>
      <name val="Aptos"/>
      <family val="2"/>
    </font>
  </fonts>
  <fills count="7">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49" fontId="3" fillId="0" borderId="0" xfId="0" applyNumberFormat="1" applyFont="1" applyAlignment="1">
      <alignment horizontal="left"/>
    </xf>
    <xf numFmtId="0" fontId="3" fillId="0" borderId="0" xfId="0" applyFont="1" applyAlignment="1">
      <alignment horizontal="left"/>
    </xf>
    <xf numFmtId="9" fontId="3" fillId="0" borderId="0" xfId="0" applyNumberFormat="1" applyFont="1" applyAlignment="1">
      <alignment horizontal="left"/>
    </xf>
    <xf numFmtId="2" fontId="3" fillId="0" borderId="0" xfId="0" applyNumberFormat="1" applyFont="1" applyAlignment="1">
      <alignment horizontal="left"/>
    </xf>
    <xf numFmtId="0" fontId="2" fillId="0" borderId="0" xfId="0" applyFont="1" applyAlignment="1">
      <alignment horizontal="right"/>
    </xf>
    <xf numFmtId="44" fontId="3" fillId="0" borderId="0" xfId="0" applyNumberFormat="1" applyFont="1" applyAlignment="1">
      <alignment horizontal="left"/>
    </xf>
    <xf numFmtId="49" fontId="2" fillId="3" borderId="1" xfId="0" applyNumberFormat="1" applyFont="1" applyFill="1" applyBorder="1" applyAlignment="1">
      <alignment horizontal="left" textRotation="90"/>
    </xf>
    <xf numFmtId="49" fontId="2" fillId="3" borderId="1" xfId="0" applyNumberFormat="1" applyFont="1" applyFill="1" applyBorder="1" applyAlignment="1">
      <alignment horizontal="left" textRotation="90" wrapText="1"/>
    </xf>
    <xf numFmtId="0" fontId="2" fillId="3" borderId="1" xfId="0" applyFont="1" applyFill="1" applyBorder="1"/>
    <xf numFmtId="164" fontId="2" fillId="3" borderId="1" xfId="0" applyNumberFormat="1" applyFont="1" applyFill="1" applyBorder="1" applyAlignment="1">
      <alignment wrapText="1"/>
    </xf>
    <xf numFmtId="9" fontId="2" fillId="3" borderId="1" xfId="0" applyNumberFormat="1" applyFont="1" applyFill="1" applyBorder="1" applyAlignment="1">
      <alignment wrapText="1"/>
    </xf>
    <xf numFmtId="2" fontId="2" fillId="3" borderId="1" xfId="0" applyNumberFormat="1" applyFont="1" applyFill="1" applyBorder="1" applyAlignment="1">
      <alignment horizontal="left" textRotation="90" wrapText="1"/>
    </xf>
    <xf numFmtId="2" fontId="2" fillId="3" borderId="8" xfId="0" applyNumberFormat="1" applyFont="1" applyFill="1" applyBorder="1" applyAlignment="1">
      <alignment horizontal="left" textRotation="90" wrapText="1"/>
    </xf>
    <xf numFmtId="2" fontId="2" fillId="3" borderId="9" xfId="0" applyNumberFormat="1" applyFont="1" applyFill="1" applyBorder="1" applyAlignment="1">
      <alignment horizontal="left" textRotation="90" wrapText="1"/>
    </xf>
    <xf numFmtId="2" fontId="2" fillId="3" borderId="10" xfId="0" applyNumberFormat="1" applyFont="1" applyFill="1" applyBorder="1" applyAlignment="1">
      <alignment horizontal="left" textRotation="90" wrapText="1"/>
    </xf>
    <xf numFmtId="2" fontId="2" fillId="3" borderId="10" xfId="0" applyNumberFormat="1" applyFont="1" applyFill="1" applyBorder="1" applyAlignment="1">
      <alignment horizontal="left" textRotation="90"/>
    </xf>
    <xf numFmtId="2" fontId="2" fillId="3" borderId="11" xfId="0" applyNumberFormat="1" applyFont="1" applyFill="1" applyBorder="1" applyAlignment="1">
      <alignment horizontal="left" textRotation="90"/>
    </xf>
    <xf numFmtId="2" fontId="2" fillId="3" borderId="12" xfId="0" applyNumberFormat="1" applyFont="1" applyFill="1" applyBorder="1" applyAlignment="1">
      <alignment horizontal="left" textRotation="90" wrapText="1"/>
    </xf>
    <xf numFmtId="0" fontId="2" fillId="3" borderId="1" xfId="0" applyFont="1" applyFill="1" applyBorder="1" applyAlignment="1">
      <alignment horizontal="left"/>
    </xf>
    <xf numFmtId="0" fontId="2" fillId="3" borderId="8" xfId="0" applyFont="1" applyFill="1" applyBorder="1" applyAlignment="1">
      <alignment horizontal="left" textRotation="90"/>
    </xf>
    <xf numFmtId="2" fontId="2" fillId="3" borderId="13" xfId="0" applyNumberFormat="1" applyFont="1" applyFill="1" applyBorder="1" applyAlignment="1">
      <alignment horizontal="left" textRotation="90" wrapText="1"/>
    </xf>
    <xf numFmtId="2" fontId="2" fillId="3" borderId="13" xfId="0" applyNumberFormat="1" applyFont="1" applyFill="1" applyBorder="1" applyAlignment="1">
      <alignment horizontal="left" textRotation="90"/>
    </xf>
    <xf numFmtId="0" fontId="2" fillId="3" borderId="1" xfId="0" applyFont="1" applyFill="1" applyBorder="1" applyAlignment="1">
      <alignment horizontal="left" textRotation="90"/>
    </xf>
    <xf numFmtId="0" fontId="2" fillId="0" borderId="0" xfId="0" applyFont="1" applyAlignment="1">
      <alignment vertical="top" textRotation="90"/>
    </xf>
    <xf numFmtId="49" fontId="3" fillId="0" borderId="1" xfId="0" applyNumberFormat="1" applyFont="1" applyBorder="1" applyAlignment="1">
      <alignment horizontal="left"/>
    </xf>
    <xf numFmtId="0" fontId="3" fillId="0" borderId="1" xfId="0" applyFont="1" applyBorder="1" applyAlignment="1">
      <alignment horizontal="left"/>
    </xf>
    <xf numFmtId="0" fontId="3" fillId="4" borderId="1" xfId="0" applyFont="1" applyFill="1" applyBorder="1" applyAlignment="1">
      <alignment horizontal="left"/>
    </xf>
    <xf numFmtId="164" fontId="3" fillId="0" borderId="1" xfId="0" applyNumberFormat="1" applyFont="1" applyBorder="1" applyAlignment="1">
      <alignment horizontal="left"/>
    </xf>
    <xf numFmtId="9" fontId="3" fillId="0" borderId="1" xfId="0" applyNumberFormat="1" applyFont="1" applyBorder="1" applyAlignment="1">
      <alignment horizontal="left"/>
    </xf>
    <xf numFmtId="2" fontId="3" fillId="0" borderId="1" xfId="0" applyNumberFormat="1" applyFont="1" applyBorder="1" applyAlignment="1">
      <alignment horizontal="left"/>
    </xf>
    <xf numFmtId="2" fontId="3" fillId="0" borderId="14" xfId="0" applyNumberFormat="1" applyFont="1" applyBorder="1" applyAlignment="1">
      <alignment horizontal="left"/>
    </xf>
    <xf numFmtId="0" fontId="3" fillId="2" borderId="1" xfId="0" applyFont="1" applyFill="1" applyBorder="1" applyAlignment="1">
      <alignment horizontal="left"/>
    </xf>
    <xf numFmtId="0" fontId="3" fillId="0" borderId="14" xfId="0" applyFont="1" applyBorder="1" applyAlignment="1">
      <alignment horizontal="left"/>
    </xf>
    <xf numFmtId="1" fontId="3" fillId="0" borderId="1" xfId="0" applyNumberFormat="1" applyFont="1" applyBorder="1" applyAlignment="1">
      <alignment horizontal="left"/>
    </xf>
    <xf numFmtId="44" fontId="3" fillId="0" borderId="1" xfId="0" applyNumberFormat="1" applyFont="1" applyBorder="1" applyAlignment="1">
      <alignment horizontal="left"/>
    </xf>
    <xf numFmtId="49" fontId="3" fillId="5" borderId="1" xfId="0" applyNumberFormat="1" applyFont="1" applyFill="1" applyBorder="1" applyAlignment="1">
      <alignment horizontal="left"/>
    </xf>
    <xf numFmtId="0" fontId="3" fillId="5" borderId="1" xfId="0" applyFont="1" applyFill="1" applyBorder="1" applyAlignment="1">
      <alignment horizontal="left"/>
    </xf>
    <xf numFmtId="164" fontId="3" fillId="5" borderId="1" xfId="0" applyNumberFormat="1" applyFont="1" applyFill="1" applyBorder="1" applyAlignment="1">
      <alignment horizontal="left"/>
    </xf>
    <xf numFmtId="9" fontId="3" fillId="5" borderId="1" xfId="0" applyNumberFormat="1" applyFont="1" applyFill="1" applyBorder="1" applyAlignment="1">
      <alignment horizontal="left"/>
    </xf>
    <xf numFmtId="1" fontId="3" fillId="5" borderId="1" xfId="0" applyNumberFormat="1" applyFont="1" applyFill="1" applyBorder="1" applyAlignment="1">
      <alignment horizontal="left"/>
    </xf>
    <xf numFmtId="44" fontId="3" fillId="5" borderId="1" xfId="0" applyNumberFormat="1" applyFont="1" applyFill="1" applyBorder="1" applyAlignment="1">
      <alignment horizontal="left"/>
    </xf>
    <xf numFmtId="4" fontId="3" fillId="5" borderId="1" xfId="0" applyNumberFormat="1" applyFont="1" applyFill="1" applyBorder="1" applyAlignment="1">
      <alignment horizontal="left"/>
    </xf>
    <xf numFmtId="4" fontId="3" fillId="0" borderId="1" xfId="0" applyNumberFormat="1" applyFont="1" applyBorder="1" applyAlignment="1">
      <alignment horizontal="left"/>
    </xf>
    <xf numFmtId="4" fontId="3" fillId="0" borderId="0" xfId="0" applyNumberFormat="1" applyFont="1" applyAlignment="1">
      <alignment horizontal="left"/>
    </xf>
    <xf numFmtId="0" fontId="4" fillId="4" borderId="0" xfId="0" applyFont="1" applyFill="1"/>
    <xf numFmtId="44" fontId="4" fillId="4" borderId="0" xfId="0" applyNumberFormat="1" applyFont="1" applyFill="1"/>
    <xf numFmtId="1" fontId="3" fillId="4" borderId="0" xfId="0" applyNumberFormat="1" applyFont="1" applyFill="1" applyAlignment="1">
      <alignment horizontal="left"/>
    </xf>
    <xf numFmtId="0" fontId="4" fillId="4" borderId="0" xfId="0" applyFont="1" applyFill="1" applyAlignment="1">
      <alignment horizontal="left" vertical="top" wrapText="1"/>
    </xf>
    <xf numFmtId="0" fontId="4" fillId="4" borderId="16" xfId="0" applyFont="1" applyFill="1" applyBorder="1"/>
    <xf numFmtId="0" fontId="4" fillId="4" borderId="17" xfId="0" applyFont="1" applyFill="1" applyBorder="1"/>
    <xf numFmtId="9" fontId="4" fillId="4" borderId="16" xfId="0" applyNumberFormat="1" applyFont="1" applyFill="1" applyBorder="1"/>
    <xf numFmtId="9" fontId="4" fillId="4" borderId="0" xfId="2" applyFont="1" applyFill="1" applyBorder="1" applyAlignment="1">
      <alignment horizontal="left"/>
    </xf>
    <xf numFmtId="0" fontId="4" fillId="4" borderId="18" xfId="0" applyFont="1" applyFill="1" applyBorder="1"/>
    <xf numFmtId="9" fontId="4" fillId="4" borderId="19" xfId="2" applyFont="1" applyFill="1" applyBorder="1" applyAlignment="1">
      <alignment horizontal="left"/>
    </xf>
    <xf numFmtId="0" fontId="4" fillId="4" borderId="20" xfId="0" applyFont="1" applyFill="1" applyBorder="1"/>
    <xf numFmtId="0" fontId="4" fillId="4" borderId="15" xfId="0" applyFont="1" applyFill="1" applyBorder="1"/>
    <xf numFmtId="0" fontId="4" fillId="4" borderId="21" xfId="0" applyFont="1" applyFill="1" applyBorder="1"/>
    <xf numFmtId="0" fontId="5" fillId="4" borderId="2" xfId="0" applyFont="1" applyFill="1" applyBorder="1"/>
    <xf numFmtId="9" fontId="4" fillId="4" borderId="18" xfId="0" applyNumberFormat="1" applyFont="1" applyFill="1" applyBorder="1"/>
    <xf numFmtId="44" fontId="4" fillId="4" borderId="23" xfId="0" applyNumberFormat="1" applyFont="1" applyFill="1" applyBorder="1"/>
    <xf numFmtId="44" fontId="4" fillId="4" borderId="24" xfId="0" applyNumberFormat="1" applyFont="1" applyFill="1" applyBorder="1"/>
    <xf numFmtId="0" fontId="5" fillId="4" borderId="5" xfId="0" applyFont="1" applyFill="1" applyBorder="1"/>
    <xf numFmtId="0" fontId="4" fillId="4" borderId="25" xfId="0" applyFont="1" applyFill="1" applyBorder="1"/>
    <xf numFmtId="0" fontId="5" fillId="4" borderId="16" xfId="0" applyFont="1" applyFill="1" applyBorder="1"/>
    <xf numFmtId="44" fontId="4" fillId="4" borderId="22" xfId="0" applyNumberFormat="1" applyFont="1" applyFill="1" applyBorder="1"/>
    <xf numFmtId="2" fontId="2" fillId="4" borderId="16" xfId="0" applyNumberFormat="1" applyFont="1" applyFill="1" applyBorder="1" applyAlignment="1">
      <alignment horizontal="left"/>
    </xf>
    <xf numFmtId="2" fontId="2" fillId="4" borderId="18" xfId="0" applyNumberFormat="1" applyFont="1" applyFill="1" applyBorder="1" applyAlignment="1">
      <alignment horizontal="left"/>
    </xf>
    <xf numFmtId="44" fontId="4" fillId="2" borderId="22" xfId="1" applyFont="1" applyFill="1" applyBorder="1" applyAlignment="1">
      <alignment horizontal="right"/>
    </xf>
    <xf numFmtId="9" fontId="3" fillId="2" borderId="23" xfId="2" applyFont="1" applyFill="1" applyBorder="1" applyAlignment="1">
      <alignment horizontal="right"/>
    </xf>
    <xf numFmtId="9" fontId="3" fillId="2" borderId="24" xfId="2" applyFont="1" applyFill="1" applyBorder="1" applyAlignment="1">
      <alignment horizontal="right"/>
    </xf>
    <xf numFmtId="0" fontId="4" fillId="4" borderId="26" xfId="0" applyFont="1" applyFill="1" applyBorder="1"/>
    <xf numFmtId="0" fontId="4" fillId="4" borderId="27" xfId="0" applyFont="1" applyFill="1" applyBorder="1"/>
    <xf numFmtId="0" fontId="4" fillId="4" borderId="28" xfId="0" applyFont="1" applyFill="1" applyBorder="1"/>
    <xf numFmtId="9" fontId="4" fillId="2" borderId="23" xfId="2" applyFont="1" applyFill="1" applyBorder="1" applyAlignment="1">
      <alignment horizontal="right"/>
    </xf>
    <xf numFmtId="0" fontId="5" fillId="6" borderId="18" xfId="0" applyFont="1" applyFill="1" applyBorder="1"/>
    <xf numFmtId="44" fontId="4" fillId="6" borderId="24" xfId="0" applyNumberFormat="1" applyFont="1" applyFill="1" applyBorder="1"/>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16" xfId="0" applyFont="1" applyFill="1" applyBorder="1" applyAlignment="1">
      <alignment horizontal="left" vertical="top" wrapText="1"/>
    </xf>
    <xf numFmtId="0" fontId="4" fillId="4" borderId="0" xfId="0" applyFont="1" applyFill="1" applyAlignment="1">
      <alignment horizontal="left" vertical="top" wrapText="1"/>
    </xf>
    <xf numFmtId="0" fontId="4" fillId="4" borderId="17" xfId="0" applyFont="1" applyFill="1" applyBorder="1" applyAlignment="1">
      <alignment horizontal="left" vertical="top" wrapText="1"/>
    </xf>
    <xf numFmtId="0" fontId="4" fillId="4" borderId="18" xfId="0" applyFont="1" applyFill="1" applyBorder="1" applyAlignment="1">
      <alignment horizontal="left" vertical="top" wrapText="1"/>
    </xf>
    <xf numFmtId="0" fontId="4" fillId="4" borderId="19" xfId="0" applyFont="1" applyFill="1" applyBorder="1" applyAlignment="1">
      <alignment horizontal="left" vertical="top" wrapText="1"/>
    </xf>
    <xf numFmtId="0" fontId="4" fillId="4" borderId="20" xfId="0" applyFont="1" applyFill="1" applyBorder="1" applyAlignment="1">
      <alignment horizontal="left" vertical="top" wrapText="1"/>
    </xf>
    <xf numFmtId="2" fontId="2" fillId="0" borderId="2" xfId="0" applyNumberFormat="1" applyFont="1" applyBorder="1" applyAlignment="1">
      <alignment horizontal="center"/>
    </xf>
    <xf numFmtId="2" fontId="2" fillId="0" borderId="3" xfId="0" applyNumberFormat="1" applyFont="1" applyBorder="1" applyAlignment="1">
      <alignment horizontal="center"/>
    </xf>
    <xf numFmtId="2" fontId="2" fillId="0" borderId="4" xfId="0" applyNumberFormat="1"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8F42-94D3-4798-B046-17D09CFB8096}">
  <dimension ref="B2:H29"/>
  <sheetViews>
    <sheetView tabSelected="1" zoomScale="85" zoomScaleNormal="85" workbookViewId="0">
      <selection activeCell="C29" sqref="C29"/>
    </sheetView>
  </sheetViews>
  <sheetFormatPr defaultRowHeight="14.4" x14ac:dyDescent="0.3"/>
  <cols>
    <col min="1" max="1" width="8.88671875" style="45"/>
    <col min="2" max="2" width="35" style="45" bestFit="1" customWidth="1"/>
    <col min="3" max="3" width="37.109375" style="45" bestFit="1" customWidth="1"/>
    <col min="4" max="4" width="14.33203125" style="45" customWidth="1"/>
    <col min="5" max="5" width="37.33203125" style="45" bestFit="1" customWidth="1"/>
    <col min="6" max="6" width="14.6640625" style="45" bestFit="1" customWidth="1"/>
    <col min="7" max="7" width="21.109375" style="45" bestFit="1" customWidth="1"/>
    <col min="8" max="8" width="20.88671875" style="45" bestFit="1" customWidth="1"/>
    <col min="9" max="16384" width="8.88671875" style="45"/>
  </cols>
  <sheetData>
    <row r="2" spans="2:5" ht="15" thickBot="1" x14ac:dyDescent="0.35"/>
    <row r="3" spans="2:5" ht="14.4" customHeight="1" thickBot="1" x14ac:dyDescent="0.35">
      <c r="B3" s="56" t="s">
        <v>0</v>
      </c>
      <c r="C3" s="77" t="s">
        <v>1</v>
      </c>
      <c r="D3" s="78"/>
      <c r="E3" s="79"/>
    </row>
    <row r="4" spans="2:5" x14ac:dyDescent="0.3">
      <c r="C4" s="80"/>
      <c r="D4" s="81"/>
      <c r="E4" s="82"/>
    </row>
    <row r="5" spans="2:5" x14ac:dyDescent="0.3">
      <c r="C5" s="80"/>
      <c r="D5" s="81"/>
      <c r="E5" s="82"/>
    </row>
    <row r="6" spans="2:5" x14ac:dyDescent="0.3">
      <c r="C6" s="80"/>
      <c r="D6" s="81"/>
      <c r="E6" s="82"/>
    </row>
    <row r="7" spans="2:5" x14ac:dyDescent="0.3">
      <c r="C7" s="71" t="s">
        <v>2</v>
      </c>
      <c r="D7" s="72" t="s">
        <v>3</v>
      </c>
      <c r="E7" s="73"/>
    </row>
    <row r="8" spans="2:5" x14ac:dyDescent="0.3">
      <c r="C8" s="49" t="s">
        <v>4</v>
      </c>
      <c r="D8" s="45" t="s">
        <v>5</v>
      </c>
      <c r="E8" s="50"/>
    </row>
    <row r="9" spans="2:5" x14ac:dyDescent="0.3">
      <c r="C9" s="49" t="s">
        <v>6</v>
      </c>
      <c r="D9" s="45" t="s">
        <v>7</v>
      </c>
      <c r="E9" s="50"/>
    </row>
    <row r="10" spans="2:5" x14ac:dyDescent="0.3">
      <c r="C10" s="49" t="s">
        <v>8</v>
      </c>
      <c r="D10" s="45" t="s">
        <v>9</v>
      </c>
      <c r="E10" s="50"/>
    </row>
    <row r="11" spans="2:5" x14ac:dyDescent="0.3">
      <c r="C11" s="49" t="s">
        <v>10</v>
      </c>
      <c r="D11" s="45" t="s">
        <v>11</v>
      </c>
      <c r="E11" s="50"/>
    </row>
    <row r="12" spans="2:5" x14ac:dyDescent="0.3">
      <c r="C12" s="49" t="s">
        <v>12</v>
      </c>
      <c r="D12" s="45" t="s">
        <v>13</v>
      </c>
      <c r="E12" s="50"/>
    </row>
    <row r="13" spans="2:5" x14ac:dyDescent="0.3">
      <c r="C13" s="51" t="s">
        <v>14</v>
      </c>
      <c r="D13" s="52">
        <v>0.19</v>
      </c>
      <c r="E13" s="50"/>
    </row>
    <row r="14" spans="2:5" ht="15" thickBot="1" x14ac:dyDescent="0.35">
      <c r="C14" s="53" t="s">
        <v>15</v>
      </c>
      <c r="D14" s="54">
        <v>0.17</v>
      </c>
      <c r="E14" s="55"/>
    </row>
    <row r="15" spans="2:5" ht="15" thickBot="1" x14ac:dyDescent="0.35"/>
    <row r="16" spans="2:5" ht="15" customHeight="1" thickBot="1" x14ac:dyDescent="0.35">
      <c r="B16" s="57" t="s">
        <v>16</v>
      </c>
      <c r="C16" s="77" t="s">
        <v>281</v>
      </c>
      <c r="D16" s="78"/>
      <c r="E16" s="79"/>
    </row>
    <row r="17" spans="2:8" x14ac:dyDescent="0.3">
      <c r="C17" s="80"/>
      <c r="D17" s="81"/>
      <c r="E17" s="82"/>
    </row>
    <row r="18" spans="2:8" ht="15" thickBot="1" x14ac:dyDescent="0.35">
      <c r="C18" s="83"/>
      <c r="D18" s="84"/>
      <c r="E18" s="85"/>
    </row>
    <row r="19" spans="2:8" x14ac:dyDescent="0.3">
      <c r="E19" s="48"/>
    </row>
    <row r="20" spans="2:8" ht="15" thickBot="1" x14ac:dyDescent="0.35"/>
    <row r="21" spans="2:8" x14ac:dyDescent="0.3">
      <c r="B21" s="58" t="s">
        <v>280</v>
      </c>
      <c r="C21" s="68">
        <v>0</v>
      </c>
      <c r="E21" s="62" t="s">
        <v>276</v>
      </c>
      <c r="F21" s="63"/>
      <c r="H21" s="46"/>
    </row>
    <row r="22" spans="2:8" x14ac:dyDescent="0.3">
      <c r="B22" s="64" t="s">
        <v>282</v>
      </c>
      <c r="C22" s="74">
        <v>0</v>
      </c>
      <c r="D22" s="47"/>
      <c r="E22" s="49" t="s">
        <v>2</v>
      </c>
      <c r="F22" s="60">
        <f>'Prijsopgave invulformulier'!S$170*'Instructie &amp; totaal Prijsopgave'!$C$21</f>
        <v>0</v>
      </c>
      <c r="H22" s="46"/>
    </row>
    <row r="23" spans="2:8" x14ac:dyDescent="0.3">
      <c r="B23" s="66" t="s">
        <v>17</v>
      </c>
      <c r="C23" s="69">
        <v>0</v>
      </c>
      <c r="D23" s="47"/>
      <c r="E23" s="49" t="s">
        <v>4</v>
      </c>
      <c r="F23" s="60">
        <f>'Prijsopgave invulformulier'!T$170*'Instructie &amp; totaal Prijsopgave'!$C$21</f>
        <v>0</v>
      </c>
      <c r="H23" s="46"/>
    </row>
    <row r="24" spans="2:8" ht="15" thickBot="1" x14ac:dyDescent="0.35">
      <c r="B24" s="67" t="s">
        <v>18</v>
      </c>
      <c r="C24" s="70">
        <v>0</v>
      </c>
      <c r="E24" s="49" t="s">
        <v>6</v>
      </c>
      <c r="F24" s="60">
        <f>'Prijsopgave invulformulier'!U$170*'Instructie &amp; totaal Prijsopgave'!$C$21</f>
        <v>0</v>
      </c>
      <c r="H24" s="46"/>
    </row>
    <row r="25" spans="2:8" ht="15" thickBot="1" x14ac:dyDescent="0.35">
      <c r="E25" s="49" t="s">
        <v>8</v>
      </c>
      <c r="F25" s="60">
        <f>'Prijsopgave invulformulier'!V$170*'Instructie &amp; totaal Prijsopgave'!$C$21</f>
        <v>0</v>
      </c>
      <c r="H25" s="46"/>
    </row>
    <row r="26" spans="2:8" x14ac:dyDescent="0.3">
      <c r="B26" s="58" t="s">
        <v>19</v>
      </c>
      <c r="C26" s="65">
        <f>SUM('Prijsopgave invulformulier'!AA4:'Prijsopgave invulformulier'!AA169)</f>
        <v>0</v>
      </c>
      <c r="E26" s="49" t="s">
        <v>10</v>
      </c>
      <c r="F26" s="60">
        <f>'Prijsopgave invulformulier'!W$170*'Instructie &amp; totaal Prijsopgave'!$C$21</f>
        <v>0</v>
      </c>
      <c r="H26" s="46"/>
    </row>
    <row r="27" spans="2:8" x14ac:dyDescent="0.3">
      <c r="B27" s="64" t="s">
        <v>20</v>
      </c>
      <c r="C27" s="60">
        <f>($C$26*19%*C23)</f>
        <v>0</v>
      </c>
      <c r="E27" s="49" t="s">
        <v>12</v>
      </c>
      <c r="F27" s="60">
        <f>'Prijsopgave invulformulier'!X$170*'Instructie &amp; totaal Prijsopgave'!$C$21</f>
        <v>0</v>
      </c>
      <c r="H27" s="46"/>
    </row>
    <row r="28" spans="2:8" ht="15" thickBot="1" x14ac:dyDescent="0.35">
      <c r="B28" s="64" t="s">
        <v>21</v>
      </c>
      <c r="C28" s="60">
        <f>($C$26*19%*C24)</f>
        <v>0</v>
      </c>
      <c r="E28" s="59" t="s">
        <v>22</v>
      </c>
      <c r="F28" s="61">
        <f>SUM('Prijsopgave invulformulier'!AA30+'Prijsopgave invulformulier'!AA73+'Prijsopgave invulformulier'!AA78+'Prijsopgave invulformulier'!AA80+'Prijsopgave invulformulier'!AA96+'Prijsopgave invulformulier'!AA141)</f>
        <v>0</v>
      </c>
      <c r="H28" s="46"/>
    </row>
    <row r="29" spans="2:8" ht="15" thickBot="1" x14ac:dyDescent="0.35">
      <c r="B29" s="75" t="s">
        <v>23</v>
      </c>
      <c r="C29" s="76">
        <f>C26+C27+C28</f>
        <v>0</v>
      </c>
      <c r="F29" s="46"/>
    </row>
  </sheetData>
  <mergeCells count="2">
    <mergeCell ref="C3:E6"/>
    <mergeCell ref="C16:E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07172-6EFC-45EC-BDAA-EBB68EC99CD6}">
  <sheetPr filterMode="1"/>
  <dimension ref="B1:AA170"/>
  <sheetViews>
    <sheetView zoomScale="70" zoomScaleNormal="70" workbookViewId="0">
      <pane xSplit="1" ySplit="3" topLeftCell="B4" activePane="bottomRight" state="frozen"/>
      <selection activeCell="F24" sqref="F24"/>
      <selection pane="topRight" activeCell="F24" sqref="F24"/>
      <selection pane="bottomLeft" activeCell="F24" sqref="F24"/>
      <selection pane="bottomRight" activeCell="H3" sqref="H3"/>
    </sheetView>
  </sheetViews>
  <sheetFormatPr defaultColWidth="8.88671875" defaultRowHeight="14.4" x14ac:dyDescent="0.3"/>
  <cols>
    <col min="1" max="1" width="3.6640625" style="2" customWidth="1"/>
    <col min="2" max="2" width="7.44140625" style="1" bestFit="1" customWidth="1"/>
    <col min="3" max="3" width="6.33203125" style="1" bestFit="1" customWidth="1"/>
    <col min="4" max="4" width="57.77734375" style="2" bestFit="1" customWidth="1"/>
    <col min="5" max="5" width="26.44140625" style="2" customWidth="1"/>
    <col min="6" max="6" width="20.44140625" style="2" customWidth="1"/>
    <col min="7" max="7" width="25.44140625" style="2" customWidth="1"/>
    <col min="8" max="8" width="9.5546875" style="2" customWidth="1"/>
    <col min="9" max="9" width="10" style="3" customWidth="1"/>
    <col min="10" max="16" width="9.88671875" style="4" customWidth="1"/>
    <col min="17" max="17" width="89.44140625" style="2" customWidth="1"/>
    <col min="18" max="18" width="9" style="2" bestFit="1" customWidth="1"/>
    <col min="19" max="24" width="9" style="2" hidden="1" customWidth="1"/>
    <col min="25" max="26" width="8.6640625" style="2" bestFit="1" customWidth="1"/>
    <col min="27" max="27" width="17.5546875" style="2" customWidth="1"/>
    <col min="28" max="16384" width="8.88671875" style="2"/>
  </cols>
  <sheetData>
    <row r="1" spans="2:27" ht="15" thickBot="1" x14ac:dyDescent="0.35"/>
    <row r="2" spans="2:27" x14ac:dyDescent="0.3">
      <c r="L2" s="86" t="s">
        <v>24</v>
      </c>
      <c r="M2" s="87"/>
      <c r="N2" s="87"/>
      <c r="O2" s="88"/>
      <c r="Q2" s="5"/>
      <c r="R2" s="5"/>
      <c r="S2" s="89" t="s">
        <v>25</v>
      </c>
      <c r="T2" s="90"/>
      <c r="U2" s="90"/>
      <c r="V2" s="90"/>
      <c r="W2" s="90"/>
      <c r="X2" s="91"/>
      <c r="Y2" s="5"/>
      <c r="Z2" s="6"/>
    </row>
    <row r="3" spans="2:27" s="24" customFormat="1" ht="175.5" customHeight="1" thickBot="1" x14ac:dyDescent="0.35">
      <c r="B3" s="7" t="s">
        <v>26</v>
      </c>
      <c r="C3" s="8" t="s">
        <v>27</v>
      </c>
      <c r="D3" s="9" t="s">
        <v>28</v>
      </c>
      <c r="E3" s="9" t="s">
        <v>29</v>
      </c>
      <c r="F3" s="9" t="s">
        <v>30</v>
      </c>
      <c r="G3" s="9" t="s">
        <v>31</v>
      </c>
      <c r="H3" s="10" t="s">
        <v>32</v>
      </c>
      <c r="I3" s="11" t="s">
        <v>33</v>
      </c>
      <c r="J3" s="12" t="s">
        <v>34</v>
      </c>
      <c r="K3" s="13" t="s">
        <v>35</v>
      </c>
      <c r="L3" s="14" t="s">
        <v>36</v>
      </c>
      <c r="M3" s="15" t="s">
        <v>37</v>
      </c>
      <c r="N3" s="16" t="s">
        <v>38</v>
      </c>
      <c r="O3" s="17" t="s">
        <v>39</v>
      </c>
      <c r="P3" s="18" t="s">
        <v>279</v>
      </c>
      <c r="Q3" s="19" t="s">
        <v>40</v>
      </c>
      <c r="R3" s="20" t="s">
        <v>41</v>
      </c>
      <c r="S3" s="14" t="s">
        <v>34</v>
      </c>
      <c r="T3" s="21" t="s">
        <v>35</v>
      </c>
      <c r="U3" s="14" t="s">
        <v>36</v>
      </c>
      <c r="V3" s="15" t="s">
        <v>37</v>
      </c>
      <c r="W3" s="16" t="s">
        <v>38</v>
      </c>
      <c r="X3" s="22" t="s">
        <v>39</v>
      </c>
      <c r="Y3" s="23" t="s">
        <v>42</v>
      </c>
      <c r="Z3" s="23" t="s">
        <v>43</v>
      </c>
      <c r="AA3" s="23" t="s">
        <v>44</v>
      </c>
    </row>
    <row r="4" spans="2:27" x14ac:dyDescent="0.3">
      <c r="B4" s="25" t="s">
        <v>45</v>
      </c>
      <c r="C4" s="25">
        <v>0</v>
      </c>
      <c r="D4" s="26" t="s">
        <v>46</v>
      </c>
      <c r="E4" s="26" t="s">
        <v>47</v>
      </c>
      <c r="F4" s="26" t="s">
        <v>48</v>
      </c>
      <c r="G4" s="27" t="s">
        <v>49</v>
      </c>
      <c r="H4" s="28">
        <v>14.49</v>
      </c>
      <c r="I4" s="29">
        <v>0.04</v>
      </c>
      <c r="J4" s="30"/>
      <c r="K4" s="30">
        <v>2</v>
      </c>
      <c r="L4" s="31"/>
      <c r="M4" s="31"/>
      <c r="N4" s="31"/>
      <c r="O4" s="31"/>
      <c r="P4" s="30"/>
      <c r="Q4" s="26" t="s">
        <v>50</v>
      </c>
      <c r="R4" s="32"/>
      <c r="S4" s="33">
        <f t="shared" ref="S4:X19" si="0">J4*$R4</f>
        <v>0</v>
      </c>
      <c r="T4" s="33">
        <f t="shared" si="0"/>
        <v>0</v>
      </c>
      <c r="U4" s="33">
        <f t="shared" si="0"/>
        <v>0</v>
      </c>
      <c r="V4" s="33">
        <f t="shared" si="0"/>
        <v>0</v>
      </c>
      <c r="W4" s="33">
        <f t="shared" si="0"/>
        <v>0</v>
      </c>
      <c r="X4" s="33">
        <f t="shared" si="0"/>
        <v>0</v>
      </c>
      <c r="Y4" s="34">
        <f t="shared" ref="Y4:Y35" si="1">SUM(J4*12)+(K4*40)+(L4*120)+(M4*32)+(N4*27)+(O4*37)+(P4*1)</f>
        <v>80</v>
      </c>
      <c r="Z4" s="26">
        <f t="shared" ref="Z4:Z67" si="2">R4*Y4</f>
        <v>0</v>
      </c>
      <c r="AA4" s="35">
        <f>Z4*'Instructie &amp; totaal Prijsopgave'!$C$21</f>
        <v>0</v>
      </c>
    </row>
    <row r="5" spans="2:27" x14ac:dyDescent="0.3">
      <c r="B5" s="25" t="s">
        <v>45</v>
      </c>
      <c r="C5" s="25">
        <v>1</v>
      </c>
      <c r="D5" s="26" t="s">
        <v>51</v>
      </c>
      <c r="E5" s="26" t="s">
        <v>47</v>
      </c>
      <c r="F5" s="26" t="s">
        <v>48</v>
      </c>
      <c r="G5" s="27" t="s">
        <v>49</v>
      </c>
      <c r="H5" s="28">
        <v>13.13</v>
      </c>
      <c r="I5" s="29">
        <v>0.04</v>
      </c>
      <c r="J5" s="30"/>
      <c r="K5" s="30">
        <v>2</v>
      </c>
      <c r="L5" s="30"/>
      <c r="M5" s="30"/>
      <c r="N5" s="30"/>
      <c r="O5" s="30"/>
      <c r="P5" s="30"/>
      <c r="Q5" s="26" t="s">
        <v>50</v>
      </c>
      <c r="R5" s="32"/>
      <c r="S5" s="33">
        <f t="shared" si="0"/>
        <v>0</v>
      </c>
      <c r="T5" s="33">
        <f t="shared" si="0"/>
        <v>0</v>
      </c>
      <c r="U5" s="33">
        <f t="shared" si="0"/>
        <v>0</v>
      </c>
      <c r="V5" s="33">
        <f t="shared" si="0"/>
        <v>0</v>
      </c>
      <c r="W5" s="33">
        <f t="shared" si="0"/>
        <v>0</v>
      </c>
      <c r="X5" s="33">
        <f t="shared" si="0"/>
        <v>0</v>
      </c>
      <c r="Y5" s="34">
        <f t="shared" si="1"/>
        <v>80</v>
      </c>
      <c r="Z5" s="26">
        <f t="shared" si="2"/>
        <v>0</v>
      </c>
      <c r="AA5" s="35">
        <f>Z5*'Instructie &amp; totaal Prijsopgave'!$C$21</f>
        <v>0</v>
      </c>
    </row>
    <row r="6" spans="2:27" x14ac:dyDescent="0.3">
      <c r="B6" s="25" t="s">
        <v>45</v>
      </c>
      <c r="C6" s="25">
        <v>1</v>
      </c>
      <c r="D6" s="26" t="s">
        <v>52</v>
      </c>
      <c r="E6" s="26" t="s">
        <v>47</v>
      </c>
      <c r="F6" s="26" t="s">
        <v>53</v>
      </c>
      <c r="G6" s="26" t="s">
        <v>54</v>
      </c>
      <c r="H6" s="28">
        <v>2.02</v>
      </c>
      <c r="I6" s="29">
        <v>0.04</v>
      </c>
      <c r="J6" s="30"/>
      <c r="K6" s="30">
        <v>2</v>
      </c>
      <c r="L6" s="30"/>
      <c r="M6" s="30"/>
      <c r="N6" s="30"/>
      <c r="O6" s="30"/>
      <c r="P6" s="30"/>
      <c r="Q6" s="26" t="s">
        <v>50</v>
      </c>
      <c r="R6" s="32"/>
      <c r="S6" s="33">
        <f t="shared" si="0"/>
        <v>0</v>
      </c>
      <c r="T6" s="33">
        <f t="shared" si="0"/>
        <v>0</v>
      </c>
      <c r="U6" s="33">
        <f t="shared" si="0"/>
        <v>0</v>
      </c>
      <c r="V6" s="33">
        <f t="shared" si="0"/>
        <v>0</v>
      </c>
      <c r="W6" s="33">
        <f t="shared" si="0"/>
        <v>0</v>
      </c>
      <c r="X6" s="33">
        <f t="shared" si="0"/>
        <v>0</v>
      </c>
      <c r="Y6" s="34">
        <f t="shared" si="1"/>
        <v>80</v>
      </c>
      <c r="Z6" s="26">
        <f t="shared" si="2"/>
        <v>0</v>
      </c>
      <c r="AA6" s="35">
        <f>Z6*'Instructie &amp; totaal Prijsopgave'!$C$21</f>
        <v>0</v>
      </c>
    </row>
    <row r="7" spans="2:27" x14ac:dyDescent="0.3">
      <c r="B7" s="25" t="s">
        <v>45</v>
      </c>
      <c r="C7" s="25">
        <v>1</v>
      </c>
      <c r="D7" s="26" t="s">
        <v>55</v>
      </c>
      <c r="E7" s="26" t="s">
        <v>47</v>
      </c>
      <c r="F7" s="26" t="s">
        <v>48</v>
      </c>
      <c r="G7" s="27" t="s">
        <v>49</v>
      </c>
      <c r="H7" s="28">
        <v>18.09</v>
      </c>
      <c r="I7" s="29">
        <v>0.04</v>
      </c>
      <c r="J7" s="30"/>
      <c r="K7" s="30">
        <v>2</v>
      </c>
      <c r="L7" s="30"/>
      <c r="M7" s="30"/>
      <c r="N7" s="30"/>
      <c r="O7" s="30"/>
      <c r="P7" s="30"/>
      <c r="Q7" s="26" t="s">
        <v>50</v>
      </c>
      <c r="R7" s="32"/>
      <c r="S7" s="33">
        <f t="shared" si="0"/>
        <v>0</v>
      </c>
      <c r="T7" s="33">
        <f t="shared" si="0"/>
        <v>0</v>
      </c>
      <c r="U7" s="33">
        <f t="shared" si="0"/>
        <v>0</v>
      </c>
      <c r="V7" s="33">
        <f t="shared" si="0"/>
        <v>0</v>
      </c>
      <c r="W7" s="33">
        <f t="shared" si="0"/>
        <v>0</v>
      </c>
      <c r="X7" s="33">
        <f t="shared" si="0"/>
        <v>0</v>
      </c>
      <c r="Y7" s="34">
        <f t="shared" si="1"/>
        <v>80</v>
      </c>
      <c r="Z7" s="26">
        <f t="shared" si="2"/>
        <v>0</v>
      </c>
      <c r="AA7" s="35">
        <f>Z7*'Instructie &amp; totaal Prijsopgave'!$C$21</f>
        <v>0</v>
      </c>
    </row>
    <row r="8" spans="2:27" x14ac:dyDescent="0.3">
      <c r="B8" s="25" t="s">
        <v>45</v>
      </c>
      <c r="C8" s="25">
        <v>1</v>
      </c>
      <c r="D8" s="26" t="s">
        <v>56</v>
      </c>
      <c r="E8" s="26" t="s">
        <v>47</v>
      </c>
      <c r="F8" s="26" t="s">
        <v>48</v>
      </c>
      <c r="G8" s="27" t="s">
        <v>49</v>
      </c>
      <c r="H8" s="28">
        <v>12.45</v>
      </c>
      <c r="I8" s="29">
        <v>0.04</v>
      </c>
      <c r="J8" s="30"/>
      <c r="K8" s="30">
        <v>2</v>
      </c>
      <c r="L8" s="30"/>
      <c r="M8" s="30"/>
      <c r="N8" s="30"/>
      <c r="O8" s="30"/>
      <c r="P8" s="30"/>
      <c r="Q8" s="26" t="s">
        <v>50</v>
      </c>
      <c r="R8" s="32"/>
      <c r="S8" s="33">
        <f t="shared" si="0"/>
        <v>0</v>
      </c>
      <c r="T8" s="33">
        <f t="shared" si="0"/>
        <v>0</v>
      </c>
      <c r="U8" s="33">
        <f t="shared" si="0"/>
        <v>0</v>
      </c>
      <c r="V8" s="33">
        <f t="shared" si="0"/>
        <v>0</v>
      </c>
      <c r="W8" s="33">
        <f t="shared" si="0"/>
        <v>0</v>
      </c>
      <c r="X8" s="33">
        <f t="shared" si="0"/>
        <v>0</v>
      </c>
      <c r="Y8" s="34">
        <f t="shared" si="1"/>
        <v>80</v>
      </c>
      <c r="Z8" s="26">
        <f t="shared" si="2"/>
        <v>0</v>
      </c>
      <c r="AA8" s="35">
        <f>Z8*'Instructie &amp; totaal Prijsopgave'!$C$21</f>
        <v>0</v>
      </c>
    </row>
    <row r="9" spans="2:27" x14ac:dyDescent="0.3">
      <c r="B9" s="25" t="s">
        <v>45</v>
      </c>
      <c r="C9" s="25">
        <v>1</v>
      </c>
      <c r="D9" s="26" t="s">
        <v>57</v>
      </c>
      <c r="E9" s="26" t="s">
        <v>47</v>
      </c>
      <c r="F9" s="26" t="s">
        <v>53</v>
      </c>
      <c r="G9" s="26" t="s">
        <v>54</v>
      </c>
      <c r="H9" s="28">
        <v>2.44</v>
      </c>
      <c r="I9" s="29">
        <v>0.04</v>
      </c>
      <c r="J9" s="30"/>
      <c r="K9" s="30">
        <v>2</v>
      </c>
      <c r="L9" s="30"/>
      <c r="M9" s="30"/>
      <c r="N9" s="30"/>
      <c r="O9" s="30"/>
      <c r="P9" s="30"/>
      <c r="Q9" s="26" t="s">
        <v>50</v>
      </c>
      <c r="R9" s="32"/>
      <c r="S9" s="33">
        <f t="shared" si="0"/>
        <v>0</v>
      </c>
      <c r="T9" s="33">
        <f t="shared" si="0"/>
        <v>0</v>
      </c>
      <c r="U9" s="33">
        <f t="shared" si="0"/>
        <v>0</v>
      </c>
      <c r="V9" s="33">
        <f t="shared" si="0"/>
        <v>0</v>
      </c>
      <c r="W9" s="33">
        <f t="shared" si="0"/>
        <v>0</v>
      </c>
      <c r="X9" s="33">
        <f t="shared" si="0"/>
        <v>0</v>
      </c>
      <c r="Y9" s="34">
        <f t="shared" si="1"/>
        <v>80</v>
      </c>
      <c r="Z9" s="26">
        <f t="shared" si="2"/>
        <v>0</v>
      </c>
      <c r="AA9" s="35">
        <f>Z9*'Instructie &amp; totaal Prijsopgave'!$C$21</f>
        <v>0</v>
      </c>
    </row>
    <row r="10" spans="2:27" x14ac:dyDescent="0.3">
      <c r="B10" s="25" t="s">
        <v>45</v>
      </c>
      <c r="C10" s="25">
        <v>1</v>
      </c>
      <c r="D10" s="26" t="s">
        <v>58</v>
      </c>
      <c r="E10" s="26" t="s">
        <v>47</v>
      </c>
      <c r="F10" s="26" t="s">
        <v>59</v>
      </c>
      <c r="G10" s="26" t="s">
        <v>54</v>
      </c>
      <c r="H10" s="28">
        <v>6.09</v>
      </c>
      <c r="I10" s="29">
        <v>0.04</v>
      </c>
      <c r="J10" s="30"/>
      <c r="K10" s="30">
        <v>1</v>
      </c>
      <c r="L10" s="30"/>
      <c r="M10" s="30"/>
      <c r="N10" s="30"/>
      <c r="O10" s="30"/>
      <c r="P10" s="30"/>
      <c r="Q10" s="26"/>
      <c r="R10" s="32"/>
      <c r="S10" s="33">
        <f t="shared" si="0"/>
        <v>0</v>
      </c>
      <c r="T10" s="33">
        <f t="shared" si="0"/>
        <v>0</v>
      </c>
      <c r="U10" s="33">
        <f t="shared" si="0"/>
        <v>0</v>
      </c>
      <c r="V10" s="33">
        <f t="shared" si="0"/>
        <v>0</v>
      </c>
      <c r="W10" s="33">
        <f t="shared" si="0"/>
        <v>0</v>
      </c>
      <c r="X10" s="33">
        <f t="shared" si="0"/>
        <v>0</v>
      </c>
      <c r="Y10" s="34">
        <f t="shared" si="1"/>
        <v>40</v>
      </c>
      <c r="Z10" s="26">
        <f t="shared" si="2"/>
        <v>0</v>
      </c>
      <c r="AA10" s="35">
        <f>Z10*'Instructie &amp; totaal Prijsopgave'!$C$21</f>
        <v>0</v>
      </c>
    </row>
    <row r="11" spans="2:27" x14ac:dyDescent="0.3">
      <c r="B11" s="25" t="s">
        <v>45</v>
      </c>
      <c r="C11" s="25">
        <v>1</v>
      </c>
      <c r="D11" s="26" t="s">
        <v>60</v>
      </c>
      <c r="E11" s="26" t="s">
        <v>47</v>
      </c>
      <c r="F11" s="26" t="s">
        <v>61</v>
      </c>
      <c r="G11" s="26" t="s">
        <v>54</v>
      </c>
      <c r="H11" s="28">
        <f>1.84*6</f>
        <v>11.040000000000001</v>
      </c>
      <c r="I11" s="29">
        <v>0.04</v>
      </c>
      <c r="J11" s="30"/>
      <c r="K11" s="30">
        <v>1</v>
      </c>
      <c r="L11" s="30"/>
      <c r="M11" s="30"/>
      <c r="N11" s="30"/>
      <c r="O11" s="30"/>
      <c r="P11" s="30"/>
      <c r="Q11" s="26"/>
      <c r="R11" s="32"/>
      <c r="S11" s="33">
        <f t="shared" si="0"/>
        <v>0</v>
      </c>
      <c r="T11" s="33">
        <f t="shared" si="0"/>
        <v>0</v>
      </c>
      <c r="U11" s="33">
        <f t="shared" si="0"/>
        <v>0</v>
      </c>
      <c r="V11" s="33">
        <f t="shared" si="0"/>
        <v>0</v>
      </c>
      <c r="W11" s="33">
        <f t="shared" si="0"/>
        <v>0</v>
      </c>
      <c r="X11" s="33">
        <f t="shared" si="0"/>
        <v>0</v>
      </c>
      <c r="Y11" s="34">
        <f t="shared" si="1"/>
        <v>40</v>
      </c>
      <c r="Z11" s="26">
        <f t="shared" si="2"/>
        <v>0</v>
      </c>
      <c r="AA11" s="35">
        <f>Z11*'Instructie &amp; totaal Prijsopgave'!$C$21</f>
        <v>0</v>
      </c>
    </row>
    <row r="12" spans="2:27" x14ac:dyDescent="0.3">
      <c r="B12" s="25" t="s">
        <v>45</v>
      </c>
      <c r="C12" s="25">
        <v>1</v>
      </c>
      <c r="D12" s="26" t="s">
        <v>62</v>
      </c>
      <c r="E12" s="26" t="s">
        <v>47</v>
      </c>
      <c r="F12" s="26" t="s">
        <v>48</v>
      </c>
      <c r="G12" s="27" t="s">
        <v>49</v>
      </c>
      <c r="H12" s="28">
        <v>21.55</v>
      </c>
      <c r="I12" s="29">
        <v>0.04</v>
      </c>
      <c r="J12" s="30"/>
      <c r="K12" s="30">
        <v>2</v>
      </c>
      <c r="L12" s="30"/>
      <c r="M12" s="30"/>
      <c r="N12" s="30"/>
      <c r="O12" s="30"/>
      <c r="P12" s="30"/>
      <c r="Q12" s="26" t="s">
        <v>50</v>
      </c>
      <c r="R12" s="32"/>
      <c r="S12" s="33">
        <f t="shared" si="0"/>
        <v>0</v>
      </c>
      <c r="T12" s="33">
        <f t="shared" si="0"/>
        <v>0</v>
      </c>
      <c r="U12" s="33">
        <f t="shared" si="0"/>
        <v>0</v>
      </c>
      <c r="V12" s="33">
        <f t="shared" si="0"/>
        <v>0</v>
      </c>
      <c r="W12" s="33">
        <f t="shared" si="0"/>
        <v>0</v>
      </c>
      <c r="X12" s="33">
        <f t="shared" si="0"/>
        <v>0</v>
      </c>
      <c r="Y12" s="34">
        <f t="shared" si="1"/>
        <v>80</v>
      </c>
      <c r="Z12" s="26">
        <f t="shared" si="2"/>
        <v>0</v>
      </c>
      <c r="AA12" s="35">
        <f>Z12*'Instructie &amp; totaal Prijsopgave'!$C$21</f>
        <v>0</v>
      </c>
    </row>
    <row r="13" spans="2:27" x14ac:dyDescent="0.3">
      <c r="B13" s="25" t="s">
        <v>45</v>
      </c>
      <c r="C13" s="25">
        <v>1</v>
      </c>
      <c r="D13" s="27" t="s">
        <v>63</v>
      </c>
      <c r="E13" s="26" t="s">
        <v>47</v>
      </c>
      <c r="F13" s="26" t="s">
        <v>48</v>
      </c>
      <c r="G13" s="27" t="s">
        <v>49</v>
      </c>
      <c r="H13" s="28">
        <v>27.43</v>
      </c>
      <c r="I13" s="29">
        <v>0.04</v>
      </c>
      <c r="J13" s="30"/>
      <c r="K13" s="30">
        <v>2</v>
      </c>
      <c r="L13" s="30"/>
      <c r="M13" s="30"/>
      <c r="N13" s="30"/>
      <c r="O13" s="30"/>
      <c r="P13" s="30"/>
      <c r="Q13" s="26" t="s">
        <v>50</v>
      </c>
      <c r="R13" s="32"/>
      <c r="S13" s="33">
        <f t="shared" si="0"/>
        <v>0</v>
      </c>
      <c r="T13" s="33">
        <f t="shared" si="0"/>
        <v>0</v>
      </c>
      <c r="U13" s="33">
        <f t="shared" si="0"/>
        <v>0</v>
      </c>
      <c r="V13" s="33">
        <f t="shared" si="0"/>
        <v>0</v>
      </c>
      <c r="W13" s="33">
        <f t="shared" si="0"/>
        <v>0</v>
      </c>
      <c r="X13" s="33">
        <f t="shared" si="0"/>
        <v>0</v>
      </c>
      <c r="Y13" s="34">
        <f t="shared" si="1"/>
        <v>80</v>
      </c>
      <c r="Z13" s="26">
        <f t="shared" si="2"/>
        <v>0</v>
      </c>
      <c r="AA13" s="35">
        <f>Z13*'Instructie &amp; totaal Prijsopgave'!$C$21</f>
        <v>0</v>
      </c>
    </row>
    <row r="14" spans="2:27" x14ac:dyDescent="0.3">
      <c r="B14" s="25" t="s">
        <v>45</v>
      </c>
      <c r="C14" s="25">
        <v>1</v>
      </c>
      <c r="D14" s="27" t="s">
        <v>64</v>
      </c>
      <c r="E14" s="26" t="s">
        <v>47</v>
      </c>
      <c r="F14" s="26" t="s">
        <v>48</v>
      </c>
      <c r="G14" s="27" t="s">
        <v>49</v>
      </c>
      <c r="H14" s="28">
        <v>16.829999999999998</v>
      </c>
      <c r="I14" s="29">
        <v>0.04</v>
      </c>
      <c r="J14" s="30"/>
      <c r="K14" s="30">
        <v>2</v>
      </c>
      <c r="L14" s="30"/>
      <c r="M14" s="30"/>
      <c r="N14" s="30"/>
      <c r="O14" s="30"/>
      <c r="P14" s="30"/>
      <c r="Q14" s="26" t="s">
        <v>50</v>
      </c>
      <c r="R14" s="32"/>
      <c r="S14" s="33">
        <f t="shared" si="0"/>
        <v>0</v>
      </c>
      <c r="T14" s="33">
        <f t="shared" si="0"/>
        <v>0</v>
      </c>
      <c r="U14" s="33">
        <f t="shared" si="0"/>
        <v>0</v>
      </c>
      <c r="V14" s="33">
        <f t="shared" si="0"/>
        <v>0</v>
      </c>
      <c r="W14" s="33">
        <f t="shared" si="0"/>
        <v>0</v>
      </c>
      <c r="X14" s="33">
        <f t="shared" si="0"/>
        <v>0</v>
      </c>
      <c r="Y14" s="34">
        <f t="shared" si="1"/>
        <v>80</v>
      </c>
      <c r="Z14" s="26">
        <f t="shared" si="2"/>
        <v>0</v>
      </c>
      <c r="AA14" s="35">
        <f>Z14*'Instructie &amp; totaal Prijsopgave'!$C$21</f>
        <v>0</v>
      </c>
    </row>
    <row r="15" spans="2:27" x14ac:dyDescent="0.3">
      <c r="B15" s="25" t="s">
        <v>45</v>
      </c>
      <c r="C15" s="25">
        <v>1</v>
      </c>
      <c r="D15" s="27" t="s">
        <v>65</v>
      </c>
      <c r="E15" s="26" t="s">
        <v>47</v>
      </c>
      <c r="F15" s="26" t="s">
        <v>48</v>
      </c>
      <c r="G15" s="27" t="s">
        <v>49</v>
      </c>
      <c r="H15" s="28">
        <v>17.28</v>
      </c>
      <c r="I15" s="29">
        <v>0.04</v>
      </c>
      <c r="J15" s="30"/>
      <c r="K15" s="30">
        <v>2</v>
      </c>
      <c r="L15" s="30"/>
      <c r="M15" s="30"/>
      <c r="N15" s="30"/>
      <c r="O15" s="30"/>
      <c r="P15" s="30"/>
      <c r="Q15" s="26" t="s">
        <v>50</v>
      </c>
      <c r="R15" s="32"/>
      <c r="S15" s="33">
        <f t="shared" si="0"/>
        <v>0</v>
      </c>
      <c r="T15" s="33">
        <f t="shared" si="0"/>
        <v>0</v>
      </c>
      <c r="U15" s="33">
        <f t="shared" si="0"/>
        <v>0</v>
      </c>
      <c r="V15" s="33">
        <f t="shared" si="0"/>
        <v>0</v>
      </c>
      <c r="W15" s="33">
        <f t="shared" si="0"/>
        <v>0</v>
      </c>
      <c r="X15" s="33">
        <f t="shared" si="0"/>
        <v>0</v>
      </c>
      <c r="Y15" s="34">
        <f t="shared" si="1"/>
        <v>80</v>
      </c>
      <c r="Z15" s="26">
        <f t="shared" si="2"/>
        <v>0</v>
      </c>
      <c r="AA15" s="35">
        <f>Z15*'Instructie &amp; totaal Prijsopgave'!$C$21</f>
        <v>0</v>
      </c>
    </row>
    <row r="16" spans="2:27" x14ac:dyDescent="0.3">
      <c r="B16" s="25" t="s">
        <v>45</v>
      </c>
      <c r="C16" s="25">
        <v>1</v>
      </c>
      <c r="D16" s="27" t="s">
        <v>66</v>
      </c>
      <c r="E16" s="26" t="s">
        <v>47</v>
      </c>
      <c r="F16" s="26" t="s">
        <v>48</v>
      </c>
      <c r="G16" s="27" t="s">
        <v>49</v>
      </c>
      <c r="H16" s="28">
        <v>13.62</v>
      </c>
      <c r="I16" s="29">
        <v>0.04</v>
      </c>
      <c r="J16" s="30"/>
      <c r="K16" s="30">
        <v>2</v>
      </c>
      <c r="L16" s="30"/>
      <c r="M16" s="30"/>
      <c r="N16" s="30"/>
      <c r="O16" s="30"/>
      <c r="P16" s="30"/>
      <c r="Q16" s="26" t="s">
        <v>50</v>
      </c>
      <c r="R16" s="32"/>
      <c r="S16" s="33">
        <f t="shared" si="0"/>
        <v>0</v>
      </c>
      <c r="T16" s="33">
        <f t="shared" si="0"/>
        <v>0</v>
      </c>
      <c r="U16" s="33">
        <f t="shared" si="0"/>
        <v>0</v>
      </c>
      <c r="V16" s="33">
        <f t="shared" si="0"/>
        <v>0</v>
      </c>
      <c r="W16" s="33">
        <f t="shared" si="0"/>
        <v>0</v>
      </c>
      <c r="X16" s="33">
        <f t="shared" si="0"/>
        <v>0</v>
      </c>
      <c r="Y16" s="34">
        <f t="shared" si="1"/>
        <v>80</v>
      </c>
      <c r="Z16" s="26">
        <f t="shared" si="2"/>
        <v>0</v>
      </c>
      <c r="AA16" s="35">
        <f>Z16*'Instructie &amp; totaal Prijsopgave'!$C$21</f>
        <v>0</v>
      </c>
    </row>
    <row r="17" spans="2:27" x14ac:dyDescent="0.3">
      <c r="B17" s="25" t="s">
        <v>45</v>
      </c>
      <c r="C17" s="25">
        <v>1</v>
      </c>
      <c r="D17" s="27" t="s">
        <v>67</v>
      </c>
      <c r="E17" s="26" t="s">
        <v>47</v>
      </c>
      <c r="F17" s="26" t="s">
        <v>48</v>
      </c>
      <c r="G17" s="27" t="s">
        <v>49</v>
      </c>
      <c r="H17" s="28">
        <v>32.93</v>
      </c>
      <c r="I17" s="29">
        <v>0.04</v>
      </c>
      <c r="J17" s="30"/>
      <c r="K17" s="30">
        <v>2</v>
      </c>
      <c r="L17" s="30"/>
      <c r="M17" s="30"/>
      <c r="N17" s="30"/>
      <c r="O17" s="30"/>
      <c r="P17" s="30"/>
      <c r="Q17" s="26" t="s">
        <v>50</v>
      </c>
      <c r="R17" s="32"/>
      <c r="S17" s="33">
        <f t="shared" si="0"/>
        <v>0</v>
      </c>
      <c r="T17" s="33">
        <f t="shared" si="0"/>
        <v>0</v>
      </c>
      <c r="U17" s="33">
        <f t="shared" si="0"/>
        <v>0</v>
      </c>
      <c r="V17" s="33">
        <f t="shared" si="0"/>
        <v>0</v>
      </c>
      <c r="W17" s="33">
        <f t="shared" si="0"/>
        <v>0</v>
      </c>
      <c r="X17" s="33">
        <f t="shared" si="0"/>
        <v>0</v>
      </c>
      <c r="Y17" s="34">
        <f t="shared" si="1"/>
        <v>80</v>
      </c>
      <c r="Z17" s="26">
        <f t="shared" si="2"/>
        <v>0</v>
      </c>
      <c r="AA17" s="35">
        <f>Z17*'Instructie &amp; totaal Prijsopgave'!$C$21</f>
        <v>0</v>
      </c>
    </row>
    <row r="18" spans="2:27" x14ac:dyDescent="0.3">
      <c r="B18" s="25" t="s">
        <v>45</v>
      </c>
      <c r="C18" s="25">
        <v>1</v>
      </c>
      <c r="D18" s="27" t="s">
        <v>68</v>
      </c>
      <c r="E18" s="26" t="s">
        <v>47</v>
      </c>
      <c r="F18" s="26" t="s">
        <v>69</v>
      </c>
      <c r="G18" s="26" t="s">
        <v>54</v>
      </c>
      <c r="H18" s="28">
        <v>1.61</v>
      </c>
      <c r="I18" s="29">
        <v>0.04</v>
      </c>
      <c r="J18" s="30"/>
      <c r="K18" s="30">
        <v>2</v>
      </c>
      <c r="L18" s="30"/>
      <c r="M18" s="30"/>
      <c r="N18" s="30"/>
      <c r="O18" s="30"/>
      <c r="P18" s="30"/>
      <c r="Q18" s="26" t="s">
        <v>50</v>
      </c>
      <c r="R18" s="32"/>
      <c r="S18" s="33">
        <f t="shared" si="0"/>
        <v>0</v>
      </c>
      <c r="T18" s="33">
        <f t="shared" si="0"/>
        <v>0</v>
      </c>
      <c r="U18" s="33">
        <f t="shared" si="0"/>
        <v>0</v>
      </c>
      <c r="V18" s="33">
        <f t="shared" si="0"/>
        <v>0</v>
      </c>
      <c r="W18" s="33">
        <f t="shared" si="0"/>
        <v>0</v>
      </c>
      <c r="X18" s="33">
        <f t="shared" si="0"/>
        <v>0</v>
      </c>
      <c r="Y18" s="34">
        <f t="shared" si="1"/>
        <v>80</v>
      </c>
      <c r="Z18" s="26">
        <f t="shared" si="2"/>
        <v>0</v>
      </c>
      <c r="AA18" s="35">
        <f>Z18*'Instructie &amp; totaal Prijsopgave'!$C$21</f>
        <v>0</v>
      </c>
    </row>
    <row r="19" spans="2:27" x14ac:dyDescent="0.3">
      <c r="B19" s="25" t="s">
        <v>45</v>
      </c>
      <c r="C19" s="25">
        <v>1</v>
      </c>
      <c r="D19" s="27" t="s">
        <v>70</v>
      </c>
      <c r="E19" s="26" t="s">
        <v>47</v>
      </c>
      <c r="F19" s="26" t="s">
        <v>71</v>
      </c>
      <c r="G19" s="26" t="s">
        <v>54</v>
      </c>
      <c r="H19" s="28">
        <v>1.18</v>
      </c>
      <c r="I19" s="29">
        <v>0.04</v>
      </c>
      <c r="J19" s="30"/>
      <c r="K19" s="30">
        <v>2</v>
      </c>
      <c r="L19" s="30"/>
      <c r="M19" s="30"/>
      <c r="N19" s="30"/>
      <c r="O19" s="30"/>
      <c r="P19" s="30"/>
      <c r="Q19" s="26" t="s">
        <v>50</v>
      </c>
      <c r="R19" s="32"/>
      <c r="S19" s="33">
        <f t="shared" si="0"/>
        <v>0</v>
      </c>
      <c r="T19" s="33">
        <f t="shared" si="0"/>
        <v>0</v>
      </c>
      <c r="U19" s="33">
        <f t="shared" si="0"/>
        <v>0</v>
      </c>
      <c r="V19" s="33">
        <f t="shared" si="0"/>
        <v>0</v>
      </c>
      <c r="W19" s="33">
        <f t="shared" si="0"/>
        <v>0</v>
      </c>
      <c r="X19" s="33">
        <f t="shared" si="0"/>
        <v>0</v>
      </c>
      <c r="Y19" s="34">
        <f t="shared" si="1"/>
        <v>80</v>
      </c>
      <c r="Z19" s="26">
        <f t="shared" si="2"/>
        <v>0</v>
      </c>
      <c r="AA19" s="35">
        <f>Z19*'Instructie &amp; totaal Prijsopgave'!$C$21</f>
        <v>0</v>
      </c>
    </row>
    <row r="20" spans="2:27" x14ac:dyDescent="0.3">
      <c r="B20" s="25" t="s">
        <v>45</v>
      </c>
      <c r="C20" s="25">
        <v>1</v>
      </c>
      <c r="D20" s="27" t="s">
        <v>72</v>
      </c>
      <c r="E20" s="26" t="s">
        <v>47</v>
      </c>
      <c r="F20" s="26" t="s">
        <v>69</v>
      </c>
      <c r="G20" s="26" t="s">
        <v>54</v>
      </c>
      <c r="H20" s="28">
        <v>1.61</v>
      </c>
      <c r="I20" s="29">
        <v>0.04</v>
      </c>
      <c r="J20" s="30"/>
      <c r="K20" s="30">
        <v>2</v>
      </c>
      <c r="L20" s="30"/>
      <c r="M20" s="30"/>
      <c r="N20" s="30"/>
      <c r="O20" s="30"/>
      <c r="P20" s="30"/>
      <c r="Q20" s="26" t="s">
        <v>50</v>
      </c>
      <c r="R20" s="32"/>
      <c r="S20" s="33">
        <f t="shared" ref="S20:X23" si="3">J20*$R20</f>
        <v>0</v>
      </c>
      <c r="T20" s="33">
        <f t="shared" si="3"/>
        <v>0</v>
      </c>
      <c r="U20" s="33">
        <f t="shared" si="3"/>
        <v>0</v>
      </c>
      <c r="V20" s="33">
        <f t="shared" si="3"/>
        <v>0</v>
      </c>
      <c r="W20" s="33">
        <f t="shared" si="3"/>
        <v>0</v>
      </c>
      <c r="X20" s="33">
        <f t="shared" si="3"/>
        <v>0</v>
      </c>
      <c r="Y20" s="34">
        <f t="shared" si="1"/>
        <v>80</v>
      </c>
      <c r="Z20" s="26">
        <f t="shared" si="2"/>
        <v>0</v>
      </c>
      <c r="AA20" s="35">
        <f>Z20*'Instructie &amp; totaal Prijsopgave'!$C$21</f>
        <v>0</v>
      </c>
    </row>
    <row r="21" spans="2:27" x14ac:dyDescent="0.3">
      <c r="B21" s="25" t="s">
        <v>45</v>
      </c>
      <c r="C21" s="25">
        <v>1</v>
      </c>
      <c r="D21" s="27" t="s">
        <v>73</v>
      </c>
      <c r="E21" s="26" t="s">
        <v>47</v>
      </c>
      <c r="F21" s="26" t="s">
        <v>71</v>
      </c>
      <c r="G21" s="26" t="s">
        <v>54</v>
      </c>
      <c r="H21" s="28">
        <v>1.18</v>
      </c>
      <c r="I21" s="29">
        <v>0.04</v>
      </c>
      <c r="J21" s="30"/>
      <c r="K21" s="30">
        <v>2</v>
      </c>
      <c r="L21" s="30"/>
      <c r="M21" s="30"/>
      <c r="N21" s="30"/>
      <c r="O21" s="30"/>
      <c r="P21" s="30"/>
      <c r="Q21" s="26" t="s">
        <v>50</v>
      </c>
      <c r="R21" s="32"/>
      <c r="S21" s="33">
        <f t="shared" si="3"/>
        <v>0</v>
      </c>
      <c r="T21" s="33">
        <f t="shared" si="3"/>
        <v>0</v>
      </c>
      <c r="U21" s="33">
        <f t="shared" si="3"/>
        <v>0</v>
      </c>
      <c r="V21" s="33">
        <f t="shared" si="3"/>
        <v>0</v>
      </c>
      <c r="W21" s="33">
        <f t="shared" si="3"/>
        <v>0</v>
      </c>
      <c r="X21" s="33">
        <f t="shared" si="3"/>
        <v>0</v>
      </c>
      <c r="Y21" s="34">
        <f t="shared" si="1"/>
        <v>80</v>
      </c>
      <c r="Z21" s="26">
        <f t="shared" si="2"/>
        <v>0</v>
      </c>
      <c r="AA21" s="35">
        <f>Z21*'Instructie &amp; totaal Prijsopgave'!$C$21</f>
        <v>0</v>
      </c>
    </row>
    <row r="22" spans="2:27" x14ac:dyDescent="0.3">
      <c r="B22" s="25" t="s">
        <v>45</v>
      </c>
      <c r="C22" s="25">
        <v>1</v>
      </c>
      <c r="D22" s="27" t="s">
        <v>277</v>
      </c>
      <c r="E22" s="26" t="s">
        <v>47</v>
      </c>
      <c r="F22" s="26" t="s">
        <v>69</v>
      </c>
      <c r="G22" s="26" t="s">
        <v>54</v>
      </c>
      <c r="H22" s="28">
        <v>8.14</v>
      </c>
      <c r="I22" s="29">
        <v>0.04</v>
      </c>
      <c r="J22" s="30"/>
      <c r="K22" s="30">
        <v>2</v>
      </c>
      <c r="L22" s="30"/>
      <c r="M22" s="30"/>
      <c r="N22" s="30"/>
      <c r="O22" s="30"/>
      <c r="P22" s="30"/>
      <c r="Q22" s="26" t="s">
        <v>50</v>
      </c>
      <c r="R22" s="32"/>
      <c r="S22" s="33">
        <f t="shared" si="3"/>
        <v>0</v>
      </c>
      <c r="T22" s="33">
        <f t="shared" si="3"/>
        <v>0</v>
      </c>
      <c r="U22" s="33">
        <f t="shared" si="3"/>
        <v>0</v>
      </c>
      <c r="V22" s="33">
        <f t="shared" si="3"/>
        <v>0</v>
      </c>
      <c r="W22" s="33">
        <f t="shared" si="3"/>
        <v>0</v>
      </c>
      <c r="X22" s="33">
        <f t="shared" si="3"/>
        <v>0</v>
      </c>
      <c r="Y22" s="34">
        <f t="shared" si="1"/>
        <v>80</v>
      </c>
      <c r="Z22" s="26">
        <f t="shared" si="2"/>
        <v>0</v>
      </c>
      <c r="AA22" s="35">
        <f>Z22*'Instructie &amp; totaal Prijsopgave'!$C$21</f>
        <v>0</v>
      </c>
    </row>
    <row r="23" spans="2:27" x14ac:dyDescent="0.3">
      <c r="B23" s="25" t="s">
        <v>45</v>
      </c>
      <c r="C23" s="25">
        <v>1</v>
      </c>
      <c r="D23" s="27" t="s">
        <v>74</v>
      </c>
      <c r="E23" s="26" t="s">
        <v>47</v>
      </c>
      <c r="F23" s="26" t="s">
        <v>71</v>
      </c>
      <c r="G23" s="26" t="s">
        <v>54</v>
      </c>
      <c r="H23" s="28">
        <v>2.14</v>
      </c>
      <c r="I23" s="29">
        <v>0.04</v>
      </c>
      <c r="J23" s="30"/>
      <c r="K23" s="30">
        <v>2</v>
      </c>
      <c r="L23" s="30"/>
      <c r="M23" s="30"/>
      <c r="N23" s="30"/>
      <c r="O23" s="30"/>
      <c r="P23" s="30"/>
      <c r="Q23" s="26" t="s">
        <v>50</v>
      </c>
      <c r="R23" s="32"/>
      <c r="S23" s="33">
        <f t="shared" si="3"/>
        <v>0</v>
      </c>
      <c r="T23" s="33">
        <f t="shared" si="3"/>
        <v>0</v>
      </c>
      <c r="U23" s="33">
        <f t="shared" si="3"/>
        <v>0</v>
      </c>
      <c r="V23" s="33">
        <f t="shared" si="3"/>
        <v>0</v>
      </c>
      <c r="W23" s="33">
        <f t="shared" si="3"/>
        <v>0</v>
      </c>
      <c r="X23" s="33">
        <f t="shared" si="3"/>
        <v>0</v>
      </c>
      <c r="Y23" s="34">
        <f t="shared" si="1"/>
        <v>80</v>
      </c>
      <c r="Z23" s="26">
        <f t="shared" si="2"/>
        <v>0</v>
      </c>
      <c r="AA23" s="35">
        <f>Z23*'Instructie &amp; totaal Prijsopgave'!$C$21</f>
        <v>0</v>
      </c>
    </row>
    <row r="24" spans="2:27" hidden="1" x14ac:dyDescent="0.3">
      <c r="B24" s="36" t="s">
        <v>45</v>
      </c>
      <c r="C24" s="36">
        <v>1</v>
      </c>
      <c r="D24" s="37" t="s">
        <v>75</v>
      </c>
      <c r="E24" s="37" t="s">
        <v>76</v>
      </c>
      <c r="F24" s="37" t="s">
        <v>77</v>
      </c>
      <c r="G24" s="37" t="s">
        <v>78</v>
      </c>
      <c r="H24" s="38" t="s">
        <v>79</v>
      </c>
      <c r="I24" s="39"/>
      <c r="J24" s="40"/>
      <c r="K24" s="40"/>
      <c r="L24" s="40"/>
      <c r="M24" s="40"/>
      <c r="N24" s="37"/>
      <c r="O24" s="37"/>
      <c r="P24" s="37"/>
      <c r="Q24" s="37"/>
      <c r="R24" s="37"/>
      <c r="S24" s="37"/>
      <c r="T24" s="37"/>
      <c r="U24" s="37"/>
      <c r="V24" s="37"/>
      <c r="W24" s="37"/>
      <c r="X24" s="37"/>
      <c r="Y24" s="40">
        <f t="shared" si="1"/>
        <v>0</v>
      </c>
      <c r="Z24" s="37">
        <f t="shared" si="2"/>
        <v>0</v>
      </c>
      <c r="AA24" s="41">
        <f>Z24*'Instructie &amp; totaal Prijsopgave'!$C$21</f>
        <v>0</v>
      </c>
    </row>
    <row r="25" spans="2:27" x14ac:dyDescent="0.3">
      <c r="B25" s="25" t="s">
        <v>45</v>
      </c>
      <c r="C25" s="25">
        <v>1</v>
      </c>
      <c r="D25" s="27" t="s">
        <v>80</v>
      </c>
      <c r="E25" s="26" t="s">
        <v>47</v>
      </c>
      <c r="F25" s="26" t="s">
        <v>69</v>
      </c>
      <c r="G25" s="26" t="s">
        <v>54</v>
      </c>
      <c r="H25" s="28">
        <v>9.1</v>
      </c>
      <c r="I25" s="29">
        <v>0.04</v>
      </c>
      <c r="J25" s="30"/>
      <c r="K25" s="30">
        <v>2</v>
      </c>
      <c r="L25" s="30"/>
      <c r="M25" s="30"/>
      <c r="N25" s="30"/>
      <c r="O25" s="30"/>
      <c r="P25" s="30"/>
      <c r="Q25" s="26" t="s">
        <v>50</v>
      </c>
      <c r="R25" s="32"/>
      <c r="S25" s="33">
        <f t="shared" ref="S25:X26" si="4">J25*$R25</f>
        <v>0</v>
      </c>
      <c r="T25" s="33">
        <f t="shared" si="4"/>
        <v>0</v>
      </c>
      <c r="U25" s="33">
        <f t="shared" si="4"/>
        <v>0</v>
      </c>
      <c r="V25" s="33">
        <f t="shared" si="4"/>
        <v>0</v>
      </c>
      <c r="W25" s="33">
        <f t="shared" si="4"/>
        <v>0</v>
      </c>
      <c r="X25" s="33">
        <f t="shared" si="4"/>
        <v>0</v>
      </c>
      <c r="Y25" s="34">
        <f t="shared" si="1"/>
        <v>80</v>
      </c>
      <c r="Z25" s="26">
        <f t="shared" si="2"/>
        <v>0</v>
      </c>
      <c r="AA25" s="35">
        <f>Z25*'Instructie &amp; totaal Prijsopgave'!$C$21</f>
        <v>0</v>
      </c>
    </row>
    <row r="26" spans="2:27" x14ac:dyDescent="0.3">
      <c r="B26" s="25" t="s">
        <v>45</v>
      </c>
      <c r="C26" s="25">
        <v>1</v>
      </c>
      <c r="D26" s="27" t="s">
        <v>81</v>
      </c>
      <c r="E26" s="26" t="s">
        <v>47</v>
      </c>
      <c r="F26" s="26" t="s">
        <v>71</v>
      </c>
      <c r="G26" s="26" t="s">
        <v>54</v>
      </c>
      <c r="H26" s="28">
        <v>4.16</v>
      </c>
      <c r="I26" s="29">
        <v>0.04</v>
      </c>
      <c r="J26" s="30"/>
      <c r="K26" s="30">
        <v>2</v>
      </c>
      <c r="L26" s="30"/>
      <c r="M26" s="30"/>
      <c r="N26" s="30"/>
      <c r="O26" s="30"/>
      <c r="P26" s="30"/>
      <c r="Q26" s="26" t="s">
        <v>50</v>
      </c>
      <c r="R26" s="32"/>
      <c r="S26" s="33">
        <f t="shared" si="4"/>
        <v>0</v>
      </c>
      <c r="T26" s="33">
        <f t="shared" si="4"/>
        <v>0</v>
      </c>
      <c r="U26" s="33">
        <f t="shared" si="4"/>
        <v>0</v>
      </c>
      <c r="V26" s="33">
        <f t="shared" si="4"/>
        <v>0</v>
      </c>
      <c r="W26" s="33">
        <f t="shared" si="4"/>
        <v>0</v>
      </c>
      <c r="X26" s="33">
        <f t="shared" si="4"/>
        <v>0</v>
      </c>
      <c r="Y26" s="34">
        <f t="shared" si="1"/>
        <v>80</v>
      </c>
      <c r="Z26" s="26">
        <f t="shared" si="2"/>
        <v>0</v>
      </c>
      <c r="AA26" s="35">
        <f>Z26*'Instructie &amp; totaal Prijsopgave'!$C$21</f>
        <v>0</v>
      </c>
    </row>
    <row r="27" spans="2:27" hidden="1" x14ac:dyDescent="0.3">
      <c r="B27" s="36" t="s">
        <v>45</v>
      </c>
      <c r="C27" s="36">
        <v>1</v>
      </c>
      <c r="D27" s="37" t="s">
        <v>82</v>
      </c>
      <c r="E27" s="37" t="s">
        <v>76</v>
      </c>
      <c r="F27" s="37" t="s">
        <v>83</v>
      </c>
      <c r="G27" s="37" t="s">
        <v>78</v>
      </c>
      <c r="H27" s="38" t="s">
        <v>79</v>
      </c>
      <c r="I27" s="39"/>
      <c r="J27" s="40"/>
      <c r="K27" s="40"/>
      <c r="L27" s="40"/>
      <c r="M27" s="40"/>
      <c r="N27" s="37"/>
      <c r="O27" s="37"/>
      <c r="P27" s="37"/>
      <c r="Q27" s="37"/>
      <c r="R27" s="37"/>
      <c r="S27" s="37"/>
      <c r="T27" s="37"/>
      <c r="U27" s="37"/>
      <c r="V27" s="37"/>
      <c r="W27" s="37"/>
      <c r="X27" s="37"/>
      <c r="Y27" s="40">
        <f t="shared" si="1"/>
        <v>0</v>
      </c>
      <c r="Z27" s="37">
        <f t="shared" si="2"/>
        <v>0</v>
      </c>
      <c r="AA27" s="41">
        <f>Z27*'Instructie &amp; totaal Prijsopgave'!$C$21</f>
        <v>0</v>
      </c>
    </row>
    <row r="28" spans="2:27" x14ac:dyDescent="0.3">
      <c r="B28" s="25" t="s">
        <v>45</v>
      </c>
      <c r="C28" s="25">
        <v>1</v>
      </c>
      <c r="D28" s="27" t="s">
        <v>84</v>
      </c>
      <c r="E28" s="26" t="s">
        <v>47</v>
      </c>
      <c r="F28" s="26" t="s">
        <v>85</v>
      </c>
      <c r="G28" s="26" t="s">
        <v>54</v>
      </c>
      <c r="H28" s="28">
        <v>3.89</v>
      </c>
      <c r="I28" s="29">
        <v>0.04</v>
      </c>
      <c r="J28" s="30"/>
      <c r="K28" s="30">
        <v>0.5</v>
      </c>
      <c r="L28" s="30"/>
      <c r="M28" s="30"/>
      <c r="N28" s="30"/>
      <c r="O28" s="30"/>
      <c r="P28" s="30"/>
      <c r="Q28" s="26"/>
      <c r="R28" s="32"/>
      <c r="S28" s="33">
        <f t="shared" ref="S28:X30" si="5">J28*$R28</f>
        <v>0</v>
      </c>
      <c r="T28" s="33">
        <f t="shared" si="5"/>
        <v>0</v>
      </c>
      <c r="U28" s="33">
        <f t="shared" si="5"/>
        <v>0</v>
      </c>
      <c r="V28" s="33">
        <f t="shared" si="5"/>
        <v>0</v>
      </c>
      <c r="W28" s="33">
        <f t="shared" si="5"/>
        <v>0</v>
      </c>
      <c r="X28" s="33">
        <f t="shared" si="5"/>
        <v>0</v>
      </c>
      <c r="Y28" s="34">
        <f t="shared" si="1"/>
        <v>20</v>
      </c>
      <c r="Z28" s="26">
        <f t="shared" si="2"/>
        <v>0</v>
      </c>
      <c r="AA28" s="35">
        <f>Z28*'Instructie &amp; totaal Prijsopgave'!$C$21</f>
        <v>0</v>
      </c>
    </row>
    <row r="29" spans="2:27" x14ac:dyDescent="0.3">
      <c r="B29" s="25" t="s">
        <v>45</v>
      </c>
      <c r="C29" s="25">
        <v>1</v>
      </c>
      <c r="D29" s="27" t="s">
        <v>86</v>
      </c>
      <c r="E29" s="26" t="s">
        <v>87</v>
      </c>
      <c r="F29" s="26" t="s">
        <v>88</v>
      </c>
      <c r="G29" s="27" t="s">
        <v>49</v>
      </c>
      <c r="H29" s="28">
        <v>65.150000000000006</v>
      </c>
      <c r="I29" s="29">
        <v>7.0000000000000007E-2</v>
      </c>
      <c r="J29" s="30"/>
      <c r="K29" s="30">
        <v>1</v>
      </c>
      <c r="L29" s="30"/>
      <c r="M29" s="30"/>
      <c r="N29" s="30"/>
      <c r="O29" s="30"/>
      <c r="P29" s="30"/>
      <c r="Q29" s="26"/>
      <c r="R29" s="32"/>
      <c r="S29" s="33">
        <f t="shared" si="5"/>
        <v>0</v>
      </c>
      <c r="T29" s="33">
        <f t="shared" si="5"/>
        <v>0</v>
      </c>
      <c r="U29" s="33">
        <f t="shared" si="5"/>
        <v>0</v>
      </c>
      <c r="V29" s="33">
        <f t="shared" si="5"/>
        <v>0</v>
      </c>
      <c r="W29" s="33">
        <f t="shared" si="5"/>
        <v>0</v>
      </c>
      <c r="X29" s="33">
        <f t="shared" si="5"/>
        <v>0</v>
      </c>
      <c r="Y29" s="34">
        <f t="shared" si="1"/>
        <v>40</v>
      </c>
      <c r="Z29" s="26">
        <f t="shared" si="2"/>
        <v>0</v>
      </c>
      <c r="AA29" s="35">
        <f>Z29*'Instructie &amp; totaal Prijsopgave'!$C$21</f>
        <v>0</v>
      </c>
    </row>
    <row r="30" spans="2:27" x14ac:dyDescent="0.3">
      <c r="B30" s="25" t="s">
        <v>45</v>
      </c>
      <c r="C30" s="25" t="s">
        <v>89</v>
      </c>
      <c r="D30" s="27" t="s">
        <v>90</v>
      </c>
      <c r="E30" s="26" t="s">
        <v>87</v>
      </c>
      <c r="F30" s="26" t="s">
        <v>91</v>
      </c>
      <c r="G30" s="26" t="s">
        <v>92</v>
      </c>
      <c r="H30" s="28">
        <v>3.51</v>
      </c>
      <c r="I30" s="29">
        <v>7.0000000000000007E-2</v>
      </c>
      <c r="J30" s="30"/>
      <c r="K30" s="30"/>
      <c r="L30" s="30"/>
      <c r="M30" s="30"/>
      <c r="N30" s="30"/>
      <c r="O30" s="30"/>
      <c r="P30" s="30">
        <v>1</v>
      </c>
      <c r="Q30" s="26"/>
      <c r="R30" s="32"/>
      <c r="S30" s="33">
        <f t="shared" si="5"/>
        <v>0</v>
      </c>
      <c r="T30" s="33">
        <f t="shared" si="5"/>
        <v>0</v>
      </c>
      <c r="U30" s="33">
        <f t="shared" si="5"/>
        <v>0</v>
      </c>
      <c r="V30" s="33">
        <f t="shared" si="5"/>
        <v>0</v>
      </c>
      <c r="W30" s="33">
        <f t="shared" si="5"/>
        <v>0</v>
      </c>
      <c r="X30" s="33">
        <f t="shared" si="5"/>
        <v>0</v>
      </c>
      <c r="Y30" s="34">
        <f t="shared" si="1"/>
        <v>1</v>
      </c>
      <c r="Z30" s="26">
        <f t="shared" si="2"/>
        <v>0</v>
      </c>
      <c r="AA30" s="35">
        <f>Z30*'Instructie &amp; totaal Prijsopgave'!$C$21</f>
        <v>0</v>
      </c>
    </row>
    <row r="31" spans="2:27" hidden="1" x14ac:dyDescent="0.3">
      <c r="B31" s="36" t="s">
        <v>45</v>
      </c>
      <c r="C31" s="36" t="s">
        <v>93</v>
      </c>
      <c r="D31" s="37" t="s">
        <v>94</v>
      </c>
      <c r="E31" s="37" t="s">
        <v>76</v>
      </c>
      <c r="F31" s="37" t="s">
        <v>95</v>
      </c>
      <c r="G31" s="37" t="s">
        <v>96</v>
      </c>
      <c r="H31" s="38" t="s">
        <v>79</v>
      </c>
      <c r="I31" s="39"/>
      <c r="J31" s="40"/>
      <c r="K31" s="40"/>
      <c r="L31" s="40"/>
      <c r="M31" s="40"/>
      <c r="N31" s="37"/>
      <c r="O31" s="37"/>
      <c r="P31" s="37"/>
      <c r="Q31" s="37"/>
      <c r="R31" s="37"/>
      <c r="S31" s="37"/>
      <c r="T31" s="37"/>
      <c r="U31" s="37"/>
      <c r="V31" s="37"/>
      <c r="W31" s="37"/>
      <c r="X31" s="37"/>
      <c r="Y31" s="40">
        <f t="shared" si="1"/>
        <v>0</v>
      </c>
      <c r="Z31" s="37">
        <f t="shared" si="2"/>
        <v>0</v>
      </c>
      <c r="AA31" s="41">
        <f>Z31*'Instructie &amp; totaal Prijsopgave'!$C$21</f>
        <v>0</v>
      </c>
    </row>
    <row r="32" spans="2:27" hidden="1" x14ac:dyDescent="0.3">
      <c r="B32" s="36" t="s">
        <v>45</v>
      </c>
      <c r="C32" s="36">
        <v>2</v>
      </c>
      <c r="D32" s="37" t="s">
        <v>97</v>
      </c>
      <c r="E32" s="37" t="s">
        <v>76</v>
      </c>
      <c r="F32" s="37" t="s">
        <v>77</v>
      </c>
      <c r="G32" s="37" t="s">
        <v>98</v>
      </c>
      <c r="H32" s="38" t="s">
        <v>79</v>
      </c>
      <c r="I32" s="39"/>
      <c r="J32" s="40"/>
      <c r="K32" s="40"/>
      <c r="L32" s="40"/>
      <c r="M32" s="40"/>
      <c r="N32" s="37"/>
      <c r="O32" s="37"/>
      <c r="P32" s="37"/>
      <c r="Q32" s="37"/>
      <c r="R32" s="37"/>
      <c r="S32" s="37"/>
      <c r="T32" s="37"/>
      <c r="U32" s="37"/>
      <c r="V32" s="37"/>
      <c r="W32" s="37"/>
      <c r="X32" s="37"/>
      <c r="Y32" s="40">
        <f t="shared" si="1"/>
        <v>0</v>
      </c>
      <c r="Z32" s="37">
        <f t="shared" si="2"/>
        <v>0</v>
      </c>
      <c r="AA32" s="41">
        <f>Z32*'Instructie &amp; totaal Prijsopgave'!$C$21</f>
        <v>0</v>
      </c>
    </row>
    <row r="33" spans="2:27" x14ac:dyDescent="0.3">
      <c r="B33" s="25" t="s">
        <v>45</v>
      </c>
      <c r="C33" s="25" t="s">
        <v>89</v>
      </c>
      <c r="D33" s="27" t="s">
        <v>99</v>
      </c>
      <c r="E33" s="26" t="s">
        <v>87</v>
      </c>
      <c r="F33" s="26" t="s">
        <v>95</v>
      </c>
      <c r="G33" s="26" t="s">
        <v>78</v>
      </c>
      <c r="H33" s="28">
        <v>9.4600000000000009</v>
      </c>
      <c r="I33" s="29">
        <v>7.0000000000000007E-2</v>
      </c>
      <c r="J33" s="30"/>
      <c r="K33" s="30">
        <v>1</v>
      </c>
      <c r="L33" s="30"/>
      <c r="M33" s="30"/>
      <c r="N33" s="30"/>
      <c r="O33" s="30"/>
      <c r="P33" s="30"/>
      <c r="Q33" s="26"/>
      <c r="R33" s="32"/>
      <c r="S33" s="33">
        <f t="shared" ref="S33:X33" si="6">J33*$R33</f>
        <v>0</v>
      </c>
      <c r="T33" s="33">
        <f t="shared" si="6"/>
        <v>0</v>
      </c>
      <c r="U33" s="33">
        <f t="shared" si="6"/>
        <v>0</v>
      </c>
      <c r="V33" s="33">
        <f t="shared" si="6"/>
        <v>0</v>
      </c>
      <c r="W33" s="33">
        <f t="shared" si="6"/>
        <v>0</v>
      </c>
      <c r="X33" s="33">
        <f t="shared" si="6"/>
        <v>0</v>
      </c>
      <c r="Y33" s="34">
        <f t="shared" si="1"/>
        <v>40</v>
      </c>
      <c r="Z33" s="26">
        <f t="shared" si="2"/>
        <v>0</v>
      </c>
      <c r="AA33" s="35">
        <f>Z33*'Instructie &amp; totaal Prijsopgave'!$C$21</f>
        <v>0</v>
      </c>
    </row>
    <row r="34" spans="2:27" hidden="1" x14ac:dyDescent="0.3">
      <c r="B34" s="36" t="s">
        <v>45</v>
      </c>
      <c r="C34" s="36">
        <v>0</v>
      </c>
      <c r="D34" s="37" t="s">
        <v>100</v>
      </c>
      <c r="E34" s="37" t="s">
        <v>76</v>
      </c>
      <c r="F34" s="37" t="s">
        <v>77</v>
      </c>
      <c r="G34" s="37" t="s">
        <v>98</v>
      </c>
      <c r="H34" s="38" t="s">
        <v>79</v>
      </c>
      <c r="I34" s="39"/>
      <c r="J34" s="40"/>
      <c r="K34" s="40"/>
      <c r="L34" s="40"/>
      <c r="M34" s="40"/>
      <c r="N34" s="37"/>
      <c r="O34" s="37"/>
      <c r="P34" s="37"/>
      <c r="Q34" s="37"/>
      <c r="R34" s="37"/>
      <c r="S34" s="37"/>
      <c r="T34" s="37"/>
      <c r="U34" s="37"/>
      <c r="V34" s="37"/>
      <c r="W34" s="37"/>
      <c r="X34" s="37"/>
      <c r="Y34" s="40">
        <f t="shared" si="1"/>
        <v>0</v>
      </c>
      <c r="Z34" s="37">
        <f t="shared" si="2"/>
        <v>0</v>
      </c>
      <c r="AA34" s="41">
        <f>Z34*'Instructie &amp; totaal Prijsopgave'!$C$21</f>
        <v>0</v>
      </c>
    </row>
    <row r="35" spans="2:27" hidden="1" x14ac:dyDescent="0.3">
      <c r="B35" s="36" t="s">
        <v>45</v>
      </c>
      <c r="C35" s="36">
        <v>0</v>
      </c>
      <c r="D35" s="37" t="s">
        <v>101</v>
      </c>
      <c r="E35" s="37" t="s">
        <v>76</v>
      </c>
      <c r="F35" s="37" t="s">
        <v>83</v>
      </c>
      <c r="G35" s="37" t="s">
        <v>78</v>
      </c>
      <c r="H35" s="38" t="s">
        <v>79</v>
      </c>
      <c r="I35" s="39"/>
      <c r="J35" s="40"/>
      <c r="K35" s="40"/>
      <c r="L35" s="40"/>
      <c r="M35" s="40"/>
      <c r="N35" s="37"/>
      <c r="O35" s="37"/>
      <c r="P35" s="37"/>
      <c r="Q35" s="37"/>
      <c r="R35" s="37"/>
      <c r="S35" s="37"/>
      <c r="T35" s="37"/>
      <c r="U35" s="37"/>
      <c r="V35" s="37"/>
      <c r="W35" s="37"/>
      <c r="X35" s="37"/>
      <c r="Y35" s="40">
        <f t="shared" si="1"/>
        <v>0</v>
      </c>
      <c r="Z35" s="37">
        <f t="shared" si="2"/>
        <v>0</v>
      </c>
      <c r="AA35" s="41">
        <f>Z35*'Instructie &amp; totaal Prijsopgave'!$C$21</f>
        <v>0</v>
      </c>
    </row>
    <row r="36" spans="2:27" x14ac:dyDescent="0.3">
      <c r="B36" s="25" t="s">
        <v>45</v>
      </c>
      <c r="C36" s="25">
        <v>0</v>
      </c>
      <c r="D36" s="27" t="s">
        <v>102</v>
      </c>
      <c r="E36" s="26" t="s">
        <v>47</v>
      </c>
      <c r="F36" s="26" t="s">
        <v>69</v>
      </c>
      <c r="G36" s="26" t="s">
        <v>54</v>
      </c>
      <c r="H36" s="28">
        <v>1.3</v>
      </c>
      <c r="I36" s="29">
        <v>0.04</v>
      </c>
      <c r="J36" s="30">
        <v>1</v>
      </c>
      <c r="K36" s="30">
        <v>2</v>
      </c>
      <c r="L36" s="30"/>
      <c r="M36" s="30"/>
      <c r="N36" s="30"/>
      <c r="O36" s="30"/>
      <c r="P36" s="30"/>
      <c r="Q36" s="26" t="s">
        <v>50</v>
      </c>
      <c r="R36" s="32"/>
      <c r="S36" s="33">
        <f t="shared" ref="S36:X40" si="7">J36*$R36</f>
        <v>0</v>
      </c>
      <c r="T36" s="33">
        <f t="shared" si="7"/>
        <v>0</v>
      </c>
      <c r="U36" s="33">
        <f t="shared" si="7"/>
        <v>0</v>
      </c>
      <c r="V36" s="33">
        <f t="shared" si="7"/>
        <v>0</v>
      </c>
      <c r="W36" s="33">
        <f t="shared" si="7"/>
        <v>0</v>
      </c>
      <c r="X36" s="33">
        <f t="shared" si="7"/>
        <v>0</v>
      </c>
      <c r="Y36" s="34">
        <f t="shared" ref="Y36:Y67" si="8">SUM(J36*12)+(K36*40)+(L36*120)+(M36*32)+(N36*27)+(O36*37)+(P36*1)</f>
        <v>92</v>
      </c>
      <c r="Z36" s="26">
        <f t="shared" si="2"/>
        <v>0</v>
      </c>
      <c r="AA36" s="35">
        <f>Z36*'Instructie &amp; totaal Prijsopgave'!$C$21</f>
        <v>0</v>
      </c>
    </row>
    <row r="37" spans="2:27" x14ac:dyDescent="0.3">
      <c r="B37" s="25" t="s">
        <v>45</v>
      </c>
      <c r="C37" s="25">
        <v>0</v>
      </c>
      <c r="D37" s="27" t="s">
        <v>103</v>
      </c>
      <c r="E37" s="26" t="s">
        <v>47</v>
      </c>
      <c r="F37" s="26" t="s">
        <v>71</v>
      </c>
      <c r="G37" s="26" t="s">
        <v>54</v>
      </c>
      <c r="H37" s="28">
        <v>1.01</v>
      </c>
      <c r="I37" s="29">
        <v>0.04</v>
      </c>
      <c r="J37" s="30">
        <v>1</v>
      </c>
      <c r="K37" s="30">
        <v>2</v>
      </c>
      <c r="L37" s="30"/>
      <c r="M37" s="30"/>
      <c r="N37" s="30"/>
      <c r="O37" s="30"/>
      <c r="P37" s="30"/>
      <c r="Q37" s="26" t="s">
        <v>50</v>
      </c>
      <c r="R37" s="32"/>
      <c r="S37" s="33">
        <f t="shared" si="7"/>
        <v>0</v>
      </c>
      <c r="T37" s="33">
        <f t="shared" si="7"/>
        <v>0</v>
      </c>
      <c r="U37" s="33">
        <f t="shared" si="7"/>
        <v>0</v>
      </c>
      <c r="V37" s="33">
        <f t="shared" si="7"/>
        <v>0</v>
      </c>
      <c r="W37" s="33">
        <f t="shared" si="7"/>
        <v>0</v>
      </c>
      <c r="X37" s="33">
        <f t="shared" si="7"/>
        <v>0</v>
      </c>
      <c r="Y37" s="34">
        <f t="shared" si="8"/>
        <v>92</v>
      </c>
      <c r="Z37" s="26">
        <f t="shared" si="2"/>
        <v>0</v>
      </c>
      <c r="AA37" s="35">
        <f>Z37*'Instructie &amp; totaal Prijsopgave'!$C$21</f>
        <v>0</v>
      </c>
    </row>
    <row r="38" spans="2:27" x14ac:dyDescent="0.3">
      <c r="B38" s="25" t="s">
        <v>45</v>
      </c>
      <c r="C38" s="25">
        <v>0</v>
      </c>
      <c r="D38" s="27" t="s">
        <v>104</v>
      </c>
      <c r="E38" s="26" t="s">
        <v>47</v>
      </c>
      <c r="F38" s="26" t="s">
        <v>69</v>
      </c>
      <c r="G38" s="26" t="s">
        <v>54</v>
      </c>
      <c r="H38" s="28">
        <v>1.3</v>
      </c>
      <c r="I38" s="29">
        <v>0.04</v>
      </c>
      <c r="J38" s="30">
        <v>1</v>
      </c>
      <c r="K38" s="30">
        <v>2</v>
      </c>
      <c r="L38" s="30"/>
      <c r="M38" s="30"/>
      <c r="N38" s="30"/>
      <c r="O38" s="30"/>
      <c r="P38" s="30"/>
      <c r="Q38" s="26" t="s">
        <v>50</v>
      </c>
      <c r="R38" s="32"/>
      <c r="S38" s="33">
        <f t="shared" si="7"/>
        <v>0</v>
      </c>
      <c r="T38" s="33">
        <f t="shared" si="7"/>
        <v>0</v>
      </c>
      <c r="U38" s="33">
        <f t="shared" si="7"/>
        <v>0</v>
      </c>
      <c r="V38" s="33">
        <f t="shared" si="7"/>
        <v>0</v>
      </c>
      <c r="W38" s="33">
        <f t="shared" si="7"/>
        <v>0</v>
      </c>
      <c r="X38" s="33">
        <f t="shared" si="7"/>
        <v>0</v>
      </c>
      <c r="Y38" s="34">
        <f t="shared" si="8"/>
        <v>92</v>
      </c>
      <c r="Z38" s="26">
        <f t="shared" si="2"/>
        <v>0</v>
      </c>
      <c r="AA38" s="35">
        <f>Z38*'Instructie &amp; totaal Prijsopgave'!$C$21</f>
        <v>0</v>
      </c>
    </row>
    <row r="39" spans="2:27" x14ac:dyDescent="0.3">
      <c r="B39" s="25" t="s">
        <v>45</v>
      </c>
      <c r="C39" s="25">
        <v>0</v>
      </c>
      <c r="D39" s="27" t="s">
        <v>105</v>
      </c>
      <c r="E39" s="26" t="s">
        <v>47</v>
      </c>
      <c r="F39" s="26" t="s">
        <v>71</v>
      </c>
      <c r="G39" s="26" t="s">
        <v>54</v>
      </c>
      <c r="H39" s="28">
        <v>1.01</v>
      </c>
      <c r="I39" s="29">
        <v>0.04</v>
      </c>
      <c r="J39" s="30">
        <v>1</v>
      </c>
      <c r="K39" s="30">
        <v>2</v>
      </c>
      <c r="L39" s="30"/>
      <c r="M39" s="30"/>
      <c r="N39" s="30"/>
      <c r="O39" s="30"/>
      <c r="P39" s="30"/>
      <c r="Q39" s="26" t="s">
        <v>50</v>
      </c>
      <c r="R39" s="32"/>
      <c r="S39" s="33">
        <f t="shared" si="7"/>
        <v>0</v>
      </c>
      <c r="T39" s="33">
        <f t="shared" si="7"/>
        <v>0</v>
      </c>
      <c r="U39" s="33">
        <f t="shared" si="7"/>
        <v>0</v>
      </c>
      <c r="V39" s="33">
        <f t="shared" si="7"/>
        <v>0</v>
      </c>
      <c r="W39" s="33">
        <f t="shared" si="7"/>
        <v>0</v>
      </c>
      <c r="X39" s="33">
        <f t="shared" si="7"/>
        <v>0</v>
      </c>
      <c r="Y39" s="34">
        <f t="shared" si="8"/>
        <v>92</v>
      </c>
      <c r="Z39" s="26">
        <f t="shared" si="2"/>
        <v>0</v>
      </c>
      <c r="AA39" s="35">
        <f>Z39*'Instructie &amp; totaal Prijsopgave'!$C$21</f>
        <v>0</v>
      </c>
    </row>
    <row r="40" spans="2:27" x14ac:dyDescent="0.3">
      <c r="B40" s="25" t="s">
        <v>45</v>
      </c>
      <c r="C40" s="25">
        <v>0</v>
      </c>
      <c r="D40" s="27" t="s">
        <v>106</v>
      </c>
      <c r="E40" s="26" t="s">
        <v>87</v>
      </c>
      <c r="F40" s="26" t="s">
        <v>88</v>
      </c>
      <c r="G40" s="26" t="s">
        <v>78</v>
      </c>
      <c r="H40" s="28">
        <v>23.86</v>
      </c>
      <c r="I40" s="29">
        <v>7.0000000000000007E-2</v>
      </c>
      <c r="J40" s="30">
        <v>1</v>
      </c>
      <c r="K40" s="30">
        <v>1</v>
      </c>
      <c r="L40" s="30"/>
      <c r="M40" s="30"/>
      <c r="N40" s="30"/>
      <c r="O40" s="30"/>
      <c r="P40" s="30"/>
      <c r="Q40" s="26"/>
      <c r="R40" s="32"/>
      <c r="S40" s="33">
        <f t="shared" si="7"/>
        <v>0</v>
      </c>
      <c r="T40" s="33">
        <f t="shared" si="7"/>
        <v>0</v>
      </c>
      <c r="U40" s="33">
        <f t="shared" si="7"/>
        <v>0</v>
      </c>
      <c r="V40" s="33">
        <f t="shared" si="7"/>
        <v>0</v>
      </c>
      <c r="W40" s="33">
        <f t="shared" si="7"/>
        <v>0</v>
      </c>
      <c r="X40" s="33">
        <f t="shared" si="7"/>
        <v>0</v>
      </c>
      <c r="Y40" s="34">
        <f t="shared" si="8"/>
        <v>52</v>
      </c>
      <c r="Z40" s="26">
        <f t="shared" si="2"/>
        <v>0</v>
      </c>
      <c r="AA40" s="35">
        <f>Z40*'Instructie &amp; totaal Prijsopgave'!$C$21</f>
        <v>0</v>
      </c>
    </row>
    <row r="41" spans="2:27" hidden="1" x14ac:dyDescent="0.3">
      <c r="B41" s="36" t="s">
        <v>45</v>
      </c>
      <c r="C41" s="36">
        <v>0</v>
      </c>
      <c r="D41" s="37" t="s">
        <v>107</v>
      </c>
      <c r="E41" s="37" t="s">
        <v>76</v>
      </c>
      <c r="F41" s="37" t="s">
        <v>108</v>
      </c>
      <c r="G41" s="37" t="s">
        <v>98</v>
      </c>
      <c r="H41" s="38" t="s">
        <v>79</v>
      </c>
      <c r="I41" s="39"/>
      <c r="J41" s="40"/>
      <c r="K41" s="40"/>
      <c r="L41" s="40"/>
      <c r="M41" s="40"/>
      <c r="N41" s="37"/>
      <c r="O41" s="37"/>
      <c r="P41" s="37"/>
      <c r="Q41" s="37"/>
      <c r="R41" s="37"/>
      <c r="S41" s="37"/>
      <c r="T41" s="37"/>
      <c r="U41" s="37"/>
      <c r="V41" s="37"/>
      <c r="W41" s="37"/>
      <c r="X41" s="37"/>
      <c r="Y41" s="40">
        <f t="shared" si="8"/>
        <v>0</v>
      </c>
      <c r="Z41" s="37">
        <f t="shared" si="2"/>
        <v>0</v>
      </c>
      <c r="AA41" s="41">
        <f>Z41*'Instructie &amp; totaal Prijsopgave'!$C$21</f>
        <v>0</v>
      </c>
    </row>
    <row r="42" spans="2:27" hidden="1" x14ac:dyDescent="0.3">
      <c r="B42" s="36" t="s">
        <v>45</v>
      </c>
      <c r="C42" s="36">
        <v>0</v>
      </c>
      <c r="D42" s="37" t="s">
        <v>109</v>
      </c>
      <c r="E42" s="37" t="s">
        <v>76</v>
      </c>
      <c r="F42" s="37" t="s">
        <v>108</v>
      </c>
      <c r="G42" s="37" t="s">
        <v>98</v>
      </c>
      <c r="H42" s="38" t="s">
        <v>79</v>
      </c>
      <c r="I42" s="39"/>
      <c r="J42" s="40"/>
      <c r="K42" s="40"/>
      <c r="L42" s="40"/>
      <c r="M42" s="40"/>
      <c r="N42" s="37"/>
      <c r="O42" s="37"/>
      <c r="P42" s="37"/>
      <c r="Q42" s="37"/>
      <c r="R42" s="37"/>
      <c r="S42" s="37"/>
      <c r="T42" s="37"/>
      <c r="U42" s="37"/>
      <c r="V42" s="37"/>
      <c r="W42" s="37"/>
      <c r="X42" s="37"/>
      <c r="Y42" s="40">
        <f t="shared" si="8"/>
        <v>0</v>
      </c>
      <c r="Z42" s="37">
        <f t="shared" si="2"/>
        <v>0</v>
      </c>
      <c r="AA42" s="41">
        <f>Z42*'Instructie &amp; totaal Prijsopgave'!$C$21</f>
        <v>0</v>
      </c>
    </row>
    <row r="43" spans="2:27" x14ac:dyDescent="0.3">
      <c r="B43" s="25" t="s">
        <v>45</v>
      </c>
      <c r="C43" s="25">
        <v>0</v>
      </c>
      <c r="D43" s="27" t="s">
        <v>110</v>
      </c>
      <c r="E43" s="26" t="s">
        <v>111</v>
      </c>
      <c r="F43" s="26" t="s">
        <v>112</v>
      </c>
      <c r="G43" s="26" t="s">
        <v>113</v>
      </c>
      <c r="H43" s="28">
        <v>14.07</v>
      </c>
      <c r="I43" s="29">
        <v>7.0000000000000007E-2</v>
      </c>
      <c r="J43" s="30">
        <v>1</v>
      </c>
      <c r="K43" s="30">
        <v>1</v>
      </c>
      <c r="L43" s="30"/>
      <c r="M43" s="30"/>
      <c r="N43" s="30"/>
      <c r="O43" s="30"/>
      <c r="P43" s="30"/>
      <c r="Q43" s="26" t="s">
        <v>114</v>
      </c>
      <c r="R43" s="32"/>
      <c r="S43" s="33">
        <f t="shared" ref="S43:X44" si="9">J43*$R43</f>
        <v>0</v>
      </c>
      <c r="T43" s="33">
        <f t="shared" si="9"/>
        <v>0</v>
      </c>
      <c r="U43" s="33">
        <f t="shared" si="9"/>
        <v>0</v>
      </c>
      <c r="V43" s="33">
        <f t="shared" si="9"/>
        <v>0</v>
      </c>
      <c r="W43" s="33">
        <f t="shared" si="9"/>
        <v>0</v>
      </c>
      <c r="X43" s="33">
        <f t="shared" si="9"/>
        <v>0</v>
      </c>
      <c r="Y43" s="34">
        <f t="shared" si="8"/>
        <v>52</v>
      </c>
      <c r="Z43" s="26">
        <f t="shared" si="2"/>
        <v>0</v>
      </c>
      <c r="AA43" s="35">
        <f>Z43*'Instructie &amp; totaal Prijsopgave'!$C$21</f>
        <v>0</v>
      </c>
    </row>
    <row r="44" spans="2:27" x14ac:dyDescent="0.3">
      <c r="B44" s="25" t="s">
        <v>45</v>
      </c>
      <c r="C44" s="25">
        <v>0</v>
      </c>
      <c r="D44" s="27" t="s">
        <v>115</v>
      </c>
      <c r="E44" s="26" t="s">
        <v>111</v>
      </c>
      <c r="F44" s="26" t="s">
        <v>112</v>
      </c>
      <c r="G44" s="26" t="s">
        <v>78</v>
      </c>
      <c r="H44" s="28">
        <v>24.12</v>
      </c>
      <c r="I44" s="29">
        <v>7.0000000000000007E-2</v>
      </c>
      <c r="J44" s="30">
        <v>1</v>
      </c>
      <c r="K44" s="30">
        <v>1</v>
      </c>
      <c r="L44" s="30"/>
      <c r="M44" s="30"/>
      <c r="N44" s="30"/>
      <c r="O44" s="30"/>
      <c r="P44" s="30"/>
      <c r="Q44" s="26" t="s">
        <v>114</v>
      </c>
      <c r="R44" s="32"/>
      <c r="S44" s="33">
        <f t="shared" si="9"/>
        <v>0</v>
      </c>
      <c r="T44" s="33">
        <f t="shared" si="9"/>
        <v>0</v>
      </c>
      <c r="U44" s="33">
        <f t="shared" si="9"/>
        <v>0</v>
      </c>
      <c r="V44" s="33">
        <f t="shared" si="9"/>
        <v>0</v>
      </c>
      <c r="W44" s="33">
        <f t="shared" si="9"/>
        <v>0</v>
      </c>
      <c r="X44" s="33">
        <f t="shared" si="9"/>
        <v>0</v>
      </c>
      <c r="Y44" s="34">
        <f t="shared" si="8"/>
        <v>52</v>
      </c>
      <c r="Z44" s="26">
        <f t="shared" si="2"/>
        <v>0</v>
      </c>
      <c r="AA44" s="35">
        <f>Z44*'Instructie &amp; totaal Prijsopgave'!$C$21</f>
        <v>0</v>
      </c>
    </row>
    <row r="45" spans="2:27" hidden="1" x14ac:dyDescent="0.3">
      <c r="B45" s="36" t="s">
        <v>45</v>
      </c>
      <c r="C45" s="36">
        <v>0</v>
      </c>
      <c r="D45" s="37" t="s">
        <v>116</v>
      </c>
      <c r="E45" s="37" t="s">
        <v>76</v>
      </c>
      <c r="F45" s="37" t="s">
        <v>77</v>
      </c>
      <c r="G45" s="37" t="s">
        <v>98</v>
      </c>
      <c r="H45" s="38" t="s">
        <v>79</v>
      </c>
      <c r="I45" s="39"/>
      <c r="J45" s="40"/>
      <c r="K45" s="40"/>
      <c r="L45" s="40"/>
      <c r="M45" s="40"/>
      <c r="N45" s="37"/>
      <c r="O45" s="37"/>
      <c r="P45" s="37"/>
      <c r="Q45" s="37"/>
      <c r="R45" s="37"/>
      <c r="S45" s="37"/>
      <c r="T45" s="37"/>
      <c r="U45" s="37"/>
      <c r="V45" s="37"/>
      <c r="W45" s="37"/>
      <c r="X45" s="37"/>
      <c r="Y45" s="40">
        <f t="shared" si="8"/>
        <v>0</v>
      </c>
      <c r="Z45" s="37">
        <f t="shared" si="2"/>
        <v>0</v>
      </c>
      <c r="AA45" s="41">
        <f>Z45*'Instructie &amp; totaal Prijsopgave'!$C$21</f>
        <v>0</v>
      </c>
    </row>
    <row r="46" spans="2:27" x14ac:dyDescent="0.3">
      <c r="B46" s="25" t="s">
        <v>45</v>
      </c>
      <c r="C46" s="25">
        <v>0</v>
      </c>
      <c r="D46" s="27" t="s">
        <v>117</v>
      </c>
      <c r="E46" s="26" t="s">
        <v>87</v>
      </c>
      <c r="F46" s="26" t="s">
        <v>88</v>
      </c>
      <c r="G46" s="26" t="s">
        <v>78</v>
      </c>
      <c r="H46" s="28">
        <v>3.62</v>
      </c>
      <c r="I46" s="29">
        <v>7.0000000000000007E-2</v>
      </c>
      <c r="J46" s="30"/>
      <c r="K46" s="30">
        <v>2</v>
      </c>
      <c r="L46" s="30"/>
      <c r="M46" s="30"/>
      <c r="N46" s="30"/>
      <c r="O46" s="30"/>
      <c r="P46" s="30"/>
      <c r="Q46" s="26" t="s">
        <v>50</v>
      </c>
      <c r="R46" s="32"/>
      <c r="S46" s="33">
        <f t="shared" ref="S46:X46" si="10">J46*$R46</f>
        <v>0</v>
      </c>
      <c r="T46" s="33">
        <f t="shared" si="10"/>
        <v>0</v>
      </c>
      <c r="U46" s="33">
        <f t="shared" si="10"/>
        <v>0</v>
      </c>
      <c r="V46" s="33">
        <f t="shared" si="10"/>
        <v>0</v>
      </c>
      <c r="W46" s="33">
        <f t="shared" si="10"/>
        <v>0</v>
      </c>
      <c r="X46" s="33">
        <f t="shared" si="10"/>
        <v>0</v>
      </c>
      <c r="Y46" s="34">
        <f t="shared" si="8"/>
        <v>80</v>
      </c>
      <c r="Z46" s="26">
        <f t="shared" si="2"/>
        <v>0</v>
      </c>
      <c r="AA46" s="35">
        <f>Z46*'Instructie &amp; totaal Prijsopgave'!$C$21</f>
        <v>0</v>
      </c>
    </row>
    <row r="47" spans="2:27" hidden="1" x14ac:dyDescent="0.3">
      <c r="B47" s="36" t="s">
        <v>45</v>
      </c>
      <c r="C47" s="36">
        <v>0</v>
      </c>
      <c r="D47" s="37" t="s">
        <v>118</v>
      </c>
      <c r="E47" s="37" t="s">
        <v>76</v>
      </c>
      <c r="F47" s="37" t="s">
        <v>77</v>
      </c>
      <c r="G47" s="37" t="s">
        <v>54</v>
      </c>
      <c r="H47" s="38" t="s">
        <v>79</v>
      </c>
      <c r="I47" s="39"/>
      <c r="J47" s="40"/>
      <c r="K47" s="40"/>
      <c r="L47" s="40"/>
      <c r="M47" s="40"/>
      <c r="N47" s="37"/>
      <c r="O47" s="37"/>
      <c r="P47" s="37"/>
      <c r="Q47" s="37"/>
      <c r="R47" s="37"/>
      <c r="S47" s="37"/>
      <c r="T47" s="37"/>
      <c r="U47" s="37"/>
      <c r="V47" s="37"/>
      <c r="W47" s="37"/>
      <c r="X47" s="37"/>
      <c r="Y47" s="40">
        <f t="shared" si="8"/>
        <v>0</v>
      </c>
      <c r="Z47" s="37">
        <f t="shared" si="2"/>
        <v>0</v>
      </c>
      <c r="AA47" s="41">
        <f>Z47*'Instructie &amp; totaal Prijsopgave'!$C$21</f>
        <v>0</v>
      </c>
    </row>
    <row r="48" spans="2:27" x14ac:dyDescent="0.3">
      <c r="B48" s="25" t="s">
        <v>45</v>
      </c>
      <c r="C48" s="25" t="s">
        <v>119</v>
      </c>
      <c r="D48" s="27" t="s">
        <v>120</v>
      </c>
      <c r="E48" s="26" t="s">
        <v>121</v>
      </c>
      <c r="F48" s="26" t="s">
        <v>122</v>
      </c>
      <c r="G48" s="26" t="s">
        <v>113</v>
      </c>
      <c r="H48" s="28">
        <v>290</v>
      </c>
      <c r="I48" s="29">
        <v>7.0000000000000007E-2</v>
      </c>
      <c r="J48" s="30"/>
      <c r="K48" s="30"/>
      <c r="L48" s="30">
        <v>1</v>
      </c>
      <c r="M48" s="30">
        <v>1</v>
      </c>
      <c r="N48" s="30"/>
      <c r="O48" s="30"/>
      <c r="P48" s="30"/>
      <c r="Q48" s="26"/>
      <c r="R48" s="32"/>
      <c r="S48" s="33">
        <f t="shared" ref="S48:X48" si="11">J48*$R48</f>
        <v>0</v>
      </c>
      <c r="T48" s="33">
        <f t="shared" si="11"/>
        <v>0</v>
      </c>
      <c r="U48" s="33">
        <f t="shared" si="11"/>
        <v>0</v>
      </c>
      <c r="V48" s="33">
        <f t="shared" si="11"/>
        <v>0</v>
      </c>
      <c r="W48" s="33">
        <f t="shared" si="11"/>
        <v>0</v>
      </c>
      <c r="X48" s="33">
        <f t="shared" si="11"/>
        <v>0</v>
      </c>
      <c r="Y48" s="34">
        <f t="shared" si="8"/>
        <v>152</v>
      </c>
      <c r="Z48" s="26">
        <f t="shared" si="2"/>
        <v>0</v>
      </c>
      <c r="AA48" s="35">
        <f>Z48*'Instructie &amp; totaal Prijsopgave'!$C$21</f>
        <v>0</v>
      </c>
    </row>
    <row r="49" spans="2:27" hidden="1" x14ac:dyDescent="0.3">
      <c r="B49" s="36" t="s">
        <v>45</v>
      </c>
      <c r="C49" s="36">
        <v>0</v>
      </c>
      <c r="D49" s="37" t="s">
        <v>123</v>
      </c>
      <c r="E49" s="37" t="s">
        <v>76</v>
      </c>
      <c r="F49" s="37" t="s">
        <v>124</v>
      </c>
      <c r="G49" s="37" t="s">
        <v>125</v>
      </c>
      <c r="H49" s="38" t="s">
        <v>79</v>
      </c>
      <c r="I49" s="39"/>
      <c r="J49" s="40"/>
      <c r="K49" s="40"/>
      <c r="L49" s="40"/>
      <c r="M49" s="40"/>
      <c r="N49" s="37"/>
      <c r="O49" s="37"/>
      <c r="P49" s="37"/>
      <c r="Q49" s="37"/>
      <c r="R49" s="37"/>
      <c r="S49" s="37"/>
      <c r="T49" s="37"/>
      <c r="U49" s="37"/>
      <c r="V49" s="37"/>
      <c r="W49" s="37"/>
      <c r="X49" s="37"/>
      <c r="Y49" s="40">
        <f t="shared" si="8"/>
        <v>0</v>
      </c>
      <c r="Z49" s="37">
        <f t="shared" si="2"/>
        <v>0</v>
      </c>
      <c r="AA49" s="41">
        <f>Z49*'Instructie &amp; totaal Prijsopgave'!$C$21</f>
        <v>0</v>
      </c>
    </row>
    <row r="50" spans="2:27" hidden="1" x14ac:dyDescent="0.3">
      <c r="B50" s="36" t="s">
        <v>45</v>
      </c>
      <c r="C50" s="36">
        <v>0</v>
      </c>
      <c r="D50" s="37" t="s">
        <v>126</v>
      </c>
      <c r="E50" s="37" t="s">
        <v>76</v>
      </c>
      <c r="F50" s="37" t="s">
        <v>124</v>
      </c>
      <c r="G50" s="37" t="s">
        <v>125</v>
      </c>
      <c r="H50" s="38" t="s">
        <v>79</v>
      </c>
      <c r="I50" s="39"/>
      <c r="J50" s="40"/>
      <c r="K50" s="40"/>
      <c r="L50" s="40"/>
      <c r="M50" s="40"/>
      <c r="N50" s="37"/>
      <c r="O50" s="37"/>
      <c r="P50" s="37"/>
      <c r="Q50" s="37"/>
      <c r="R50" s="37"/>
      <c r="S50" s="37"/>
      <c r="T50" s="37"/>
      <c r="U50" s="37"/>
      <c r="V50" s="37"/>
      <c r="W50" s="37"/>
      <c r="X50" s="37"/>
      <c r="Y50" s="40">
        <f t="shared" si="8"/>
        <v>0</v>
      </c>
      <c r="Z50" s="37">
        <f t="shared" si="2"/>
        <v>0</v>
      </c>
      <c r="AA50" s="41">
        <f>Z50*'Instructie &amp; totaal Prijsopgave'!$C$21</f>
        <v>0</v>
      </c>
    </row>
    <row r="51" spans="2:27" hidden="1" x14ac:dyDescent="0.3">
      <c r="B51" s="36" t="s">
        <v>45</v>
      </c>
      <c r="C51" s="36">
        <v>0</v>
      </c>
      <c r="D51" s="37" t="s">
        <v>127</v>
      </c>
      <c r="E51" s="37" t="s">
        <v>76</v>
      </c>
      <c r="F51" s="37" t="s">
        <v>124</v>
      </c>
      <c r="G51" s="37" t="s">
        <v>92</v>
      </c>
      <c r="H51" s="38" t="s">
        <v>79</v>
      </c>
      <c r="I51" s="39"/>
      <c r="J51" s="40"/>
      <c r="K51" s="40"/>
      <c r="L51" s="40"/>
      <c r="M51" s="40"/>
      <c r="N51" s="37"/>
      <c r="O51" s="37"/>
      <c r="P51" s="37"/>
      <c r="Q51" s="37"/>
      <c r="R51" s="37"/>
      <c r="S51" s="37"/>
      <c r="T51" s="37"/>
      <c r="U51" s="37"/>
      <c r="V51" s="37"/>
      <c r="W51" s="37"/>
      <c r="X51" s="37"/>
      <c r="Y51" s="40">
        <f t="shared" si="8"/>
        <v>0</v>
      </c>
      <c r="Z51" s="37">
        <f t="shared" si="2"/>
        <v>0</v>
      </c>
      <c r="AA51" s="41">
        <f>Z51*'Instructie &amp; totaal Prijsopgave'!$C$21</f>
        <v>0</v>
      </c>
    </row>
    <row r="52" spans="2:27" hidden="1" x14ac:dyDescent="0.3">
      <c r="B52" s="36" t="s">
        <v>45</v>
      </c>
      <c r="C52" s="36">
        <v>0</v>
      </c>
      <c r="D52" s="37" t="s">
        <v>128</v>
      </c>
      <c r="E52" s="37" t="s">
        <v>76</v>
      </c>
      <c r="F52" s="37" t="s">
        <v>108</v>
      </c>
      <c r="G52" s="37" t="s">
        <v>96</v>
      </c>
      <c r="H52" s="38" t="s">
        <v>79</v>
      </c>
      <c r="I52" s="39"/>
      <c r="J52" s="40"/>
      <c r="K52" s="40"/>
      <c r="L52" s="40"/>
      <c r="M52" s="40"/>
      <c r="N52" s="37"/>
      <c r="O52" s="37"/>
      <c r="P52" s="37"/>
      <c r="Q52" s="37"/>
      <c r="R52" s="37"/>
      <c r="S52" s="37"/>
      <c r="T52" s="37"/>
      <c r="U52" s="37"/>
      <c r="V52" s="37"/>
      <c r="W52" s="37"/>
      <c r="X52" s="37"/>
      <c r="Y52" s="40">
        <f t="shared" si="8"/>
        <v>0</v>
      </c>
      <c r="Z52" s="37">
        <f t="shared" si="2"/>
        <v>0</v>
      </c>
      <c r="AA52" s="41">
        <f>Z52*'Instructie &amp; totaal Prijsopgave'!$C$21</f>
        <v>0</v>
      </c>
    </row>
    <row r="53" spans="2:27" hidden="1" x14ac:dyDescent="0.3">
      <c r="B53" s="36" t="s">
        <v>45</v>
      </c>
      <c r="C53" s="36" t="s">
        <v>89</v>
      </c>
      <c r="D53" s="37" t="s">
        <v>129</v>
      </c>
      <c r="E53" s="37" t="s">
        <v>76</v>
      </c>
      <c r="F53" s="37" t="s">
        <v>95</v>
      </c>
      <c r="G53" s="37" t="s">
        <v>113</v>
      </c>
      <c r="H53" s="38" t="s">
        <v>79</v>
      </c>
      <c r="I53" s="39"/>
      <c r="J53" s="40"/>
      <c r="K53" s="40"/>
      <c r="L53" s="40"/>
      <c r="M53" s="40"/>
      <c r="N53" s="37"/>
      <c r="O53" s="37"/>
      <c r="P53" s="37"/>
      <c r="Q53" s="37"/>
      <c r="R53" s="37"/>
      <c r="S53" s="37"/>
      <c r="T53" s="37"/>
      <c r="U53" s="37"/>
      <c r="V53" s="37"/>
      <c r="W53" s="37"/>
      <c r="X53" s="37"/>
      <c r="Y53" s="40">
        <f t="shared" si="8"/>
        <v>0</v>
      </c>
      <c r="Z53" s="37">
        <f t="shared" si="2"/>
        <v>0</v>
      </c>
      <c r="AA53" s="41">
        <f>Z53*'Instructie &amp; totaal Prijsopgave'!$C$21</f>
        <v>0</v>
      </c>
    </row>
    <row r="54" spans="2:27" hidden="1" x14ac:dyDescent="0.3">
      <c r="B54" s="36" t="s">
        <v>45</v>
      </c>
      <c r="C54" s="36" t="s">
        <v>130</v>
      </c>
      <c r="D54" s="37" t="s">
        <v>131</v>
      </c>
      <c r="E54" s="37" t="s">
        <v>76</v>
      </c>
      <c r="F54" s="37" t="s">
        <v>83</v>
      </c>
      <c r="G54" s="37" t="s">
        <v>132</v>
      </c>
      <c r="H54" s="38" t="s">
        <v>79</v>
      </c>
      <c r="I54" s="39"/>
      <c r="J54" s="40"/>
      <c r="K54" s="40"/>
      <c r="L54" s="40"/>
      <c r="M54" s="40"/>
      <c r="N54" s="37"/>
      <c r="O54" s="37"/>
      <c r="P54" s="37"/>
      <c r="Q54" s="37"/>
      <c r="R54" s="37"/>
      <c r="S54" s="37"/>
      <c r="T54" s="37"/>
      <c r="U54" s="37"/>
      <c r="V54" s="37"/>
      <c r="W54" s="37"/>
      <c r="X54" s="37"/>
      <c r="Y54" s="40">
        <f t="shared" si="8"/>
        <v>0</v>
      </c>
      <c r="Z54" s="37">
        <f t="shared" si="2"/>
        <v>0</v>
      </c>
      <c r="AA54" s="41">
        <f>Z54*'Instructie &amp; totaal Prijsopgave'!$C$21</f>
        <v>0</v>
      </c>
    </row>
    <row r="55" spans="2:27" hidden="1" x14ac:dyDescent="0.3">
      <c r="B55" s="36" t="s">
        <v>45</v>
      </c>
      <c r="C55" s="36">
        <v>1</v>
      </c>
      <c r="D55" s="37" t="s">
        <v>133</v>
      </c>
      <c r="E55" s="37" t="s">
        <v>76</v>
      </c>
      <c r="F55" s="37" t="s">
        <v>88</v>
      </c>
      <c r="G55" s="37" t="s">
        <v>125</v>
      </c>
      <c r="H55" s="38" t="s">
        <v>79</v>
      </c>
      <c r="I55" s="39"/>
      <c r="J55" s="40"/>
      <c r="K55" s="40"/>
      <c r="L55" s="40"/>
      <c r="M55" s="40"/>
      <c r="N55" s="37"/>
      <c r="O55" s="37"/>
      <c r="P55" s="37"/>
      <c r="Q55" s="37"/>
      <c r="R55" s="37"/>
      <c r="S55" s="37"/>
      <c r="T55" s="37"/>
      <c r="U55" s="37"/>
      <c r="V55" s="37"/>
      <c r="W55" s="37"/>
      <c r="X55" s="37"/>
      <c r="Y55" s="40">
        <f t="shared" si="8"/>
        <v>0</v>
      </c>
      <c r="Z55" s="37">
        <f t="shared" si="2"/>
        <v>0</v>
      </c>
      <c r="AA55" s="41">
        <f>Z55*'Instructie &amp; totaal Prijsopgave'!$C$21</f>
        <v>0</v>
      </c>
    </row>
    <row r="56" spans="2:27" hidden="1" x14ac:dyDescent="0.3">
      <c r="B56" s="36" t="s">
        <v>45</v>
      </c>
      <c r="C56" s="36">
        <v>0</v>
      </c>
      <c r="D56" s="37" t="s">
        <v>134</v>
      </c>
      <c r="E56" s="37" t="s">
        <v>76</v>
      </c>
      <c r="F56" s="37" t="s">
        <v>77</v>
      </c>
      <c r="G56" s="42" t="s">
        <v>98</v>
      </c>
      <c r="H56" s="38" t="s">
        <v>79</v>
      </c>
      <c r="I56" s="39"/>
      <c r="J56" s="40"/>
      <c r="K56" s="40"/>
      <c r="L56" s="40"/>
      <c r="M56" s="40"/>
      <c r="N56" s="37"/>
      <c r="O56" s="37"/>
      <c r="P56" s="37"/>
      <c r="Q56" s="37"/>
      <c r="R56" s="37"/>
      <c r="S56" s="37"/>
      <c r="T56" s="37"/>
      <c r="U56" s="37"/>
      <c r="V56" s="37"/>
      <c r="W56" s="37"/>
      <c r="X56" s="37"/>
      <c r="Y56" s="40">
        <f t="shared" si="8"/>
        <v>0</v>
      </c>
      <c r="Z56" s="37">
        <f t="shared" si="2"/>
        <v>0</v>
      </c>
      <c r="AA56" s="41">
        <f>Z56*'Instructie &amp; totaal Prijsopgave'!$C$21</f>
        <v>0</v>
      </c>
    </row>
    <row r="57" spans="2:27" x14ac:dyDescent="0.3">
      <c r="B57" s="25" t="s">
        <v>45</v>
      </c>
      <c r="C57" s="25" t="s">
        <v>119</v>
      </c>
      <c r="D57" s="27" t="s">
        <v>135</v>
      </c>
      <c r="E57" s="26" t="s">
        <v>121</v>
      </c>
      <c r="F57" s="26" t="s">
        <v>122</v>
      </c>
      <c r="G57" s="26" t="s">
        <v>113</v>
      </c>
      <c r="H57" s="28">
        <v>165</v>
      </c>
      <c r="I57" s="29">
        <v>7.0000000000000007E-2</v>
      </c>
      <c r="J57" s="30"/>
      <c r="K57" s="30"/>
      <c r="L57" s="30">
        <v>1</v>
      </c>
      <c r="M57" s="30">
        <v>1</v>
      </c>
      <c r="N57" s="30"/>
      <c r="O57" s="30"/>
      <c r="P57" s="30"/>
      <c r="Q57" s="26"/>
      <c r="R57" s="32"/>
      <c r="S57" s="33">
        <f t="shared" ref="S57:X62" si="12">J57*$R57</f>
        <v>0</v>
      </c>
      <c r="T57" s="33">
        <f t="shared" si="12"/>
        <v>0</v>
      </c>
      <c r="U57" s="33">
        <f t="shared" si="12"/>
        <v>0</v>
      </c>
      <c r="V57" s="33">
        <f t="shared" si="12"/>
        <v>0</v>
      </c>
      <c r="W57" s="33">
        <f t="shared" si="12"/>
        <v>0</v>
      </c>
      <c r="X57" s="33">
        <f t="shared" si="12"/>
        <v>0</v>
      </c>
      <c r="Y57" s="34">
        <f t="shared" si="8"/>
        <v>152</v>
      </c>
      <c r="Z57" s="26">
        <f t="shared" si="2"/>
        <v>0</v>
      </c>
      <c r="AA57" s="35">
        <f>Z57*'Instructie &amp; totaal Prijsopgave'!$C$21</f>
        <v>0</v>
      </c>
    </row>
    <row r="58" spans="2:27" x14ac:dyDescent="0.3">
      <c r="B58" s="25" t="s">
        <v>136</v>
      </c>
      <c r="C58" s="25">
        <v>0</v>
      </c>
      <c r="D58" s="27" t="s">
        <v>137</v>
      </c>
      <c r="E58" s="26" t="s">
        <v>121</v>
      </c>
      <c r="F58" s="26" t="s">
        <v>138</v>
      </c>
      <c r="G58" s="27" t="s">
        <v>49</v>
      </c>
      <c r="H58" s="28">
        <v>120.77</v>
      </c>
      <c r="I58" s="29">
        <v>7.0000000000000007E-2</v>
      </c>
      <c r="J58" s="30">
        <v>1</v>
      </c>
      <c r="K58" s="30"/>
      <c r="L58" s="30">
        <v>1</v>
      </c>
      <c r="M58" s="30">
        <v>1</v>
      </c>
      <c r="N58" s="30">
        <v>1</v>
      </c>
      <c r="O58" s="30"/>
      <c r="P58" s="30"/>
      <c r="Q58" s="26"/>
      <c r="R58" s="32"/>
      <c r="S58" s="33">
        <f t="shared" si="12"/>
        <v>0</v>
      </c>
      <c r="T58" s="33">
        <f t="shared" si="12"/>
        <v>0</v>
      </c>
      <c r="U58" s="33">
        <f t="shared" si="12"/>
        <v>0</v>
      </c>
      <c r="V58" s="33">
        <f t="shared" si="12"/>
        <v>0</v>
      </c>
      <c r="W58" s="33">
        <f t="shared" si="12"/>
        <v>0</v>
      </c>
      <c r="X58" s="33">
        <f t="shared" si="12"/>
        <v>0</v>
      </c>
      <c r="Y58" s="34">
        <f t="shared" si="8"/>
        <v>191</v>
      </c>
      <c r="Z58" s="26">
        <f t="shared" si="2"/>
        <v>0</v>
      </c>
      <c r="AA58" s="35">
        <f>Z58*'Instructie &amp; totaal Prijsopgave'!$C$21</f>
        <v>0</v>
      </c>
    </row>
    <row r="59" spans="2:27" x14ac:dyDescent="0.3">
      <c r="B59" s="25" t="s">
        <v>136</v>
      </c>
      <c r="C59" s="25" t="s">
        <v>89</v>
      </c>
      <c r="D59" s="27" t="s">
        <v>139</v>
      </c>
      <c r="E59" s="26" t="s">
        <v>87</v>
      </c>
      <c r="F59" s="26" t="s">
        <v>95</v>
      </c>
      <c r="G59" s="43" t="s">
        <v>96</v>
      </c>
      <c r="H59" s="28">
        <f>4.21+1.74</f>
        <v>5.95</v>
      </c>
      <c r="I59" s="29">
        <v>7.0000000000000007E-2</v>
      </c>
      <c r="J59" s="30">
        <v>1</v>
      </c>
      <c r="K59" s="30">
        <v>1</v>
      </c>
      <c r="L59" s="30"/>
      <c r="M59" s="30"/>
      <c r="N59" s="30"/>
      <c r="O59" s="30"/>
      <c r="P59" s="30"/>
      <c r="Q59" s="26"/>
      <c r="R59" s="32"/>
      <c r="S59" s="33">
        <f t="shared" si="12"/>
        <v>0</v>
      </c>
      <c r="T59" s="33">
        <f t="shared" si="12"/>
        <v>0</v>
      </c>
      <c r="U59" s="33">
        <f t="shared" si="12"/>
        <v>0</v>
      </c>
      <c r="V59" s="33">
        <f t="shared" si="12"/>
        <v>0</v>
      </c>
      <c r="W59" s="33">
        <f t="shared" si="12"/>
        <v>0</v>
      </c>
      <c r="X59" s="33">
        <f t="shared" si="12"/>
        <v>0</v>
      </c>
      <c r="Y59" s="34">
        <f t="shared" si="8"/>
        <v>52</v>
      </c>
      <c r="Z59" s="26">
        <f t="shared" si="2"/>
        <v>0</v>
      </c>
      <c r="AA59" s="35">
        <f>Z59*'Instructie &amp; totaal Prijsopgave'!$C$21</f>
        <v>0</v>
      </c>
    </row>
    <row r="60" spans="2:27" x14ac:dyDescent="0.3">
      <c r="B60" s="25" t="s">
        <v>136</v>
      </c>
      <c r="C60" s="25" t="s">
        <v>140</v>
      </c>
      <c r="D60" s="27" t="s">
        <v>141</v>
      </c>
      <c r="E60" s="26" t="s">
        <v>87</v>
      </c>
      <c r="F60" s="26" t="s">
        <v>95</v>
      </c>
      <c r="G60" s="43" t="s">
        <v>142</v>
      </c>
      <c r="H60" s="28">
        <f>16.038+27.9</f>
        <v>43.938000000000002</v>
      </c>
      <c r="I60" s="29">
        <v>7.0000000000000007E-2</v>
      </c>
      <c r="J60" s="30">
        <v>1</v>
      </c>
      <c r="K60" s="30">
        <v>2</v>
      </c>
      <c r="L60" s="30"/>
      <c r="M60" s="30"/>
      <c r="N60" s="30"/>
      <c r="O60" s="30"/>
      <c r="P60" s="30"/>
      <c r="Q60" s="26"/>
      <c r="R60" s="32"/>
      <c r="S60" s="33">
        <f t="shared" si="12"/>
        <v>0</v>
      </c>
      <c r="T60" s="33">
        <f t="shared" si="12"/>
        <v>0</v>
      </c>
      <c r="U60" s="33">
        <f t="shared" si="12"/>
        <v>0</v>
      </c>
      <c r="V60" s="33">
        <f t="shared" si="12"/>
        <v>0</v>
      </c>
      <c r="W60" s="33">
        <f t="shared" si="12"/>
        <v>0</v>
      </c>
      <c r="X60" s="33">
        <f t="shared" si="12"/>
        <v>0</v>
      </c>
      <c r="Y60" s="34">
        <f t="shared" si="8"/>
        <v>92</v>
      </c>
      <c r="Z60" s="26">
        <f t="shared" si="2"/>
        <v>0</v>
      </c>
      <c r="AA60" s="35">
        <f>Z60*'Instructie &amp; totaal Prijsopgave'!$C$21</f>
        <v>0</v>
      </c>
    </row>
    <row r="61" spans="2:27" x14ac:dyDescent="0.3">
      <c r="B61" s="25" t="s">
        <v>136</v>
      </c>
      <c r="C61" s="25" t="s">
        <v>119</v>
      </c>
      <c r="D61" s="27" t="s">
        <v>143</v>
      </c>
      <c r="E61" s="26" t="s">
        <v>87</v>
      </c>
      <c r="F61" s="26" t="s">
        <v>124</v>
      </c>
      <c r="G61" s="43" t="s">
        <v>144</v>
      </c>
      <c r="H61" s="28">
        <v>17.25</v>
      </c>
      <c r="I61" s="29">
        <v>7.0000000000000007E-2</v>
      </c>
      <c r="J61" s="30">
        <v>0.25</v>
      </c>
      <c r="K61" s="30">
        <v>0.5</v>
      </c>
      <c r="L61" s="30"/>
      <c r="M61" s="30"/>
      <c r="N61" s="30"/>
      <c r="O61" s="30"/>
      <c r="P61" s="30"/>
      <c r="Q61" s="26"/>
      <c r="R61" s="32"/>
      <c r="S61" s="33">
        <f t="shared" si="12"/>
        <v>0</v>
      </c>
      <c r="T61" s="33">
        <f t="shared" si="12"/>
        <v>0</v>
      </c>
      <c r="U61" s="33">
        <f t="shared" si="12"/>
        <v>0</v>
      </c>
      <c r="V61" s="33">
        <f t="shared" si="12"/>
        <v>0</v>
      </c>
      <c r="W61" s="33">
        <f t="shared" si="12"/>
        <v>0</v>
      </c>
      <c r="X61" s="33">
        <f t="shared" si="12"/>
        <v>0</v>
      </c>
      <c r="Y61" s="34">
        <f t="shared" si="8"/>
        <v>23</v>
      </c>
      <c r="Z61" s="26">
        <f t="shared" si="2"/>
        <v>0</v>
      </c>
      <c r="AA61" s="35">
        <f>Z61*'Instructie &amp; totaal Prijsopgave'!$C$21</f>
        <v>0</v>
      </c>
    </row>
    <row r="62" spans="2:27" x14ac:dyDescent="0.3">
      <c r="B62" s="25" t="s">
        <v>136</v>
      </c>
      <c r="C62" s="25" t="s">
        <v>119</v>
      </c>
      <c r="D62" s="27" t="s">
        <v>145</v>
      </c>
      <c r="E62" s="26" t="s">
        <v>47</v>
      </c>
      <c r="F62" s="26" t="s">
        <v>71</v>
      </c>
      <c r="G62" s="43" t="s">
        <v>146</v>
      </c>
      <c r="H62" s="28">
        <v>3.56</v>
      </c>
      <c r="I62" s="29">
        <v>0.04</v>
      </c>
      <c r="J62" s="30"/>
      <c r="K62" s="30"/>
      <c r="L62" s="30">
        <v>1</v>
      </c>
      <c r="M62" s="30">
        <v>1</v>
      </c>
      <c r="N62" s="30">
        <v>1</v>
      </c>
      <c r="O62" s="30"/>
      <c r="P62" s="30"/>
      <c r="Q62" s="26"/>
      <c r="R62" s="32"/>
      <c r="S62" s="33">
        <f t="shared" si="12"/>
        <v>0</v>
      </c>
      <c r="T62" s="33">
        <f t="shared" si="12"/>
        <v>0</v>
      </c>
      <c r="U62" s="33">
        <f t="shared" si="12"/>
        <v>0</v>
      </c>
      <c r="V62" s="33">
        <f t="shared" si="12"/>
        <v>0</v>
      </c>
      <c r="W62" s="33">
        <f t="shared" si="12"/>
        <v>0</v>
      </c>
      <c r="X62" s="33">
        <f t="shared" si="12"/>
        <v>0</v>
      </c>
      <c r="Y62" s="34">
        <f t="shared" si="8"/>
        <v>179</v>
      </c>
      <c r="Z62" s="26">
        <f t="shared" si="2"/>
        <v>0</v>
      </c>
      <c r="AA62" s="35">
        <f>Z62*'Instructie &amp; totaal Prijsopgave'!$C$21</f>
        <v>0</v>
      </c>
    </row>
    <row r="63" spans="2:27" hidden="1" x14ac:dyDescent="0.3">
      <c r="B63" s="36" t="s">
        <v>136</v>
      </c>
      <c r="C63" s="36" t="s">
        <v>147</v>
      </c>
      <c r="D63" s="37" t="s">
        <v>148</v>
      </c>
      <c r="E63" s="37" t="s">
        <v>76</v>
      </c>
      <c r="F63" s="37" t="s">
        <v>95</v>
      </c>
      <c r="G63" s="42" t="s">
        <v>92</v>
      </c>
      <c r="H63" s="38" t="s">
        <v>79</v>
      </c>
      <c r="I63" s="39"/>
      <c r="J63" s="40"/>
      <c r="K63" s="40"/>
      <c r="L63" s="40"/>
      <c r="M63" s="40"/>
      <c r="N63" s="37"/>
      <c r="O63" s="37"/>
      <c r="P63" s="37"/>
      <c r="Q63" s="37"/>
      <c r="R63" s="37"/>
      <c r="S63" s="37"/>
      <c r="T63" s="37"/>
      <c r="U63" s="37"/>
      <c r="V63" s="37"/>
      <c r="W63" s="37"/>
      <c r="X63" s="37"/>
      <c r="Y63" s="40">
        <f t="shared" si="8"/>
        <v>0</v>
      </c>
      <c r="Z63" s="37">
        <f t="shared" si="2"/>
        <v>0</v>
      </c>
      <c r="AA63" s="41">
        <f>Z63*'Instructie &amp; totaal Prijsopgave'!$C$21</f>
        <v>0</v>
      </c>
    </row>
    <row r="64" spans="2:27" x14ac:dyDescent="0.3">
      <c r="B64" s="25" t="s">
        <v>136</v>
      </c>
      <c r="C64" s="25" t="s">
        <v>119</v>
      </c>
      <c r="D64" s="27" t="s">
        <v>149</v>
      </c>
      <c r="E64" s="26" t="s">
        <v>87</v>
      </c>
      <c r="F64" s="26" t="s">
        <v>88</v>
      </c>
      <c r="G64" s="43" t="s">
        <v>146</v>
      </c>
      <c r="H64" s="28">
        <f>8.62+5.06</f>
        <v>13.68</v>
      </c>
      <c r="I64" s="29">
        <v>7.0000000000000007E-2</v>
      </c>
      <c r="J64" s="30"/>
      <c r="K64" s="30">
        <v>1</v>
      </c>
      <c r="L64" s="30"/>
      <c r="M64" s="30"/>
      <c r="N64" s="30"/>
      <c r="O64" s="30"/>
      <c r="P64" s="30"/>
      <c r="Q64" s="26"/>
      <c r="R64" s="32"/>
      <c r="S64" s="33">
        <f t="shared" ref="S64:X73" si="13">J64*$R64</f>
        <v>0</v>
      </c>
      <c r="T64" s="33">
        <f t="shared" si="13"/>
        <v>0</v>
      </c>
      <c r="U64" s="33">
        <f t="shared" si="13"/>
        <v>0</v>
      </c>
      <c r="V64" s="33">
        <f t="shared" si="13"/>
        <v>0</v>
      </c>
      <c r="W64" s="33">
        <f t="shared" si="13"/>
        <v>0</v>
      </c>
      <c r="X64" s="33">
        <f t="shared" si="13"/>
        <v>0</v>
      </c>
      <c r="Y64" s="34">
        <f t="shared" si="8"/>
        <v>40</v>
      </c>
      <c r="Z64" s="26">
        <f t="shared" si="2"/>
        <v>0</v>
      </c>
      <c r="AA64" s="35">
        <f>Z64*'Instructie &amp; totaal Prijsopgave'!$C$21</f>
        <v>0</v>
      </c>
    </row>
    <row r="65" spans="2:27" x14ac:dyDescent="0.3">
      <c r="B65" s="25" t="s">
        <v>136</v>
      </c>
      <c r="C65" s="25" t="s">
        <v>119</v>
      </c>
      <c r="D65" s="26" t="s">
        <v>150</v>
      </c>
      <c r="E65" s="26" t="s">
        <v>151</v>
      </c>
      <c r="F65" s="26" t="s">
        <v>83</v>
      </c>
      <c r="G65" s="43" t="s">
        <v>146</v>
      </c>
      <c r="H65" s="28">
        <v>7.66</v>
      </c>
      <c r="I65" s="29"/>
      <c r="J65" s="30"/>
      <c r="K65" s="30">
        <v>1</v>
      </c>
      <c r="L65" s="30"/>
      <c r="M65" s="30"/>
      <c r="N65" s="30"/>
      <c r="O65" s="30"/>
      <c r="P65" s="30"/>
      <c r="Q65" s="26" t="s">
        <v>152</v>
      </c>
      <c r="R65" s="32"/>
      <c r="S65" s="33">
        <f t="shared" si="13"/>
        <v>0</v>
      </c>
      <c r="T65" s="33">
        <f t="shared" si="13"/>
        <v>0</v>
      </c>
      <c r="U65" s="33">
        <f t="shared" si="13"/>
        <v>0</v>
      </c>
      <c r="V65" s="33">
        <f t="shared" si="13"/>
        <v>0</v>
      </c>
      <c r="W65" s="33">
        <f t="shared" si="13"/>
        <v>0</v>
      </c>
      <c r="X65" s="33">
        <f t="shared" si="13"/>
        <v>0</v>
      </c>
      <c r="Y65" s="34">
        <f t="shared" si="8"/>
        <v>40</v>
      </c>
      <c r="Z65" s="26">
        <f t="shared" si="2"/>
        <v>0</v>
      </c>
      <c r="AA65" s="35">
        <f>Z65*'Instructie &amp; totaal Prijsopgave'!$C$21</f>
        <v>0</v>
      </c>
    </row>
    <row r="66" spans="2:27" x14ac:dyDescent="0.3">
      <c r="B66" s="25" t="s">
        <v>136</v>
      </c>
      <c r="C66" s="25" t="s">
        <v>153</v>
      </c>
      <c r="D66" s="27" t="s">
        <v>154</v>
      </c>
      <c r="E66" s="26" t="s">
        <v>87</v>
      </c>
      <c r="F66" s="26" t="s">
        <v>91</v>
      </c>
      <c r="G66" s="26" t="s">
        <v>78</v>
      </c>
      <c r="H66" s="28">
        <v>2.4700000000000002</v>
      </c>
      <c r="I66" s="29">
        <v>7.0000000000000007E-2</v>
      </c>
      <c r="J66" s="30">
        <v>1</v>
      </c>
      <c r="K66" s="30">
        <v>1</v>
      </c>
      <c r="L66" s="30"/>
      <c r="M66" s="30"/>
      <c r="N66" s="30"/>
      <c r="O66" s="30"/>
      <c r="P66" s="30"/>
      <c r="Q66" s="26" t="s">
        <v>152</v>
      </c>
      <c r="R66" s="32"/>
      <c r="S66" s="33">
        <f t="shared" si="13"/>
        <v>0</v>
      </c>
      <c r="T66" s="33">
        <f t="shared" si="13"/>
        <v>0</v>
      </c>
      <c r="U66" s="33">
        <f t="shared" si="13"/>
        <v>0</v>
      </c>
      <c r="V66" s="33">
        <f t="shared" si="13"/>
        <v>0</v>
      </c>
      <c r="W66" s="33">
        <f t="shared" si="13"/>
        <v>0</v>
      </c>
      <c r="X66" s="33">
        <f t="shared" si="13"/>
        <v>0</v>
      </c>
      <c r="Y66" s="34">
        <f t="shared" si="8"/>
        <v>52</v>
      </c>
      <c r="Z66" s="26">
        <f t="shared" si="2"/>
        <v>0</v>
      </c>
      <c r="AA66" s="35">
        <f>Z66*'Instructie &amp; totaal Prijsopgave'!$C$21</f>
        <v>0</v>
      </c>
    </row>
    <row r="67" spans="2:27" x14ac:dyDescent="0.3">
      <c r="B67" s="25" t="s">
        <v>136</v>
      </c>
      <c r="C67" s="25" t="s">
        <v>130</v>
      </c>
      <c r="D67" s="27" t="s">
        <v>155</v>
      </c>
      <c r="E67" s="26" t="s">
        <v>87</v>
      </c>
      <c r="F67" s="26" t="s">
        <v>88</v>
      </c>
      <c r="G67" s="43" t="s">
        <v>113</v>
      </c>
      <c r="H67" s="28">
        <v>11.04</v>
      </c>
      <c r="I67" s="29">
        <v>7.0000000000000007E-2</v>
      </c>
      <c r="J67" s="30"/>
      <c r="K67" s="30"/>
      <c r="L67" s="30">
        <v>1</v>
      </c>
      <c r="M67" s="30"/>
      <c r="N67" s="30">
        <v>1</v>
      </c>
      <c r="O67" s="30">
        <v>1</v>
      </c>
      <c r="P67" s="30"/>
      <c r="Q67" s="26"/>
      <c r="R67" s="32"/>
      <c r="S67" s="33">
        <f t="shared" si="13"/>
        <v>0</v>
      </c>
      <c r="T67" s="33">
        <f t="shared" si="13"/>
        <v>0</v>
      </c>
      <c r="U67" s="33">
        <f t="shared" si="13"/>
        <v>0</v>
      </c>
      <c r="V67" s="33">
        <f t="shared" si="13"/>
        <v>0</v>
      </c>
      <c r="W67" s="33">
        <f t="shared" si="13"/>
        <v>0</v>
      </c>
      <c r="X67" s="33">
        <f t="shared" si="13"/>
        <v>0</v>
      </c>
      <c r="Y67" s="34">
        <f t="shared" si="8"/>
        <v>184</v>
      </c>
      <c r="Z67" s="26">
        <f t="shared" si="2"/>
        <v>0</v>
      </c>
      <c r="AA67" s="35">
        <f>Z67*'Instructie &amp; totaal Prijsopgave'!$C$21</f>
        <v>0</v>
      </c>
    </row>
    <row r="68" spans="2:27" x14ac:dyDescent="0.3">
      <c r="B68" s="25" t="s">
        <v>136</v>
      </c>
      <c r="C68" s="25" t="s">
        <v>130</v>
      </c>
      <c r="D68" s="27" t="s">
        <v>156</v>
      </c>
      <c r="E68" s="26" t="s">
        <v>87</v>
      </c>
      <c r="F68" s="26" t="s">
        <v>88</v>
      </c>
      <c r="G68" s="43" t="s">
        <v>113</v>
      </c>
      <c r="H68" s="28">
        <v>5.87</v>
      </c>
      <c r="I68" s="29">
        <v>7.0000000000000007E-2</v>
      </c>
      <c r="J68" s="30"/>
      <c r="K68" s="30">
        <v>0.5</v>
      </c>
      <c r="L68" s="30"/>
      <c r="M68" s="30"/>
      <c r="N68" s="30"/>
      <c r="O68" s="30"/>
      <c r="P68" s="30"/>
      <c r="Q68" s="26"/>
      <c r="R68" s="32"/>
      <c r="S68" s="33">
        <f t="shared" si="13"/>
        <v>0</v>
      </c>
      <c r="T68" s="33">
        <f t="shared" si="13"/>
        <v>0</v>
      </c>
      <c r="U68" s="33">
        <f t="shared" si="13"/>
        <v>0</v>
      </c>
      <c r="V68" s="33">
        <f t="shared" si="13"/>
        <v>0</v>
      </c>
      <c r="W68" s="33">
        <f t="shared" si="13"/>
        <v>0</v>
      </c>
      <c r="X68" s="33">
        <f t="shared" si="13"/>
        <v>0</v>
      </c>
      <c r="Y68" s="34">
        <f t="shared" ref="Y68:Y99" si="14">SUM(J68*12)+(K68*40)+(L68*120)+(M68*32)+(N68*27)+(O68*37)+(P68*1)</f>
        <v>20</v>
      </c>
      <c r="Z68" s="26">
        <f t="shared" ref="Z68:Z131" si="15">R68*Y68</f>
        <v>0</v>
      </c>
      <c r="AA68" s="35">
        <f>Z68*'Instructie &amp; totaal Prijsopgave'!$C$21</f>
        <v>0</v>
      </c>
    </row>
    <row r="69" spans="2:27" x14ac:dyDescent="0.3">
      <c r="B69" s="25" t="s">
        <v>136</v>
      </c>
      <c r="C69" s="25" t="s">
        <v>130</v>
      </c>
      <c r="D69" s="27" t="s">
        <v>157</v>
      </c>
      <c r="E69" s="26" t="s">
        <v>121</v>
      </c>
      <c r="F69" s="26" t="s">
        <v>122</v>
      </c>
      <c r="G69" s="43" t="s">
        <v>113</v>
      </c>
      <c r="H69" s="28">
        <f>201.5+5.75</f>
        <v>207.25</v>
      </c>
      <c r="I69" s="29">
        <v>7.0000000000000007E-2</v>
      </c>
      <c r="J69" s="30"/>
      <c r="K69" s="30"/>
      <c r="L69" s="30">
        <v>1</v>
      </c>
      <c r="M69" s="30"/>
      <c r="N69" s="30">
        <v>1</v>
      </c>
      <c r="O69" s="30">
        <v>1</v>
      </c>
      <c r="P69" s="30"/>
      <c r="Q69" s="26"/>
      <c r="R69" s="32"/>
      <c r="S69" s="33">
        <f t="shared" si="13"/>
        <v>0</v>
      </c>
      <c r="T69" s="33">
        <f t="shared" si="13"/>
        <v>0</v>
      </c>
      <c r="U69" s="33">
        <f t="shared" si="13"/>
        <v>0</v>
      </c>
      <c r="V69" s="33">
        <f t="shared" si="13"/>
        <v>0</v>
      </c>
      <c r="W69" s="33">
        <f t="shared" si="13"/>
        <v>0</v>
      </c>
      <c r="X69" s="33">
        <f t="shared" si="13"/>
        <v>0</v>
      </c>
      <c r="Y69" s="34">
        <f t="shared" si="14"/>
        <v>184</v>
      </c>
      <c r="Z69" s="26">
        <f t="shared" si="15"/>
        <v>0</v>
      </c>
      <c r="AA69" s="35">
        <f>Z69*'Instructie &amp; totaal Prijsopgave'!$C$21</f>
        <v>0</v>
      </c>
    </row>
    <row r="70" spans="2:27" x14ac:dyDescent="0.3">
      <c r="B70" s="25" t="s">
        <v>136</v>
      </c>
      <c r="C70" s="25" t="s">
        <v>130</v>
      </c>
      <c r="D70" s="27" t="s">
        <v>158</v>
      </c>
      <c r="E70" s="26" t="s">
        <v>87</v>
      </c>
      <c r="F70" s="26" t="s">
        <v>88</v>
      </c>
      <c r="G70" s="43" t="s">
        <v>113</v>
      </c>
      <c r="H70" s="28">
        <v>8.27</v>
      </c>
      <c r="I70" s="29">
        <v>7.0000000000000007E-2</v>
      </c>
      <c r="J70" s="30"/>
      <c r="K70" s="30"/>
      <c r="L70" s="30">
        <v>1</v>
      </c>
      <c r="M70" s="30"/>
      <c r="N70" s="30">
        <v>1</v>
      </c>
      <c r="O70" s="30">
        <v>1</v>
      </c>
      <c r="P70" s="30"/>
      <c r="Q70" s="26"/>
      <c r="R70" s="32"/>
      <c r="S70" s="33">
        <f t="shared" si="13"/>
        <v>0</v>
      </c>
      <c r="T70" s="33">
        <f t="shared" si="13"/>
        <v>0</v>
      </c>
      <c r="U70" s="33">
        <f t="shared" si="13"/>
        <v>0</v>
      </c>
      <c r="V70" s="33">
        <f t="shared" si="13"/>
        <v>0</v>
      </c>
      <c r="W70" s="33">
        <f t="shared" si="13"/>
        <v>0</v>
      </c>
      <c r="X70" s="33">
        <f t="shared" si="13"/>
        <v>0</v>
      </c>
      <c r="Y70" s="34">
        <f t="shared" si="14"/>
        <v>184</v>
      </c>
      <c r="Z70" s="26">
        <f t="shared" si="15"/>
        <v>0</v>
      </c>
      <c r="AA70" s="35">
        <f>Z70*'Instructie &amp; totaal Prijsopgave'!$C$21</f>
        <v>0</v>
      </c>
    </row>
    <row r="71" spans="2:27" x14ac:dyDescent="0.3">
      <c r="B71" s="25" t="s">
        <v>159</v>
      </c>
      <c r="C71" s="25" t="s">
        <v>130</v>
      </c>
      <c r="D71" s="27" t="s">
        <v>160</v>
      </c>
      <c r="E71" s="26" t="s">
        <v>111</v>
      </c>
      <c r="F71" s="26" t="s">
        <v>112</v>
      </c>
      <c r="G71" s="43" t="s">
        <v>113</v>
      </c>
      <c r="H71" s="28">
        <v>22.69</v>
      </c>
      <c r="I71" s="29">
        <v>7.0000000000000007E-2</v>
      </c>
      <c r="J71" s="30">
        <v>1</v>
      </c>
      <c r="K71" s="30">
        <v>1</v>
      </c>
      <c r="L71" s="30"/>
      <c r="M71" s="30"/>
      <c r="N71" s="30"/>
      <c r="O71" s="30"/>
      <c r="P71" s="30"/>
      <c r="Q71" s="26" t="s">
        <v>114</v>
      </c>
      <c r="R71" s="32"/>
      <c r="S71" s="33">
        <f t="shared" si="13"/>
        <v>0</v>
      </c>
      <c r="T71" s="33">
        <f t="shared" si="13"/>
        <v>0</v>
      </c>
      <c r="U71" s="33">
        <f t="shared" si="13"/>
        <v>0</v>
      </c>
      <c r="V71" s="33">
        <f t="shared" si="13"/>
        <v>0</v>
      </c>
      <c r="W71" s="33">
        <f t="shared" si="13"/>
        <v>0</v>
      </c>
      <c r="X71" s="33">
        <f t="shared" si="13"/>
        <v>0</v>
      </c>
      <c r="Y71" s="34">
        <f t="shared" si="14"/>
        <v>52</v>
      </c>
      <c r="Z71" s="26">
        <f t="shared" si="15"/>
        <v>0</v>
      </c>
      <c r="AA71" s="35">
        <f>Z71*'Instructie &amp; totaal Prijsopgave'!$C$21</f>
        <v>0</v>
      </c>
    </row>
    <row r="72" spans="2:27" x14ac:dyDescent="0.3">
      <c r="B72" s="25" t="s">
        <v>136</v>
      </c>
      <c r="C72" s="25" t="s">
        <v>119</v>
      </c>
      <c r="D72" s="27" t="s">
        <v>161</v>
      </c>
      <c r="E72" s="26" t="s">
        <v>121</v>
      </c>
      <c r="F72" s="26" t="s">
        <v>138</v>
      </c>
      <c r="G72" s="27" t="s">
        <v>49</v>
      </c>
      <c r="H72" s="28">
        <v>93.8</v>
      </c>
      <c r="I72" s="29">
        <v>7.0000000000000007E-2</v>
      </c>
      <c r="J72" s="30"/>
      <c r="K72" s="30"/>
      <c r="L72" s="30">
        <v>0.75</v>
      </c>
      <c r="M72" s="30">
        <v>0.2</v>
      </c>
      <c r="N72" s="30"/>
      <c r="O72" s="30"/>
      <c r="P72" s="30"/>
      <c r="Q72" s="26" t="s">
        <v>162</v>
      </c>
      <c r="R72" s="32"/>
      <c r="S72" s="33">
        <f t="shared" si="13"/>
        <v>0</v>
      </c>
      <c r="T72" s="33">
        <f t="shared" si="13"/>
        <v>0</v>
      </c>
      <c r="U72" s="33">
        <f t="shared" si="13"/>
        <v>0</v>
      </c>
      <c r="V72" s="33">
        <f t="shared" si="13"/>
        <v>0</v>
      </c>
      <c r="W72" s="33">
        <f t="shared" si="13"/>
        <v>0</v>
      </c>
      <c r="X72" s="33">
        <f t="shared" si="13"/>
        <v>0</v>
      </c>
      <c r="Y72" s="34">
        <f t="shared" si="14"/>
        <v>96.4</v>
      </c>
      <c r="Z72" s="26">
        <f t="shared" si="15"/>
        <v>0</v>
      </c>
      <c r="AA72" s="35">
        <f>Z72*'Instructie &amp; totaal Prijsopgave'!$C$21</f>
        <v>0</v>
      </c>
    </row>
    <row r="73" spans="2:27" x14ac:dyDescent="0.3">
      <c r="B73" s="25" t="s">
        <v>136</v>
      </c>
      <c r="C73" s="25" t="s">
        <v>119</v>
      </c>
      <c r="D73" s="27" t="s">
        <v>163</v>
      </c>
      <c r="E73" s="26" t="s">
        <v>151</v>
      </c>
      <c r="F73" s="26" t="s">
        <v>164</v>
      </c>
      <c r="G73" s="43" t="s">
        <v>165</v>
      </c>
      <c r="H73" s="28">
        <v>7.43</v>
      </c>
      <c r="I73" s="29">
        <v>7.0000000000000007E-2</v>
      </c>
      <c r="J73" s="30"/>
      <c r="K73" s="30"/>
      <c r="L73" s="30"/>
      <c r="M73" s="30"/>
      <c r="N73" s="30"/>
      <c r="O73" s="30"/>
      <c r="P73" s="30">
        <v>1</v>
      </c>
      <c r="Q73" s="26" t="s">
        <v>162</v>
      </c>
      <c r="R73" s="32"/>
      <c r="S73" s="33">
        <f t="shared" si="13"/>
        <v>0</v>
      </c>
      <c r="T73" s="33">
        <f t="shared" si="13"/>
        <v>0</v>
      </c>
      <c r="U73" s="33">
        <f t="shared" si="13"/>
        <v>0</v>
      </c>
      <c r="V73" s="33">
        <f t="shared" si="13"/>
        <v>0</v>
      </c>
      <c r="W73" s="33">
        <f t="shared" si="13"/>
        <v>0</v>
      </c>
      <c r="X73" s="33">
        <f t="shared" si="13"/>
        <v>0</v>
      </c>
      <c r="Y73" s="34">
        <f t="shared" si="14"/>
        <v>1</v>
      </c>
      <c r="Z73" s="26">
        <f t="shared" si="15"/>
        <v>0</v>
      </c>
      <c r="AA73" s="35">
        <f>Z73*'Instructie &amp; totaal Prijsopgave'!$C$21</f>
        <v>0</v>
      </c>
    </row>
    <row r="74" spans="2:27" hidden="1" x14ac:dyDescent="0.3">
      <c r="B74" s="36" t="s">
        <v>136</v>
      </c>
      <c r="C74" s="36" t="s">
        <v>119</v>
      </c>
      <c r="D74" s="37" t="s">
        <v>166</v>
      </c>
      <c r="E74" s="37" t="s">
        <v>76</v>
      </c>
      <c r="F74" s="37" t="s">
        <v>77</v>
      </c>
      <c r="G74" s="42" t="s">
        <v>165</v>
      </c>
      <c r="H74" s="38" t="s">
        <v>79</v>
      </c>
      <c r="I74" s="39"/>
      <c r="J74" s="40"/>
      <c r="K74" s="40"/>
      <c r="L74" s="40"/>
      <c r="M74" s="40"/>
      <c r="N74" s="37"/>
      <c r="O74" s="37"/>
      <c r="P74" s="37"/>
      <c r="Q74" s="37"/>
      <c r="R74" s="37"/>
      <c r="S74" s="37"/>
      <c r="T74" s="37"/>
      <c r="U74" s="37"/>
      <c r="V74" s="37"/>
      <c r="W74" s="37"/>
      <c r="X74" s="37"/>
      <c r="Y74" s="40">
        <f t="shared" si="14"/>
        <v>0</v>
      </c>
      <c r="Z74" s="37">
        <f t="shared" si="15"/>
        <v>0</v>
      </c>
      <c r="AA74" s="41">
        <f>Z74*'Instructie &amp; totaal Prijsopgave'!$C$21</f>
        <v>0</v>
      </c>
    </row>
    <row r="75" spans="2:27" x14ac:dyDescent="0.3">
      <c r="B75" s="25" t="s">
        <v>159</v>
      </c>
      <c r="C75" s="25" t="s">
        <v>130</v>
      </c>
      <c r="D75" s="27" t="s">
        <v>167</v>
      </c>
      <c r="E75" s="26" t="s">
        <v>111</v>
      </c>
      <c r="F75" s="26" t="s">
        <v>112</v>
      </c>
      <c r="G75" s="43" t="s">
        <v>113</v>
      </c>
      <c r="H75" s="28">
        <v>14.41</v>
      </c>
      <c r="I75" s="29">
        <v>7.0000000000000007E-2</v>
      </c>
      <c r="J75" s="30">
        <v>1</v>
      </c>
      <c r="K75" s="30">
        <v>1</v>
      </c>
      <c r="L75" s="30"/>
      <c r="M75" s="30"/>
      <c r="N75" s="30"/>
      <c r="O75" s="30"/>
      <c r="P75" s="30"/>
      <c r="Q75" s="26" t="s">
        <v>114</v>
      </c>
      <c r="R75" s="32"/>
      <c r="S75" s="33">
        <f t="shared" ref="S75:X81" si="16">J75*$R75</f>
        <v>0</v>
      </c>
      <c r="T75" s="33">
        <f t="shared" si="16"/>
        <v>0</v>
      </c>
      <c r="U75" s="33">
        <f t="shared" si="16"/>
        <v>0</v>
      </c>
      <c r="V75" s="33">
        <f t="shared" si="16"/>
        <v>0</v>
      </c>
      <c r="W75" s="33">
        <f t="shared" si="16"/>
        <v>0</v>
      </c>
      <c r="X75" s="33">
        <f t="shared" si="16"/>
        <v>0</v>
      </c>
      <c r="Y75" s="34">
        <f t="shared" si="14"/>
        <v>52</v>
      </c>
      <c r="Z75" s="26">
        <f t="shared" si="15"/>
        <v>0</v>
      </c>
      <c r="AA75" s="35">
        <f>Z75*'Instructie &amp; totaal Prijsopgave'!$C$21</f>
        <v>0</v>
      </c>
    </row>
    <row r="76" spans="2:27" x14ac:dyDescent="0.3">
      <c r="B76" s="25" t="s">
        <v>159</v>
      </c>
      <c r="C76" s="25" t="s">
        <v>130</v>
      </c>
      <c r="D76" s="27" t="s">
        <v>168</v>
      </c>
      <c r="E76" s="26" t="s">
        <v>111</v>
      </c>
      <c r="F76" s="26" t="s">
        <v>112</v>
      </c>
      <c r="G76" s="43" t="s">
        <v>113</v>
      </c>
      <c r="H76" s="28">
        <v>17.559999999999999</v>
      </c>
      <c r="I76" s="29">
        <v>7.0000000000000007E-2</v>
      </c>
      <c r="J76" s="30">
        <v>1</v>
      </c>
      <c r="K76" s="30">
        <v>1</v>
      </c>
      <c r="L76" s="30"/>
      <c r="M76" s="30"/>
      <c r="N76" s="30"/>
      <c r="O76" s="30"/>
      <c r="P76" s="30"/>
      <c r="Q76" s="26" t="s">
        <v>114</v>
      </c>
      <c r="R76" s="32"/>
      <c r="S76" s="33">
        <f t="shared" si="16"/>
        <v>0</v>
      </c>
      <c r="T76" s="33">
        <f t="shared" si="16"/>
        <v>0</v>
      </c>
      <c r="U76" s="33">
        <f t="shared" si="16"/>
        <v>0</v>
      </c>
      <c r="V76" s="33">
        <f t="shared" si="16"/>
        <v>0</v>
      </c>
      <c r="W76" s="33">
        <f t="shared" si="16"/>
        <v>0</v>
      </c>
      <c r="X76" s="33">
        <f t="shared" si="16"/>
        <v>0</v>
      </c>
      <c r="Y76" s="34">
        <f t="shared" si="14"/>
        <v>52</v>
      </c>
      <c r="Z76" s="26">
        <f t="shared" si="15"/>
        <v>0</v>
      </c>
      <c r="AA76" s="35">
        <f>Z76*'Instructie &amp; totaal Prijsopgave'!$C$21</f>
        <v>0</v>
      </c>
    </row>
    <row r="77" spans="2:27" x14ac:dyDescent="0.3">
      <c r="B77" s="25" t="s">
        <v>159</v>
      </c>
      <c r="C77" s="25" t="s">
        <v>130</v>
      </c>
      <c r="D77" s="27" t="s">
        <v>169</v>
      </c>
      <c r="E77" s="26" t="s">
        <v>111</v>
      </c>
      <c r="F77" s="26" t="s">
        <v>112</v>
      </c>
      <c r="G77" s="43" t="s">
        <v>113</v>
      </c>
      <c r="H77" s="28">
        <v>13.16</v>
      </c>
      <c r="I77" s="29">
        <v>7.0000000000000007E-2</v>
      </c>
      <c r="J77" s="30">
        <v>1</v>
      </c>
      <c r="K77" s="30">
        <v>1</v>
      </c>
      <c r="L77" s="30"/>
      <c r="M77" s="30"/>
      <c r="N77" s="30"/>
      <c r="O77" s="30"/>
      <c r="P77" s="30"/>
      <c r="Q77" s="26" t="s">
        <v>114</v>
      </c>
      <c r="R77" s="32"/>
      <c r="S77" s="33">
        <f t="shared" si="16"/>
        <v>0</v>
      </c>
      <c r="T77" s="33">
        <f t="shared" si="16"/>
        <v>0</v>
      </c>
      <c r="U77" s="33">
        <f t="shared" si="16"/>
        <v>0</v>
      </c>
      <c r="V77" s="33">
        <f t="shared" si="16"/>
        <v>0</v>
      </c>
      <c r="W77" s="33">
        <f t="shared" si="16"/>
        <v>0</v>
      </c>
      <c r="X77" s="33">
        <f t="shared" si="16"/>
        <v>0</v>
      </c>
      <c r="Y77" s="34">
        <f t="shared" si="14"/>
        <v>52</v>
      </c>
      <c r="Z77" s="26">
        <f t="shared" si="15"/>
        <v>0</v>
      </c>
      <c r="AA77" s="35">
        <f>Z77*'Instructie &amp; totaal Prijsopgave'!$C$21</f>
        <v>0</v>
      </c>
    </row>
    <row r="78" spans="2:27" x14ac:dyDescent="0.3">
      <c r="B78" s="25" t="s">
        <v>136</v>
      </c>
      <c r="C78" s="25" t="s">
        <v>119</v>
      </c>
      <c r="D78" s="27" t="s">
        <v>170</v>
      </c>
      <c r="E78" s="26" t="s">
        <v>87</v>
      </c>
      <c r="F78" s="26" t="s">
        <v>171</v>
      </c>
      <c r="G78" s="43" t="s">
        <v>172</v>
      </c>
      <c r="H78" s="28">
        <f>5.75+3</f>
        <v>8.75</v>
      </c>
      <c r="I78" s="29">
        <v>7.0000000000000007E-2</v>
      </c>
      <c r="J78" s="30"/>
      <c r="K78" s="30"/>
      <c r="L78" s="30"/>
      <c r="M78" s="30"/>
      <c r="N78" s="30"/>
      <c r="O78" s="30"/>
      <c r="P78" s="30">
        <v>1</v>
      </c>
      <c r="Q78" s="26"/>
      <c r="R78" s="32"/>
      <c r="S78" s="33">
        <f t="shared" si="16"/>
        <v>0</v>
      </c>
      <c r="T78" s="33">
        <f t="shared" si="16"/>
        <v>0</v>
      </c>
      <c r="U78" s="33">
        <f t="shared" si="16"/>
        <v>0</v>
      </c>
      <c r="V78" s="33">
        <f t="shared" si="16"/>
        <v>0</v>
      </c>
      <c r="W78" s="33">
        <f t="shared" si="16"/>
        <v>0</v>
      </c>
      <c r="X78" s="33">
        <f t="shared" si="16"/>
        <v>0</v>
      </c>
      <c r="Y78" s="34">
        <f t="shared" si="14"/>
        <v>1</v>
      </c>
      <c r="Z78" s="26">
        <f t="shared" si="15"/>
        <v>0</v>
      </c>
      <c r="AA78" s="35">
        <f>Z78*'Instructie &amp; totaal Prijsopgave'!$C$21</f>
        <v>0</v>
      </c>
    </row>
    <row r="79" spans="2:27" x14ac:dyDescent="0.3">
      <c r="B79" s="25" t="s">
        <v>136</v>
      </c>
      <c r="C79" s="25" t="s">
        <v>119</v>
      </c>
      <c r="D79" s="27" t="s">
        <v>173</v>
      </c>
      <c r="E79" s="26" t="s">
        <v>121</v>
      </c>
      <c r="F79" s="26" t="s">
        <v>138</v>
      </c>
      <c r="G79" s="27" t="s">
        <v>49</v>
      </c>
      <c r="H79" s="28">
        <f>31.14+35+38.02+3.36</f>
        <v>107.52</v>
      </c>
      <c r="I79" s="29">
        <v>7.0000000000000007E-2</v>
      </c>
      <c r="J79" s="30"/>
      <c r="K79" s="30"/>
      <c r="L79" s="30">
        <v>0.5</v>
      </c>
      <c r="M79" s="30"/>
      <c r="N79" s="30"/>
      <c r="O79" s="30"/>
      <c r="P79" s="30"/>
      <c r="Q79" s="26" t="s">
        <v>162</v>
      </c>
      <c r="R79" s="32"/>
      <c r="S79" s="33">
        <f t="shared" si="16"/>
        <v>0</v>
      </c>
      <c r="T79" s="33">
        <f t="shared" si="16"/>
        <v>0</v>
      </c>
      <c r="U79" s="33">
        <f t="shared" si="16"/>
        <v>0</v>
      </c>
      <c r="V79" s="33">
        <f t="shared" si="16"/>
        <v>0</v>
      </c>
      <c r="W79" s="33">
        <f t="shared" si="16"/>
        <v>0</v>
      </c>
      <c r="X79" s="33">
        <f t="shared" si="16"/>
        <v>0</v>
      </c>
      <c r="Y79" s="34">
        <f t="shared" si="14"/>
        <v>60</v>
      </c>
      <c r="Z79" s="26">
        <f t="shared" si="15"/>
        <v>0</v>
      </c>
      <c r="AA79" s="35">
        <f>Z79*'Instructie &amp; totaal Prijsopgave'!$C$21</f>
        <v>0</v>
      </c>
    </row>
    <row r="80" spans="2:27" x14ac:dyDescent="0.3">
      <c r="B80" s="25" t="s">
        <v>136</v>
      </c>
      <c r="C80" s="25" t="s">
        <v>119</v>
      </c>
      <c r="D80" s="27" t="s">
        <v>174</v>
      </c>
      <c r="E80" s="26" t="s">
        <v>87</v>
      </c>
      <c r="F80" s="26" t="s">
        <v>88</v>
      </c>
      <c r="G80" s="27" t="s">
        <v>49</v>
      </c>
      <c r="H80" s="28">
        <f>3*2.47</f>
        <v>7.41</v>
      </c>
      <c r="I80" s="29">
        <v>7.0000000000000007E-2</v>
      </c>
      <c r="J80" s="30"/>
      <c r="K80" s="30"/>
      <c r="L80" s="30"/>
      <c r="M80" s="30"/>
      <c r="N80" s="30"/>
      <c r="O80" s="30"/>
      <c r="P80" s="30">
        <v>1</v>
      </c>
      <c r="Q80" s="26"/>
      <c r="R80" s="32"/>
      <c r="S80" s="33">
        <f t="shared" si="16"/>
        <v>0</v>
      </c>
      <c r="T80" s="33">
        <f t="shared" si="16"/>
        <v>0</v>
      </c>
      <c r="U80" s="33">
        <f t="shared" si="16"/>
        <v>0</v>
      </c>
      <c r="V80" s="33">
        <f t="shared" si="16"/>
        <v>0</v>
      </c>
      <c r="W80" s="33">
        <f t="shared" si="16"/>
        <v>0</v>
      </c>
      <c r="X80" s="33">
        <f t="shared" si="16"/>
        <v>0</v>
      </c>
      <c r="Y80" s="34">
        <f t="shared" si="14"/>
        <v>1</v>
      </c>
      <c r="Z80" s="26">
        <f t="shared" si="15"/>
        <v>0</v>
      </c>
      <c r="AA80" s="35">
        <f>Z80*'Instructie &amp; totaal Prijsopgave'!$C$21</f>
        <v>0</v>
      </c>
    </row>
    <row r="81" spans="2:27" x14ac:dyDescent="0.3">
      <c r="B81" s="25" t="s">
        <v>159</v>
      </c>
      <c r="C81" s="25" t="s">
        <v>130</v>
      </c>
      <c r="D81" s="27" t="s">
        <v>175</v>
      </c>
      <c r="E81" s="26" t="s">
        <v>111</v>
      </c>
      <c r="F81" s="26" t="s">
        <v>112</v>
      </c>
      <c r="G81" s="43" t="s">
        <v>113</v>
      </c>
      <c r="H81" s="28">
        <v>28.8</v>
      </c>
      <c r="I81" s="29">
        <v>7.0000000000000007E-2</v>
      </c>
      <c r="J81" s="30">
        <v>1</v>
      </c>
      <c r="K81" s="30">
        <v>1</v>
      </c>
      <c r="L81" s="30"/>
      <c r="M81" s="30"/>
      <c r="N81" s="30"/>
      <c r="O81" s="30"/>
      <c r="P81" s="30"/>
      <c r="Q81" s="26" t="s">
        <v>114</v>
      </c>
      <c r="R81" s="32"/>
      <c r="S81" s="33">
        <f t="shared" si="16"/>
        <v>0</v>
      </c>
      <c r="T81" s="33">
        <f t="shared" si="16"/>
        <v>0</v>
      </c>
      <c r="U81" s="33">
        <f t="shared" si="16"/>
        <v>0</v>
      </c>
      <c r="V81" s="33">
        <f t="shared" si="16"/>
        <v>0</v>
      </c>
      <c r="W81" s="33">
        <f t="shared" si="16"/>
        <v>0</v>
      </c>
      <c r="X81" s="33">
        <f t="shared" si="16"/>
        <v>0</v>
      </c>
      <c r="Y81" s="34">
        <f t="shared" si="14"/>
        <v>52</v>
      </c>
      <c r="Z81" s="26">
        <f t="shared" si="15"/>
        <v>0</v>
      </c>
      <c r="AA81" s="35">
        <f>Z81*'Instructie &amp; totaal Prijsopgave'!$C$21</f>
        <v>0</v>
      </c>
    </row>
    <row r="82" spans="2:27" hidden="1" x14ac:dyDescent="0.3">
      <c r="B82" s="36" t="s">
        <v>136</v>
      </c>
      <c r="C82" s="36" t="s">
        <v>130</v>
      </c>
      <c r="D82" s="37" t="s">
        <v>176</v>
      </c>
      <c r="E82" s="37" t="s">
        <v>76</v>
      </c>
      <c r="F82" s="37" t="s">
        <v>83</v>
      </c>
      <c r="G82" s="42" t="s">
        <v>113</v>
      </c>
      <c r="H82" s="38" t="s">
        <v>79</v>
      </c>
      <c r="I82" s="39"/>
      <c r="J82" s="40"/>
      <c r="K82" s="40"/>
      <c r="L82" s="40"/>
      <c r="M82" s="40"/>
      <c r="N82" s="37"/>
      <c r="O82" s="37"/>
      <c r="P82" s="37"/>
      <c r="Q82" s="37"/>
      <c r="R82" s="37"/>
      <c r="S82" s="37"/>
      <c r="T82" s="37"/>
      <c r="U82" s="37"/>
      <c r="V82" s="37"/>
      <c r="W82" s="37"/>
      <c r="X82" s="37"/>
      <c r="Y82" s="40">
        <f t="shared" si="14"/>
        <v>0</v>
      </c>
      <c r="Z82" s="37">
        <f t="shared" si="15"/>
        <v>0</v>
      </c>
      <c r="AA82" s="41">
        <f>Z82*'Instructie &amp; totaal Prijsopgave'!$C$21</f>
        <v>0</v>
      </c>
    </row>
    <row r="83" spans="2:27" x14ac:dyDescent="0.3">
      <c r="B83" s="25" t="s">
        <v>159</v>
      </c>
      <c r="C83" s="25" t="s">
        <v>130</v>
      </c>
      <c r="D83" s="27" t="s">
        <v>177</v>
      </c>
      <c r="E83" s="26" t="s">
        <v>47</v>
      </c>
      <c r="F83" s="26" t="s">
        <v>48</v>
      </c>
      <c r="G83" s="26" t="s">
        <v>78</v>
      </c>
      <c r="H83" s="28">
        <v>8.57</v>
      </c>
      <c r="I83" s="29">
        <v>0.04</v>
      </c>
      <c r="J83" s="30">
        <v>1</v>
      </c>
      <c r="K83" s="30">
        <v>1</v>
      </c>
      <c r="L83" s="30"/>
      <c r="M83" s="30"/>
      <c r="N83" s="30"/>
      <c r="O83" s="30"/>
      <c r="P83" s="30"/>
      <c r="Q83" s="26"/>
      <c r="R83" s="32"/>
      <c r="S83" s="33">
        <f t="shared" ref="S83:X83" si="17">J83*$R83</f>
        <v>0</v>
      </c>
      <c r="T83" s="33">
        <f t="shared" si="17"/>
        <v>0</v>
      </c>
      <c r="U83" s="33">
        <f t="shared" si="17"/>
        <v>0</v>
      </c>
      <c r="V83" s="33">
        <f t="shared" si="17"/>
        <v>0</v>
      </c>
      <c r="W83" s="33">
        <f t="shared" si="17"/>
        <v>0</v>
      </c>
      <c r="X83" s="33">
        <f t="shared" si="17"/>
        <v>0</v>
      </c>
      <c r="Y83" s="34">
        <f t="shared" si="14"/>
        <v>52</v>
      </c>
      <c r="Z83" s="26">
        <f t="shared" si="15"/>
        <v>0</v>
      </c>
      <c r="AA83" s="35">
        <f>Z83*'Instructie &amp; totaal Prijsopgave'!$C$21</f>
        <v>0</v>
      </c>
    </row>
    <row r="84" spans="2:27" hidden="1" x14ac:dyDescent="0.3">
      <c r="B84" s="36" t="s">
        <v>136</v>
      </c>
      <c r="C84" s="36" t="s">
        <v>130</v>
      </c>
      <c r="D84" s="37" t="s">
        <v>178</v>
      </c>
      <c r="E84" s="37" t="s">
        <v>76</v>
      </c>
      <c r="F84" s="37" t="s">
        <v>83</v>
      </c>
      <c r="G84" s="42" t="s">
        <v>113</v>
      </c>
      <c r="H84" s="38" t="s">
        <v>79</v>
      </c>
      <c r="I84" s="39"/>
      <c r="J84" s="40"/>
      <c r="K84" s="40"/>
      <c r="L84" s="40"/>
      <c r="M84" s="40"/>
      <c r="N84" s="37"/>
      <c r="O84" s="37"/>
      <c r="P84" s="37"/>
      <c r="Q84" s="37"/>
      <c r="R84" s="37"/>
      <c r="S84" s="37"/>
      <c r="T84" s="37"/>
      <c r="U84" s="37"/>
      <c r="V84" s="37"/>
      <c r="W84" s="37"/>
      <c r="X84" s="37"/>
      <c r="Y84" s="40">
        <f t="shared" si="14"/>
        <v>0</v>
      </c>
      <c r="Z84" s="37">
        <f t="shared" si="15"/>
        <v>0</v>
      </c>
      <c r="AA84" s="41">
        <f>Z84*'Instructie &amp; totaal Prijsopgave'!$C$21</f>
        <v>0</v>
      </c>
    </row>
    <row r="85" spans="2:27" x14ac:dyDescent="0.3">
      <c r="B85" s="25" t="s">
        <v>159</v>
      </c>
      <c r="C85" s="25" t="s">
        <v>130</v>
      </c>
      <c r="D85" s="27" t="s">
        <v>179</v>
      </c>
      <c r="E85" s="26" t="s">
        <v>111</v>
      </c>
      <c r="F85" s="26" t="s">
        <v>180</v>
      </c>
      <c r="G85" s="26" t="s">
        <v>78</v>
      </c>
      <c r="H85" s="28">
        <v>2.88</v>
      </c>
      <c r="I85" s="29">
        <v>7.0000000000000007E-2</v>
      </c>
      <c r="J85" s="30">
        <v>1</v>
      </c>
      <c r="K85" s="30">
        <v>1</v>
      </c>
      <c r="L85" s="30"/>
      <c r="M85" s="30"/>
      <c r="N85" s="30"/>
      <c r="O85" s="30"/>
      <c r="P85" s="30"/>
      <c r="Q85" s="26" t="s">
        <v>114</v>
      </c>
      <c r="R85" s="32"/>
      <c r="S85" s="33">
        <f t="shared" ref="S85:X85" si="18">J85*$R85</f>
        <v>0</v>
      </c>
      <c r="T85" s="33">
        <f t="shared" si="18"/>
        <v>0</v>
      </c>
      <c r="U85" s="33">
        <f t="shared" si="18"/>
        <v>0</v>
      </c>
      <c r="V85" s="33">
        <f t="shared" si="18"/>
        <v>0</v>
      </c>
      <c r="W85" s="33">
        <f t="shared" si="18"/>
        <v>0</v>
      </c>
      <c r="X85" s="33">
        <f t="shared" si="18"/>
        <v>0</v>
      </c>
      <c r="Y85" s="34">
        <f t="shared" si="14"/>
        <v>52</v>
      </c>
      <c r="Z85" s="26">
        <f t="shared" si="15"/>
        <v>0</v>
      </c>
      <c r="AA85" s="35">
        <f>Z85*'Instructie &amp; totaal Prijsopgave'!$C$21</f>
        <v>0</v>
      </c>
    </row>
    <row r="86" spans="2:27" hidden="1" x14ac:dyDescent="0.3">
      <c r="B86" s="36" t="s">
        <v>136</v>
      </c>
      <c r="C86" s="36" t="s">
        <v>130</v>
      </c>
      <c r="D86" s="37" t="s">
        <v>181</v>
      </c>
      <c r="E86" s="37" t="s">
        <v>76</v>
      </c>
      <c r="F86" s="37" t="s">
        <v>77</v>
      </c>
      <c r="G86" s="37" t="s">
        <v>78</v>
      </c>
      <c r="H86" s="38" t="s">
        <v>79</v>
      </c>
      <c r="I86" s="39"/>
      <c r="J86" s="40"/>
      <c r="K86" s="40"/>
      <c r="L86" s="40"/>
      <c r="M86" s="40"/>
      <c r="N86" s="37"/>
      <c r="O86" s="37"/>
      <c r="P86" s="37"/>
      <c r="Q86" s="37"/>
      <c r="R86" s="37"/>
      <c r="S86" s="37"/>
      <c r="T86" s="37"/>
      <c r="U86" s="37"/>
      <c r="V86" s="37"/>
      <c r="W86" s="37"/>
      <c r="X86" s="37"/>
      <c r="Y86" s="40">
        <f t="shared" si="14"/>
        <v>0</v>
      </c>
      <c r="Z86" s="37">
        <f t="shared" si="15"/>
        <v>0</v>
      </c>
      <c r="AA86" s="41">
        <f>Z86*'Instructie &amp; totaal Prijsopgave'!$C$21</f>
        <v>0</v>
      </c>
    </row>
    <row r="87" spans="2:27" hidden="1" x14ac:dyDescent="0.3">
      <c r="B87" s="36" t="s">
        <v>136</v>
      </c>
      <c r="C87" s="36" t="s">
        <v>130</v>
      </c>
      <c r="D87" s="37" t="s">
        <v>182</v>
      </c>
      <c r="E87" s="37" t="s">
        <v>76</v>
      </c>
      <c r="F87" s="37" t="s">
        <v>91</v>
      </c>
      <c r="G87" s="42" t="s">
        <v>183</v>
      </c>
      <c r="H87" s="38" t="s">
        <v>79</v>
      </c>
      <c r="I87" s="39"/>
      <c r="J87" s="40"/>
      <c r="K87" s="40"/>
      <c r="L87" s="40"/>
      <c r="M87" s="40"/>
      <c r="N87" s="37"/>
      <c r="O87" s="37"/>
      <c r="P87" s="37"/>
      <c r="Q87" s="37"/>
      <c r="R87" s="37"/>
      <c r="S87" s="37"/>
      <c r="T87" s="37"/>
      <c r="U87" s="37"/>
      <c r="V87" s="37"/>
      <c r="W87" s="37"/>
      <c r="X87" s="37"/>
      <c r="Y87" s="40">
        <f t="shared" si="14"/>
        <v>0</v>
      </c>
      <c r="Z87" s="37">
        <f t="shared" si="15"/>
        <v>0</v>
      </c>
      <c r="AA87" s="41">
        <f>Z87*'Instructie &amp; totaal Prijsopgave'!$C$21</f>
        <v>0</v>
      </c>
    </row>
    <row r="88" spans="2:27" hidden="1" x14ac:dyDescent="0.3">
      <c r="B88" s="36" t="s">
        <v>136</v>
      </c>
      <c r="C88" s="36" t="s">
        <v>130</v>
      </c>
      <c r="D88" s="37" t="s">
        <v>184</v>
      </c>
      <c r="E88" s="37" t="s">
        <v>76</v>
      </c>
      <c r="F88" s="37" t="s">
        <v>108</v>
      </c>
      <c r="G88" s="42" t="s">
        <v>96</v>
      </c>
      <c r="H88" s="38" t="s">
        <v>79</v>
      </c>
      <c r="I88" s="39"/>
      <c r="J88" s="40"/>
      <c r="K88" s="40"/>
      <c r="L88" s="40"/>
      <c r="M88" s="40"/>
      <c r="N88" s="37"/>
      <c r="O88" s="37"/>
      <c r="P88" s="37"/>
      <c r="Q88" s="37"/>
      <c r="R88" s="37"/>
      <c r="S88" s="37"/>
      <c r="T88" s="37"/>
      <c r="U88" s="37"/>
      <c r="V88" s="37"/>
      <c r="W88" s="37"/>
      <c r="X88" s="37"/>
      <c r="Y88" s="40">
        <f t="shared" si="14"/>
        <v>0</v>
      </c>
      <c r="Z88" s="37">
        <f t="shared" si="15"/>
        <v>0</v>
      </c>
      <c r="AA88" s="41">
        <f>Z88*'Instructie &amp; totaal Prijsopgave'!$C$21</f>
        <v>0</v>
      </c>
    </row>
    <row r="89" spans="2:27" x14ac:dyDescent="0.3">
      <c r="B89" s="25" t="s">
        <v>159</v>
      </c>
      <c r="C89" s="25" t="s">
        <v>130</v>
      </c>
      <c r="D89" s="27" t="s">
        <v>185</v>
      </c>
      <c r="E89" s="26" t="s">
        <v>87</v>
      </c>
      <c r="F89" s="26" t="s">
        <v>88</v>
      </c>
      <c r="G89" s="43" t="s">
        <v>113</v>
      </c>
      <c r="H89" s="28">
        <f>15.61+9.21</f>
        <v>24.82</v>
      </c>
      <c r="I89" s="29">
        <v>7.0000000000000007E-2</v>
      </c>
      <c r="J89" s="30">
        <v>1</v>
      </c>
      <c r="K89" s="30">
        <v>1</v>
      </c>
      <c r="L89" s="30"/>
      <c r="M89" s="30"/>
      <c r="N89" s="30"/>
      <c r="O89" s="30"/>
      <c r="P89" s="30"/>
      <c r="Q89" s="26"/>
      <c r="R89" s="32"/>
      <c r="S89" s="33">
        <f t="shared" ref="S89:X89" si="19">J89*$R89</f>
        <v>0</v>
      </c>
      <c r="T89" s="33">
        <f t="shared" si="19"/>
        <v>0</v>
      </c>
      <c r="U89" s="33">
        <f t="shared" si="19"/>
        <v>0</v>
      </c>
      <c r="V89" s="33">
        <f t="shared" si="19"/>
        <v>0</v>
      </c>
      <c r="W89" s="33">
        <f t="shared" si="19"/>
        <v>0</v>
      </c>
      <c r="X89" s="33">
        <f t="shared" si="19"/>
        <v>0</v>
      </c>
      <c r="Y89" s="34">
        <f t="shared" si="14"/>
        <v>52</v>
      </c>
      <c r="Z89" s="26">
        <f t="shared" si="15"/>
        <v>0</v>
      </c>
      <c r="AA89" s="35">
        <f>Z89*'Instructie &amp; totaal Prijsopgave'!$C$21</f>
        <v>0</v>
      </c>
    </row>
    <row r="90" spans="2:27" hidden="1" x14ac:dyDescent="0.3">
      <c r="B90" s="36" t="s">
        <v>136</v>
      </c>
      <c r="C90" s="36" t="s">
        <v>130</v>
      </c>
      <c r="D90" s="37" t="s">
        <v>186</v>
      </c>
      <c r="E90" s="37" t="s">
        <v>76</v>
      </c>
      <c r="F90" s="37" t="s">
        <v>83</v>
      </c>
      <c r="G90" s="42" t="s">
        <v>98</v>
      </c>
      <c r="H90" s="38" t="s">
        <v>79</v>
      </c>
      <c r="I90" s="39"/>
      <c r="J90" s="40"/>
      <c r="K90" s="40"/>
      <c r="L90" s="40"/>
      <c r="M90" s="40"/>
      <c r="N90" s="37"/>
      <c r="O90" s="37"/>
      <c r="P90" s="37"/>
      <c r="Q90" s="37"/>
      <c r="R90" s="37"/>
      <c r="S90" s="37"/>
      <c r="T90" s="37"/>
      <c r="U90" s="37"/>
      <c r="V90" s="37"/>
      <c r="W90" s="37"/>
      <c r="X90" s="37"/>
      <c r="Y90" s="40">
        <f t="shared" si="14"/>
        <v>0</v>
      </c>
      <c r="Z90" s="37">
        <f t="shared" si="15"/>
        <v>0</v>
      </c>
      <c r="AA90" s="41">
        <f>Z90*'Instructie &amp; totaal Prijsopgave'!$C$21</f>
        <v>0</v>
      </c>
    </row>
    <row r="91" spans="2:27" hidden="1" x14ac:dyDescent="0.3">
      <c r="B91" s="36" t="s">
        <v>187</v>
      </c>
      <c r="C91" s="36" t="s">
        <v>153</v>
      </c>
      <c r="D91" s="37" t="s">
        <v>188</v>
      </c>
      <c r="E91" s="37" t="s">
        <v>76</v>
      </c>
      <c r="F91" s="37" t="s">
        <v>77</v>
      </c>
      <c r="G91" s="42" t="s">
        <v>92</v>
      </c>
      <c r="H91" s="38" t="s">
        <v>79</v>
      </c>
      <c r="I91" s="39"/>
      <c r="J91" s="40"/>
      <c r="K91" s="40"/>
      <c r="L91" s="40"/>
      <c r="M91" s="40"/>
      <c r="N91" s="37"/>
      <c r="O91" s="37"/>
      <c r="P91" s="37"/>
      <c r="Q91" s="37"/>
      <c r="R91" s="37"/>
      <c r="S91" s="37"/>
      <c r="T91" s="37"/>
      <c r="U91" s="37"/>
      <c r="V91" s="37"/>
      <c r="W91" s="37"/>
      <c r="X91" s="37"/>
      <c r="Y91" s="40">
        <f t="shared" si="14"/>
        <v>0</v>
      </c>
      <c r="Z91" s="37">
        <f t="shared" si="15"/>
        <v>0</v>
      </c>
      <c r="AA91" s="41">
        <f>Z91*'Instructie &amp; totaal Prijsopgave'!$C$21</f>
        <v>0</v>
      </c>
    </row>
    <row r="92" spans="2:27" hidden="1" x14ac:dyDescent="0.3">
      <c r="B92" s="36" t="s">
        <v>187</v>
      </c>
      <c r="C92" s="36" t="s">
        <v>189</v>
      </c>
      <c r="D92" s="37" t="s">
        <v>190</v>
      </c>
      <c r="E92" s="37" t="s">
        <v>76</v>
      </c>
      <c r="F92" s="37" t="s">
        <v>95</v>
      </c>
      <c r="G92" s="42"/>
      <c r="H92" s="38" t="s">
        <v>79</v>
      </c>
      <c r="I92" s="39"/>
      <c r="J92" s="40"/>
      <c r="K92" s="40"/>
      <c r="L92" s="40"/>
      <c r="M92" s="40"/>
      <c r="N92" s="37"/>
      <c r="O92" s="37"/>
      <c r="P92" s="37"/>
      <c r="Q92" s="37"/>
      <c r="R92" s="37"/>
      <c r="S92" s="37"/>
      <c r="T92" s="37"/>
      <c r="U92" s="37"/>
      <c r="V92" s="37"/>
      <c r="W92" s="37"/>
      <c r="X92" s="37"/>
      <c r="Y92" s="40">
        <f t="shared" si="14"/>
        <v>0</v>
      </c>
      <c r="Z92" s="37">
        <f t="shared" si="15"/>
        <v>0</v>
      </c>
      <c r="AA92" s="41">
        <f>Z92*'Instructie &amp; totaal Prijsopgave'!$C$21</f>
        <v>0</v>
      </c>
    </row>
    <row r="93" spans="2:27" hidden="1" x14ac:dyDescent="0.3">
      <c r="B93" s="36" t="s">
        <v>187</v>
      </c>
      <c r="C93" s="36" t="s">
        <v>189</v>
      </c>
      <c r="D93" s="37" t="s">
        <v>191</v>
      </c>
      <c r="E93" s="37" t="s">
        <v>76</v>
      </c>
      <c r="F93" s="37" t="s">
        <v>192</v>
      </c>
      <c r="G93" s="42"/>
      <c r="H93" s="38" t="s">
        <v>79</v>
      </c>
      <c r="I93" s="39"/>
      <c r="J93" s="40"/>
      <c r="K93" s="40"/>
      <c r="L93" s="40"/>
      <c r="M93" s="40"/>
      <c r="N93" s="37"/>
      <c r="O93" s="37"/>
      <c r="P93" s="37"/>
      <c r="Q93" s="37"/>
      <c r="R93" s="37"/>
      <c r="S93" s="37"/>
      <c r="T93" s="37"/>
      <c r="U93" s="37"/>
      <c r="V93" s="37"/>
      <c r="W93" s="37"/>
      <c r="X93" s="37"/>
      <c r="Y93" s="40">
        <f t="shared" si="14"/>
        <v>0</v>
      </c>
      <c r="Z93" s="37">
        <f t="shared" si="15"/>
        <v>0</v>
      </c>
      <c r="AA93" s="41">
        <f>Z93*'Instructie &amp; totaal Prijsopgave'!$C$21</f>
        <v>0</v>
      </c>
    </row>
    <row r="94" spans="2:27" hidden="1" x14ac:dyDescent="0.3">
      <c r="B94" s="36" t="s">
        <v>187</v>
      </c>
      <c r="C94" s="36" t="s">
        <v>189</v>
      </c>
      <c r="D94" s="37" t="s">
        <v>193</v>
      </c>
      <c r="E94" s="37" t="s">
        <v>76</v>
      </c>
      <c r="F94" s="37" t="s">
        <v>83</v>
      </c>
      <c r="G94" s="42"/>
      <c r="H94" s="38" t="s">
        <v>79</v>
      </c>
      <c r="I94" s="39"/>
      <c r="J94" s="40"/>
      <c r="K94" s="40"/>
      <c r="L94" s="40"/>
      <c r="M94" s="40"/>
      <c r="N94" s="37"/>
      <c r="O94" s="37"/>
      <c r="P94" s="37"/>
      <c r="Q94" s="37"/>
      <c r="R94" s="37"/>
      <c r="S94" s="37"/>
      <c r="T94" s="37"/>
      <c r="U94" s="37"/>
      <c r="V94" s="37"/>
      <c r="W94" s="37"/>
      <c r="X94" s="37"/>
      <c r="Y94" s="40">
        <f t="shared" si="14"/>
        <v>0</v>
      </c>
      <c r="Z94" s="37">
        <f t="shared" si="15"/>
        <v>0</v>
      </c>
      <c r="AA94" s="41">
        <f>Z94*'Instructie &amp; totaal Prijsopgave'!$C$21</f>
        <v>0</v>
      </c>
    </row>
    <row r="95" spans="2:27" hidden="1" x14ac:dyDescent="0.3">
      <c r="B95" s="36" t="s">
        <v>187</v>
      </c>
      <c r="C95" s="36" t="s">
        <v>189</v>
      </c>
      <c r="D95" s="37" t="s">
        <v>194</v>
      </c>
      <c r="E95" s="37" t="s">
        <v>76</v>
      </c>
      <c r="F95" s="37" t="s">
        <v>83</v>
      </c>
      <c r="G95" s="42"/>
      <c r="H95" s="38" t="s">
        <v>79</v>
      </c>
      <c r="I95" s="39"/>
      <c r="J95" s="40"/>
      <c r="K95" s="40"/>
      <c r="L95" s="40"/>
      <c r="M95" s="40"/>
      <c r="N95" s="37"/>
      <c r="O95" s="37"/>
      <c r="P95" s="37"/>
      <c r="Q95" s="37"/>
      <c r="R95" s="37"/>
      <c r="S95" s="37"/>
      <c r="T95" s="37"/>
      <c r="U95" s="37"/>
      <c r="V95" s="37"/>
      <c r="W95" s="37"/>
      <c r="X95" s="37"/>
      <c r="Y95" s="40">
        <f t="shared" si="14"/>
        <v>0</v>
      </c>
      <c r="Z95" s="37">
        <f t="shared" si="15"/>
        <v>0</v>
      </c>
      <c r="AA95" s="41">
        <f>Z95*'Instructie &amp; totaal Prijsopgave'!$C$21</f>
        <v>0</v>
      </c>
    </row>
    <row r="96" spans="2:27" x14ac:dyDescent="0.3">
      <c r="B96" s="25" t="s">
        <v>187</v>
      </c>
      <c r="C96" s="25" t="s">
        <v>189</v>
      </c>
      <c r="D96" s="27" t="s">
        <v>195</v>
      </c>
      <c r="E96" s="26" t="s">
        <v>111</v>
      </c>
      <c r="F96" s="26" t="s">
        <v>124</v>
      </c>
      <c r="G96" s="43" t="s">
        <v>113</v>
      </c>
      <c r="H96" s="28">
        <v>50.97</v>
      </c>
      <c r="I96" s="29">
        <v>7.0000000000000007E-2</v>
      </c>
      <c r="J96" s="30"/>
      <c r="K96" s="30"/>
      <c r="L96" s="30"/>
      <c r="M96" s="30"/>
      <c r="N96" s="30"/>
      <c r="O96" s="30"/>
      <c r="P96" s="30">
        <v>1</v>
      </c>
      <c r="Q96" s="26"/>
      <c r="R96" s="32"/>
      <c r="S96" s="33">
        <f t="shared" ref="S96:X96" si="20">J96*$R96</f>
        <v>0</v>
      </c>
      <c r="T96" s="33">
        <f t="shared" si="20"/>
        <v>0</v>
      </c>
      <c r="U96" s="33">
        <f t="shared" si="20"/>
        <v>0</v>
      </c>
      <c r="V96" s="33">
        <f t="shared" si="20"/>
        <v>0</v>
      </c>
      <c r="W96" s="33">
        <f t="shared" si="20"/>
        <v>0</v>
      </c>
      <c r="X96" s="33">
        <f t="shared" si="20"/>
        <v>0</v>
      </c>
      <c r="Y96" s="34">
        <f t="shared" si="14"/>
        <v>1</v>
      </c>
      <c r="Z96" s="26">
        <f t="shared" si="15"/>
        <v>0</v>
      </c>
      <c r="AA96" s="35">
        <f>Z96*'Instructie &amp; totaal Prijsopgave'!$C$21</f>
        <v>0</v>
      </c>
    </row>
    <row r="97" spans="2:27" hidden="1" x14ac:dyDescent="0.3">
      <c r="B97" s="36" t="s">
        <v>187</v>
      </c>
      <c r="C97" s="36" t="s">
        <v>189</v>
      </c>
      <c r="D97" s="37" t="s">
        <v>196</v>
      </c>
      <c r="E97" s="37" t="s">
        <v>76</v>
      </c>
      <c r="F97" s="37" t="s">
        <v>88</v>
      </c>
      <c r="G97" s="42"/>
      <c r="H97" s="38" t="s">
        <v>79</v>
      </c>
      <c r="I97" s="39"/>
      <c r="J97" s="40"/>
      <c r="K97" s="40"/>
      <c r="L97" s="40"/>
      <c r="M97" s="40"/>
      <c r="N97" s="37"/>
      <c r="O97" s="37"/>
      <c r="P97" s="37"/>
      <c r="Q97" s="37"/>
      <c r="R97" s="37"/>
      <c r="S97" s="37"/>
      <c r="T97" s="37"/>
      <c r="U97" s="37"/>
      <c r="V97" s="37"/>
      <c r="W97" s="37"/>
      <c r="X97" s="37"/>
      <c r="Y97" s="40">
        <f t="shared" si="14"/>
        <v>0</v>
      </c>
      <c r="Z97" s="37">
        <f t="shared" si="15"/>
        <v>0</v>
      </c>
      <c r="AA97" s="41">
        <f>Z97*'Instructie &amp; totaal Prijsopgave'!$C$21</f>
        <v>0</v>
      </c>
    </row>
    <row r="98" spans="2:27" hidden="1" x14ac:dyDescent="0.3">
      <c r="B98" s="36" t="s">
        <v>187</v>
      </c>
      <c r="C98" s="36" t="s">
        <v>189</v>
      </c>
      <c r="D98" s="37" t="s">
        <v>197</v>
      </c>
      <c r="E98" s="37" t="s">
        <v>76</v>
      </c>
      <c r="F98" s="37" t="s">
        <v>77</v>
      </c>
      <c r="G98" s="42"/>
      <c r="H98" s="38" t="s">
        <v>79</v>
      </c>
      <c r="I98" s="39"/>
      <c r="J98" s="40"/>
      <c r="K98" s="40"/>
      <c r="L98" s="40"/>
      <c r="M98" s="40"/>
      <c r="N98" s="37"/>
      <c r="O98" s="37"/>
      <c r="P98" s="37"/>
      <c r="Q98" s="37"/>
      <c r="R98" s="37"/>
      <c r="S98" s="37"/>
      <c r="T98" s="37"/>
      <c r="U98" s="37"/>
      <c r="V98" s="37"/>
      <c r="W98" s="37"/>
      <c r="X98" s="37"/>
      <c r="Y98" s="40">
        <f t="shared" si="14"/>
        <v>0</v>
      </c>
      <c r="Z98" s="37">
        <f t="shared" si="15"/>
        <v>0</v>
      </c>
      <c r="AA98" s="41">
        <f>Z98*'Instructie &amp; totaal Prijsopgave'!$C$21</f>
        <v>0</v>
      </c>
    </row>
    <row r="99" spans="2:27" hidden="1" x14ac:dyDescent="0.3">
      <c r="B99" s="36" t="s">
        <v>187</v>
      </c>
      <c r="C99" s="36" t="s">
        <v>189</v>
      </c>
      <c r="D99" s="37" t="s">
        <v>198</v>
      </c>
      <c r="E99" s="37" t="s">
        <v>76</v>
      </c>
      <c r="F99" s="37" t="s">
        <v>88</v>
      </c>
      <c r="G99" s="42"/>
      <c r="H99" s="38" t="s">
        <v>79</v>
      </c>
      <c r="I99" s="39"/>
      <c r="J99" s="40"/>
      <c r="K99" s="40"/>
      <c r="L99" s="40"/>
      <c r="M99" s="40"/>
      <c r="N99" s="37"/>
      <c r="O99" s="37"/>
      <c r="P99" s="37"/>
      <c r="Q99" s="37"/>
      <c r="R99" s="37"/>
      <c r="S99" s="37"/>
      <c r="T99" s="37"/>
      <c r="U99" s="37"/>
      <c r="V99" s="37"/>
      <c r="W99" s="37"/>
      <c r="X99" s="37"/>
      <c r="Y99" s="40">
        <f t="shared" si="14"/>
        <v>0</v>
      </c>
      <c r="Z99" s="37">
        <f t="shared" si="15"/>
        <v>0</v>
      </c>
      <c r="AA99" s="41">
        <f>Z99*'Instructie &amp; totaal Prijsopgave'!$C$21</f>
        <v>0</v>
      </c>
    </row>
    <row r="100" spans="2:27" x14ac:dyDescent="0.3">
      <c r="B100" s="25" t="s">
        <v>159</v>
      </c>
      <c r="C100" s="25" t="s">
        <v>89</v>
      </c>
      <c r="D100" s="27" t="s">
        <v>199</v>
      </c>
      <c r="E100" s="26" t="s">
        <v>87</v>
      </c>
      <c r="F100" s="26" t="s">
        <v>95</v>
      </c>
      <c r="G100" s="43" t="s">
        <v>113</v>
      </c>
      <c r="H100" s="28">
        <v>10.06</v>
      </c>
      <c r="I100" s="29">
        <v>7.0000000000000007E-2</v>
      </c>
      <c r="J100" s="30">
        <v>1</v>
      </c>
      <c r="K100" s="30">
        <v>1</v>
      </c>
      <c r="L100" s="30"/>
      <c r="M100" s="30"/>
      <c r="N100" s="30"/>
      <c r="O100" s="30"/>
      <c r="P100" s="30"/>
      <c r="Q100" s="26"/>
      <c r="R100" s="32"/>
      <c r="S100" s="33">
        <f t="shared" ref="S100:X104" si="21">J100*$R100</f>
        <v>0</v>
      </c>
      <c r="T100" s="33">
        <f t="shared" si="21"/>
        <v>0</v>
      </c>
      <c r="U100" s="33">
        <f t="shared" si="21"/>
        <v>0</v>
      </c>
      <c r="V100" s="33">
        <f t="shared" si="21"/>
        <v>0</v>
      </c>
      <c r="W100" s="33">
        <f t="shared" si="21"/>
        <v>0</v>
      </c>
      <c r="X100" s="33">
        <f t="shared" si="21"/>
        <v>0</v>
      </c>
      <c r="Y100" s="34">
        <f t="shared" ref="Y100:Y131" si="22">SUM(J100*12)+(K100*40)+(L100*120)+(M100*32)+(N100*27)+(O100*37)+(P100*1)</f>
        <v>52</v>
      </c>
      <c r="Z100" s="26">
        <f t="shared" si="15"/>
        <v>0</v>
      </c>
      <c r="AA100" s="35">
        <f>Z100*'Instructie &amp; totaal Prijsopgave'!$C$21</f>
        <v>0</v>
      </c>
    </row>
    <row r="101" spans="2:27" x14ac:dyDescent="0.3">
      <c r="B101" s="25" t="s">
        <v>159</v>
      </c>
      <c r="C101" s="25" t="s">
        <v>119</v>
      </c>
      <c r="D101" s="27" t="s">
        <v>200</v>
      </c>
      <c r="E101" s="26" t="s">
        <v>111</v>
      </c>
      <c r="F101" s="26" t="s">
        <v>112</v>
      </c>
      <c r="G101" s="43" t="s">
        <v>113</v>
      </c>
      <c r="H101" s="28">
        <v>29.63</v>
      </c>
      <c r="I101" s="29">
        <v>7.0000000000000007E-2</v>
      </c>
      <c r="J101" s="30">
        <v>1</v>
      </c>
      <c r="K101" s="30">
        <v>1</v>
      </c>
      <c r="L101" s="30"/>
      <c r="M101" s="30"/>
      <c r="N101" s="30"/>
      <c r="O101" s="30"/>
      <c r="P101" s="30"/>
      <c r="Q101" s="26" t="s">
        <v>114</v>
      </c>
      <c r="R101" s="32"/>
      <c r="S101" s="33">
        <f t="shared" si="21"/>
        <v>0</v>
      </c>
      <c r="T101" s="33">
        <f t="shared" si="21"/>
        <v>0</v>
      </c>
      <c r="U101" s="33">
        <f t="shared" si="21"/>
        <v>0</v>
      </c>
      <c r="V101" s="33">
        <f t="shared" si="21"/>
        <v>0</v>
      </c>
      <c r="W101" s="33">
        <f t="shared" si="21"/>
        <v>0</v>
      </c>
      <c r="X101" s="33">
        <f t="shared" si="21"/>
        <v>0</v>
      </c>
      <c r="Y101" s="34">
        <f t="shared" si="22"/>
        <v>52</v>
      </c>
      <c r="Z101" s="26">
        <f t="shared" si="15"/>
        <v>0</v>
      </c>
      <c r="AA101" s="35">
        <f>Z101*'Instructie &amp; totaal Prijsopgave'!$C$21</f>
        <v>0</v>
      </c>
    </row>
    <row r="102" spans="2:27" x14ac:dyDescent="0.3">
      <c r="B102" s="25" t="s">
        <v>159</v>
      </c>
      <c r="C102" s="25" t="s">
        <v>130</v>
      </c>
      <c r="D102" s="27" t="s">
        <v>201</v>
      </c>
      <c r="E102" s="26" t="s">
        <v>87</v>
      </c>
      <c r="F102" s="26" t="s">
        <v>88</v>
      </c>
      <c r="G102" s="43" t="s">
        <v>202</v>
      </c>
      <c r="H102" s="28">
        <v>2.97</v>
      </c>
      <c r="I102" s="29">
        <v>7.0000000000000007E-2</v>
      </c>
      <c r="J102" s="30">
        <v>1</v>
      </c>
      <c r="K102" s="30">
        <v>1</v>
      </c>
      <c r="L102" s="30"/>
      <c r="M102" s="30"/>
      <c r="N102" s="30"/>
      <c r="O102" s="30"/>
      <c r="P102" s="30"/>
      <c r="Q102" s="26"/>
      <c r="R102" s="32"/>
      <c r="S102" s="33">
        <f t="shared" si="21"/>
        <v>0</v>
      </c>
      <c r="T102" s="33">
        <f t="shared" si="21"/>
        <v>0</v>
      </c>
      <c r="U102" s="33">
        <f t="shared" si="21"/>
        <v>0</v>
      </c>
      <c r="V102" s="33">
        <f t="shared" si="21"/>
        <v>0</v>
      </c>
      <c r="W102" s="33">
        <f t="shared" si="21"/>
        <v>0</v>
      </c>
      <c r="X102" s="33">
        <f t="shared" si="21"/>
        <v>0</v>
      </c>
      <c r="Y102" s="34">
        <f t="shared" si="22"/>
        <v>52</v>
      </c>
      <c r="Z102" s="26">
        <f t="shared" si="15"/>
        <v>0</v>
      </c>
      <c r="AA102" s="35">
        <f>Z102*'Instructie &amp; totaal Prijsopgave'!$C$21</f>
        <v>0</v>
      </c>
    </row>
    <row r="103" spans="2:27" x14ac:dyDescent="0.3">
      <c r="B103" s="25" t="s">
        <v>159</v>
      </c>
      <c r="C103" s="25" t="s">
        <v>119</v>
      </c>
      <c r="D103" s="27" t="s">
        <v>203</v>
      </c>
      <c r="E103" s="26" t="s">
        <v>87</v>
      </c>
      <c r="F103" s="26" t="s">
        <v>88</v>
      </c>
      <c r="G103" s="26" t="s">
        <v>78</v>
      </c>
      <c r="H103" s="28">
        <v>9.15</v>
      </c>
      <c r="I103" s="29">
        <v>7.0000000000000007E-2</v>
      </c>
      <c r="J103" s="30"/>
      <c r="K103" s="30">
        <v>1</v>
      </c>
      <c r="L103" s="30"/>
      <c r="M103" s="30"/>
      <c r="N103" s="30"/>
      <c r="O103" s="30"/>
      <c r="P103" s="30"/>
      <c r="Q103" s="26"/>
      <c r="R103" s="32"/>
      <c r="S103" s="33">
        <f t="shared" si="21"/>
        <v>0</v>
      </c>
      <c r="T103" s="33">
        <f t="shared" si="21"/>
        <v>0</v>
      </c>
      <c r="U103" s="33">
        <f t="shared" si="21"/>
        <v>0</v>
      </c>
      <c r="V103" s="33">
        <f t="shared" si="21"/>
        <v>0</v>
      </c>
      <c r="W103" s="33">
        <f t="shared" si="21"/>
        <v>0</v>
      </c>
      <c r="X103" s="33">
        <f t="shared" si="21"/>
        <v>0</v>
      </c>
      <c r="Y103" s="34">
        <f t="shared" si="22"/>
        <v>40</v>
      </c>
      <c r="Z103" s="26">
        <f t="shared" si="15"/>
        <v>0</v>
      </c>
      <c r="AA103" s="35">
        <f>Z103*'Instructie &amp; totaal Prijsopgave'!$C$21</f>
        <v>0</v>
      </c>
    </row>
    <row r="104" spans="2:27" x14ac:dyDescent="0.3">
      <c r="B104" s="25" t="s">
        <v>159</v>
      </c>
      <c r="C104" s="25" t="s">
        <v>119</v>
      </c>
      <c r="D104" s="27" t="s">
        <v>204</v>
      </c>
      <c r="E104" s="26" t="s">
        <v>87</v>
      </c>
      <c r="F104" s="26" t="s">
        <v>88</v>
      </c>
      <c r="G104" s="27" t="s">
        <v>49</v>
      </c>
      <c r="H104" s="28">
        <v>4.7699999999999996</v>
      </c>
      <c r="I104" s="29">
        <v>7.0000000000000007E-2</v>
      </c>
      <c r="J104" s="30"/>
      <c r="K104" s="30">
        <v>1</v>
      </c>
      <c r="L104" s="30"/>
      <c r="M104" s="30"/>
      <c r="N104" s="30"/>
      <c r="O104" s="30"/>
      <c r="P104" s="30"/>
      <c r="Q104" s="26"/>
      <c r="R104" s="32"/>
      <c r="S104" s="33">
        <f t="shared" si="21"/>
        <v>0</v>
      </c>
      <c r="T104" s="33">
        <f t="shared" si="21"/>
        <v>0</v>
      </c>
      <c r="U104" s="33">
        <f t="shared" si="21"/>
        <v>0</v>
      </c>
      <c r="V104" s="33">
        <f t="shared" si="21"/>
        <v>0</v>
      </c>
      <c r="W104" s="33">
        <f t="shared" si="21"/>
        <v>0</v>
      </c>
      <c r="X104" s="33">
        <f t="shared" si="21"/>
        <v>0</v>
      </c>
      <c r="Y104" s="34">
        <f t="shared" si="22"/>
        <v>40</v>
      </c>
      <c r="Z104" s="26">
        <f t="shared" si="15"/>
        <v>0</v>
      </c>
      <c r="AA104" s="35">
        <f>Z104*'Instructie &amp; totaal Prijsopgave'!$C$21</f>
        <v>0</v>
      </c>
    </row>
    <row r="105" spans="2:27" hidden="1" x14ac:dyDescent="0.3">
      <c r="B105" s="36" t="s">
        <v>159</v>
      </c>
      <c r="C105" s="36" t="s">
        <v>130</v>
      </c>
      <c r="D105" s="37" t="s">
        <v>205</v>
      </c>
      <c r="E105" s="37" t="s">
        <v>76</v>
      </c>
      <c r="F105" s="37" t="s">
        <v>77</v>
      </c>
      <c r="G105" s="37" t="s">
        <v>78</v>
      </c>
      <c r="H105" s="38" t="s">
        <v>79</v>
      </c>
      <c r="I105" s="39"/>
      <c r="J105" s="40"/>
      <c r="K105" s="40"/>
      <c r="L105" s="40"/>
      <c r="M105" s="40"/>
      <c r="N105" s="37"/>
      <c r="O105" s="37"/>
      <c r="P105" s="37"/>
      <c r="Q105" s="37"/>
      <c r="R105" s="37"/>
      <c r="S105" s="37"/>
      <c r="T105" s="37"/>
      <c r="U105" s="37"/>
      <c r="V105" s="37"/>
      <c r="W105" s="37"/>
      <c r="X105" s="37"/>
      <c r="Y105" s="40">
        <f t="shared" si="22"/>
        <v>0</v>
      </c>
      <c r="Z105" s="37">
        <f t="shared" si="15"/>
        <v>0</v>
      </c>
      <c r="AA105" s="41">
        <f>Z105*'Instructie &amp; totaal Prijsopgave'!$C$21</f>
        <v>0</v>
      </c>
    </row>
    <row r="106" spans="2:27" x14ac:dyDescent="0.3">
      <c r="B106" s="25" t="s">
        <v>159</v>
      </c>
      <c r="C106" s="25" t="s">
        <v>119</v>
      </c>
      <c r="D106" s="27" t="s">
        <v>206</v>
      </c>
      <c r="E106" s="26" t="s">
        <v>87</v>
      </c>
      <c r="F106" s="26" t="s">
        <v>124</v>
      </c>
      <c r="G106" s="43" t="s">
        <v>144</v>
      </c>
      <c r="H106" s="28">
        <f>2*8.75</f>
        <v>17.5</v>
      </c>
      <c r="I106" s="29">
        <v>7.0000000000000007E-2</v>
      </c>
      <c r="J106" s="30">
        <v>0.5</v>
      </c>
      <c r="K106" s="30">
        <v>1</v>
      </c>
      <c r="L106" s="30"/>
      <c r="M106" s="30"/>
      <c r="N106" s="30"/>
      <c r="O106" s="30"/>
      <c r="P106" s="30"/>
      <c r="Q106" s="26"/>
      <c r="R106" s="32"/>
      <c r="S106" s="33">
        <f t="shared" ref="S106:X110" si="23">J106*$R106</f>
        <v>0</v>
      </c>
      <c r="T106" s="33">
        <f t="shared" si="23"/>
        <v>0</v>
      </c>
      <c r="U106" s="33">
        <f t="shared" si="23"/>
        <v>0</v>
      </c>
      <c r="V106" s="33">
        <f t="shared" si="23"/>
        <v>0</v>
      </c>
      <c r="W106" s="33">
        <f t="shared" si="23"/>
        <v>0</v>
      </c>
      <c r="X106" s="33">
        <f t="shared" si="23"/>
        <v>0</v>
      </c>
      <c r="Y106" s="34">
        <f t="shared" si="22"/>
        <v>46</v>
      </c>
      <c r="Z106" s="26">
        <f t="shared" si="15"/>
        <v>0</v>
      </c>
      <c r="AA106" s="35">
        <f>Z106*'Instructie &amp; totaal Prijsopgave'!$C$21</f>
        <v>0</v>
      </c>
    </row>
    <row r="107" spans="2:27" x14ac:dyDescent="0.3">
      <c r="B107" s="25" t="s">
        <v>159</v>
      </c>
      <c r="C107" s="25" t="s">
        <v>93</v>
      </c>
      <c r="D107" s="27" t="s">
        <v>207</v>
      </c>
      <c r="E107" s="26" t="s">
        <v>87</v>
      </c>
      <c r="F107" s="26" t="s">
        <v>95</v>
      </c>
      <c r="G107" s="26" t="s">
        <v>92</v>
      </c>
      <c r="H107" s="28">
        <v>2.9468000000000001</v>
      </c>
      <c r="I107" s="29">
        <v>7.0000000000000007E-2</v>
      </c>
      <c r="J107" s="30">
        <v>1</v>
      </c>
      <c r="K107" s="30">
        <v>1</v>
      </c>
      <c r="L107" s="30"/>
      <c r="M107" s="30"/>
      <c r="N107" s="30"/>
      <c r="O107" s="30"/>
      <c r="P107" s="30"/>
      <c r="Q107" s="26"/>
      <c r="R107" s="32"/>
      <c r="S107" s="33">
        <f t="shared" si="23"/>
        <v>0</v>
      </c>
      <c r="T107" s="33">
        <f t="shared" si="23"/>
        <v>0</v>
      </c>
      <c r="U107" s="33">
        <f t="shared" si="23"/>
        <v>0</v>
      </c>
      <c r="V107" s="33">
        <f t="shared" si="23"/>
        <v>0</v>
      </c>
      <c r="W107" s="33">
        <f t="shared" si="23"/>
        <v>0</v>
      </c>
      <c r="X107" s="33">
        <f t="shared" si="23"/>
        <v>0</v>
      </c>
      <c r="Y107" s="34">
        <f t="shared" si="22"/>
        <v>52</v>
      </c>
      <c r="Z107" s="26">
        <f t="shared" si="15"/>
        <v>0</v>
      </c>
      <c r="AA107" s="35">
        <f>Z107*'Instructie &amp; totaal Prijsopgave'!$C$21</f>
        <v>0</v>
      </c>
    </row>
    <row r="108" spans="2:27" x14ac:dyDescent="0.3">
      <c r="B108" s="25" t="s">
        <v>159</v>
      </c>
      <c r="C108" s="25" t="s">
        <v>119</v>
      </c>
      <c r="D108" s="27" t="s">
        <v>208</v>
      </c>
      <c r="E108" s="26" t="s">
        <v>121</v>
      </c>
      <c r="F108" s="26" t="s">
        <v>138</v>
      </c>
      <c r="G108" s="43" t="s">
        <v>96</v>
      </c>
      <c r="H108" s="28">
        <f>855-57.17-318.56</f>
        <v>479.27000000000004</v>
      </c>
      <c r="I108" s="29">
        <v>7.0000000000000007E-2</v>
      </c>
      <c r="J108" s="30">
        <v>1</v>
      </c>
      <c r="K108" s="30"/>
      <c r="L108" s="30">
        <v>1</v>
      </c>
      <c r="M108" s="30">
        <v>1</v>
      </c>
      <c r="N108" s="30">
        <v>1</v>
      </c>
      <c r="O108" s="30">
        <v>1</v>
      </c>
      <c r="P108" s="30"/>
      <c r="Q108" s="26"/>
      <c r="R108" s="32"/>
      <c r="S108" s="33">
        <f t="shared" si="23"/>
        <v>0</v>
      </c>
      <c r="T108" s="33">
        <f t="shared" si="23"/>
        <v>0</v>
      </c>
      <c r="U108" s="33">
        <f t="shared" si="23"/>
        <v>0</v>
      </c>
      <c r="V108" s="33">
        <f t="shared" si="23"/>
        <v>0</v>
      </c>
      <c r="W108" s="33">
        <f t="shared" si="23"/>
        <v>0</v>
      </c>
      <c r="X108" s="33">
        <f t="shared" si="23"/>
        <v>0</v>
      </c>
      <c r="Y108" s="34">
        <f t="shared" si="22"/>
        <v>228</v>
      </c>
      <c r="Z108" s="26">
        <f t="shared" si="15"/>
        <v>0</v>
      </c>
      <c r="AA108" s="35">
        <f>Z108*'Instructie &amp; totaal Prijsopgave'!$C$21</f>
        <v>0</v>
      </c>
    </row>
    <row r="109" spans="2:27" x14ac:dyDescent="0.3">
      <c r="B109" s="25" t="s">
        <v>159</v>
      </c>
      <c r="C109" s="25" t="s">
        <v>119</v>
      </c>
      <c r="D109" s="27" t="s">
        <v>209</v>
      </c>
      <c r="E109" s="26" t="s">
        <v>121</v>
      </c>
      <c r="F109" s="26" t="s">
        <v>138</v>
      </c>
      <c r="G109" s="43" t="s">
        <v>142</v>
      </c>
      <c r="H109" s="28">
        <f>141+19.03+6.93</f>
        <v>166.96</v>
      </c>
      <c r="I109" s="29">
        <v>7.0000000000000007E-2</v>
      </c>
      <c r="J109" s="30">
        <v>1</v>
      </c>
      <c r="K109" s="30"/>
      <c r="L109" s="30">
        <v>1</v>
      </c>
      <c r="M109" s="30">
        <v>1</v>
      </c>
      <c r="N109" s="30">
        <v>1</v>
      </c>
      <c r="O109" s="30">
        <v>1</v>
      </c>
      <c r="P109" s="30"/>
      <c r="Q109" s="26"/>
      <c r="R109" s="32"/>
      <c r="S109" s="33">
        <f t="shared" si="23"/>
        <v>0</v>
      </c>
      <c r="T109" s="33">
        <f t="shared" si="23"/>
        <v>0</v>
      </c>
      <c r="U109" s="33">
        <f t="shared" si="23"/>
        <v>0</v>
      </c>
      <c r="V109" s="33">
        <f t="shared" si="23"/>
        <v>0</v>
      </c>
      <c r="W109" s="33">
        <f t="shared" si="23"/>
        <v>0</v>
      </c>
      <c r="X109" s="33">
        <f t="shared" si="23"/>
        <v>0</v>
      </c>
      <c r="Y109" s="34">
        <f t="shared" si="22"/>
        <v>228</v>
      </c>
      <c r="Z109" s="26">
        <f t="shared" si="15"/>
        <v>0</v>
      </c>
      <c r="AA109" s="35">
        <f>Z109*'Instructie &amp; totaal Prijsopgave'!$C$21</f>
        <v>0</v>
      </c>
    </row>
    <row r="110" spans="2:27" x14ac:dyDescent="0.3">
      <c r="B110" s="25" t="s">
        <v>159</v>
      </c>
      <c r="C110" s="25" t="s">
        <v>119</v>
      </c>
      <c r="D110" s="27" t="s">
        <v>210</v>
      </c>
      <c r="E110" s="26" t="s">
        <v>151</v>
      </c>
      <c r="F110" s="26" t="s">
        <v>164</v>
      </c>
      <c r="G110" s="43" t="s">
        <v>165</v>
      </c>
      <c r="H110" s="28">
        <v>6.97</v>
      </c>
      <c r="I110" s="29">
        <v>7.0000000000000007E-2</v>
      </c>
      <c r="J110" s="30">
        <v>1</v>
      </c>
      <c r="K110" s="30"/>
      <c r="L110" s="30">
        <v>1</v>
      </c>
      <c r="M110" s="30">
        <v>1</v>
      </c>
      <c r="N110" s="30">
        <v>1</v>
      </c>
      <c r="O110" s="30">
        <v>1</v>
      </c>
      <c r="P110" s="30"/>
      <c r="Q110" s="26"/>
      <c r="R110" s="32"/>
      <c r="S110" s="33">
        <f t="shared" si="23"/>
        <v>0</v>
      </c>
      <c r="T110" s="33">
        <f t="shared" si="23"/>
        <v>0</v>
      </c>
      <c r="U110" s="33">
        <f t="shared" si="23"/>
        <v>0</v>
      </c>
      <c r="V110" s="33">
        <f t="shared" si="23"/>
        <v>0</v>
      </c>
      <c r="W110" s="33">
        <f t="shared" si="23"/>
        <v>0</v>
      </c>
      <c r="X110" s="33">
        <f t="shared" si="23"/>
        <v>0</v>
      </c>
      <c r="Y110" s="34">
        <f t="shared" si="22"/>
        <v>228</v>
      </c>
      <c r="Z110" s="26">
        <f t="shared" si="15"/>
        <v>0</v>
      </c>
      <c r="AA110" s="35">
        <f>Z110*'Instructie &amp; totaal Prijsopgave'!$C$21</f>
        <v>0</v>
      </c>
    </row>
    <row r="111" spans="2:27" hidden="1" x14ac:dyDescent="0.3">
      <c r="B111" s="36" t="s">
        <v>159</v>
      </c>
      <c r="C111" s="36" t="s">
        <v>119</v>
      </c>
      <c r="D111" s="37" t="s">
        <v>211</v>
      </c>
      <c r="E111" s="37" t="s">
        <v>76</v>
      </c>
      <c r="F111" s="37" t="s">
        <v>83</v>
      </c>
      <c r="G111" s="37" t="s">
        <v>78</v>
      </c>
      <c r="H111" s="38" t="s">
        <v>79</v>
      </c>
      <c r="I111" s="39"/>
      <c r="J111" s="40"/>
      <c r="K111" s="40"/>
      <c r="L111" s="40"/>
      <c r="M111" s="40"/>
      <c r="N111" s="37"/>
      <c r="O111" s="37"/>
      <c r="P111" s="37"/>
      <c r="Q111" s="37"/>
      <c r="R111" s="37"/>
      <c r="S111" s="37"/>
      <c r="T111" s="37"/>
      <c r="U111" s="37"/>
      <c r="V111" s="37"/>
      <c r="W111" s="37"/>
      <c r="X111" s="37"/>
      <c r="Y111" s="40">
        <f t="shared" si="22"/>
        <v>0</v>
      </c>
      <c r="Z111" s="37">
        <f t="shared" si="15"/>
        <v>0</v>
      </c>
      <c r="AA111" s="41">
        <f>Z111*'Instructie &amp; totaal Prijsopgave'!$C$21</f>
        <v>0</v>
      </c>
    </row>
    <row r="112" spans="2:27" x14ac:dyDescent="0.3">
      <c r="B112" s="25" t="s">
        <v>159</v>
      </c>
      <c r="C112" s="25" t="s">
        <v>119</v>
      </c>
      <c r="D112" s="27" t="s">
        <v>212</v>
      </c>
      <c r="E112" s="26" t="s">
        <v>87</v>
      </c>
      <c r="F112" s="26" t="s">
        <v>124</v>
      </c>
      <c r="G112" s="43" t="s">
        <v>213</v>
      </c>
      <c r="H112" s="28">
        <f>69.22+22.3</f>
        <v>91.52</v>
      </c>
      <c r="I112" s="29">
        <v>7.0000000000000007E-2</v>
      </c>
      <c r="J112" s="30">
        <v>1</v>
      </c>
      <c r="K112" s="30">
        <v>1</v>
      </c>
      <c r="L112" s="30"/>
      <c r="M112" s="30"/>
      <c r="N112" s="30"/>
      <c r="O112" s="30"/>
      <c r="P112" s="30"/>
      <c r="Q112" s="26"/>
      <c r="R112" s="32"/>
      <c r="S112" s="33">
        <f t="shared" ref="S112:X112" si="24">J112*$R112</f>
        <v>0</v>
      </c>
      <c r="T112" s="33">
        <f t="shared" si="24"/>
        <v>0</v>
      </c>
      <c r="U112" s="33">
        <f t="shared" si="24"/>
        <v>0</v>
      </c>
      <c r="V112" s="33">
        <f t="shared" si="24"/>
        <v>0</v>
      </c>
      <c r="W112" s="33">
        <f t="shared" si="24"/>
        <v>0</v>
      </c>
      <c r="X112" s="33">
        <f t="shared" si="24"/>
        <v>0</v>
      </c>
      <c r="Y112" s="34">
        <f t="shared" si="22"/>
        <v>52</v>
      </c>
      <c r="Z112" s="26">
        <f t="shared" si="15"/>
        <v>0</v>
      </c>
      <c r="AA112" s="35">
        <f>Z112*'Instructie &amp; totaal Prijsopgave'!$C$21</f>
        <v>0</v>
      </c>
    </row>
    <row r="113" spans="2:27" hidden="1" x14ac:dyDescent="0.3">
      <c r="B113" s="36" t="s">
        <v>159</v>
      </c>
      <c r="C113" s="36" t="s">
        <v>119</v>
      </c>
      <c r="D113" s="37" t="s">
        <v>214</v>
      </c>
      <c r="E113" s="37" t="s">
        <v>76</v>
      </c>
      <c r="F113" s="37" t="s">
        <v>77</v>
      </c>
      <c r="G113" s="42" t="s">
        <v>98</v>
      </c>
      <c r="H113" s="38" t="s">
        <v>79</v>
      </c>
      <c r="I113" s="39"/>
      <c r="J113" s="40"/>
      <c r="K113" s="40"/>
      <c r="L113" s="40"/>
      <c r="M113" s="40"/>
      <c r="N113" s="37"/>
      <c r="O113" s="37"/>
      <c r="P113" s="37"/>
      <c r="Q113" s="37"/>
      <c r="R113" s="37"/>
      <c r="S113" s="37"/>
      <c r="T113" s="37"/>
      <c r="U113" s="37"/>
      <c r="V113" s="37"/>
      <c r="W113" s="37"/>
      <c r="X113" s="37"/>
      <c r="Y113" s="40">
        <f t="shared" si="22"/>
        <v>0</v>
      </c>
      <c r="Z113" s="37">
        <f t="shared" si="15"/>
        <v>0</v>
      </c>
      <c r="AA113" s="41">
        <f>Z113*'Instructie &amp; totaal Prijsopgave'!$C$21</f>
        <v>0</v>
      </c>
    </row>
    <row r="114" spans="2:27" hidden="1" x14ac:dyDescent="0.3">
      <c r="B114" s="36" t="s">
        <v>159</v>
      </c>
      <c r="C114" s="36" t="s">
        <v>130</v>
      </c>
      <c r="D114" s="37" t="s">
        <v>215</v>
      </c>
      <c r="E114" s="37" t="s">
        <v>76</v>
      </c>
      <c r="F114" s="37" t="s">
        <v>77</v>
      </c>
      <c r="G114" s="37" t="s">
        <v>78</v>
      </c>
      <c r="H114" s="38" t="s">
        <v>79</v>
      </c>
      <c r="I114" s="39"/>
      <c r="J114" s="40"/>
      <c r="K114" s="40"/>
      <c r="L114" s="40"/>
      <c r="M114" s="40"/>
      <c r="N114" s="37"/>
      <c r="O114" s="37"/>
      <c r="P114" s="37"/>
      <c r="Q114" s="37"/>
      <c r="R114" s="37"/>
      <c r="S114" s="37"/>
      <c r="T114" s="37"/>
      <c r="U114" s="37"/>
      <c r="V114" s="37"/>
      <c r="W114" s="37"/>
      <c r="X114" s="37"/>
      <c r="Y114" s="40">
        <f t="shared" si="22"/>
        <v>0</v>
      </c>
      <c r="Z114" s="37">
        <f t="shared" si="15"/>
        <v>0</v>
      </c>
      <c r="AA114" s="41">
        <f>Z114*'Instructie &amp; totaal Prijsopgave'!$C$21</f>
        <v>0</v>
      </c>
    </row>
    <row r="115" spans="2:27" hidden="1" x14ac:dyDescent="0.3">
      <c r="B115" s="36" t="s">
        <v>159</v>
      </c>
      <c r="C115" s="36" t="s">
        <v>130</v>
      </c>
      <c r="D115" s="37" t="s">
        <v>216</v>
      </c>
      <c r="E115" s="37" t="s">
        <v>76</v>
      </c>
      <c r="F115" s="37" t="s">
        <v>83</v>
      </c>
      <c r="G115" s="37" t="s">
        <v>78</v>
      </c>
      <c r="H115" s="38" t="s">
        <v>79</v>
      </c>
      <c r="I115" s="39"/>
      <c r="J115" s="40"/>
      <c r="K115" s="40"/>
      <c r="L115" s="40"/>
      <c r="M115" s="40"/>
      <c r="N115" s="37"/>
      <c r="O115" s="37"/>
      <c r="P115" s="37"/>
      <c r="Q115" s="37"/>
      <c r="R115" s="37"/>
      <c r="S115" s="37"/>
      <c r="T115" s="37"/>
      <c r="U115" s="37"/>
      <c r="V115" s="37"/>
      <c r="W115" s="37"/>
      <c r="X115" s="37"/>
      <c r="Y115" s="40">
        <f t="shared" si="22"/>
        <v>0</v>
      </c>
      <c r="Z115" s="37">
        <f t="shared" si="15"/>
        <v>0</v>
      </c>
      <c r="AA115" s="41">
        <f>Z115*'Instructie &amp; totaal Prijsopgave'!$C$21</f>
        <v>0</v>
      </c>
    </row>
    <row r="116" spans="2:27" x14ac:dyDescent="0.3">
      <c r="B116" s="25" t="s">
        <v>159</v>
      </c>
      <c r="C116" s="25" t="s">
        <v>119</v>
      </c>
      <c r="D116" s="27" t="s">
        <v>217</v>
      </c>
      <c r="E116" s="26" t="s">
        <v>111</v>
      </c>
      <c r="F116" s="26" t="s">
        <v>218</v>
      </c>
      <c r="G116" s="43" t="s">
        <v>172</v>
      </c>
      <c r="H116" s="28">
        <v>9.76</v>
      </c>
      <c r="I116" s="29">
        <v>7.0000000000000007E-2</v>
      </c>
      <c r="J116" s="30">
        <v>1</v>
      </c>
      <c r="K116" s="30">
        <v>1</v>
      </c>
      <c r="L116" s="30"/>
      <c r="M116" s="30"/>
      <c r="N116" s="30"/>
      <c r="O116" s="30"/>
      <c r="P116" s="30"/>
      <c r="Q116" s="26" t="s">
        <v>219</v>
      </c>
      <c r="R116" s="32"/>
      <c r="S116" s="33">
        <f t="shared" ref="S116:X120" si="25">J116*$R116</f>
        <v>0</v>
      </c>
      <c r="T116" s="33">
        <f t="shared" si="25"/>
        <v>0</v>
      </c>
      <c r="U116" s="33">
        <f t="shared" si="25"/>
        <v>0</v>
      </c>
      <c r="V116" s="33">
        <f t="shared" si="25"/>
        <v>0</v>
      </c>
      <c r="W116" s="33">
        <f t="shared" si="25"/>
        <v>0</v>
      </c>
      <c r="X116" s="33">
        <f t="shared" si="25"/>
        <v>0</v>
      </c>
      <c r="Y116" s="34">
        <f t="shared" si="22"/>
        <v>52</v>
      </c>
      <c r="Z116" s="26">
        <f t="shared" si="15"/>
        <v>0</v>
      </c>
      <c r="AA116" s="35">
        <f>Z116*'Instructie &amp; totaal Prijsopgave'!$C$21</f>
        <v>0</v>
      </c>
    </row>
    <row r="117" spans="2:27" x14ac:dyDescent="0.3">
      <c r="B117" s="25" t="s">
        <v>159</v>
      </c>
      <c r="C117" s="25" t="s">
        <v>119</v>
      </c>
      <c r="D117" s="26" t="s">
        <v>220</v>
      </c>
      <c r="E117" s="26" t="s">
        <v>121</v>
      </c>
      <c r="F117" s="26" t="s">
        <v>108</v>
      </c>
      <c r="G117" s="43" t="s">
        <v>142</v>
      </c>
      <c r="H117" s="28">
        <f>42.21-2.77</f>
        <v>39.44</v>
      </c>
      <c r="I117" s="29">
        <v>7.0000000000000007E-2</v>
      </c>
      <c r="J117" s="30">
        <v>1</v>
      </c>
      <c r="K117" s="30"/>
      <c r="L117" s="30">
        <v>1</v>
      </c>
      <c r="M117" s="30">
        <v>1</v>
      </c>
      <c r="N117" s="30">
        <v>1</v>
      </c>
      <c r="O117" s="30">
        <v>1</v>
      </c>
      <c r="P117" s="30"/>
      <c r="Q117" s="26" t="s">
        <v>278</v>
      </c>
      <c r="R117" s="32"/>
      <c r="S117" s="33">
        <f t="shared" si="25"/>
        <v>0</v>
      </c>
      <c r="T117" s="33">
        <f t="shared" si="25"/>
        <v>0</v>
      </c>
      <c r="U117" s="33">
        <f t="shared" si="25"/>
        <v>0</v>
      </c>
      <c r="V117" s="33">
        <f t="shared" si="25"/>
        <v>0</v>
      </c>
      <c r="W117" s="33">
        <f t="shared" si="25"/>
        <v>0</v>
      </c>
      <c r="X117" s="33">
        <f t="shared" si="25"/>
        <v>0</v>
      </c>
      <c r="Y117" s="34">
        <f t="shared" si="22"/>
        <v>228</v>
      </c>
      <c r="Z117" s="26">
        <f t="shared" si="15"/>
        <v>0</v>
      </c>
      <c r="AA117" s="35">
        <f>Z117*'Instructie &amp; totaal Prijsopgave'!$C$21</f>
        <v>0</v>
      </c>
    </row>
    <row r="118" spans="2:27" x14ac:dyDescent="0.3">
      <c r="B118" s="25" t="s">
        <v>159</v>
      </c>
      <c r="C118" s="25" t="s">
        <v>130</v>
      </c>
      <c r="D118" s="26" t="s">
        <v>221</v>
      </c>
      <c r="E118" s="26" t="s">
        <v>151</v>
      </c>
      <c r="F118" s="26" t="s">
        <v>221</v>
      </c>
      <c r="G118" s="43" t="s">
        <v>202</v>
      </c>
      <c r="H118" s="28">
        <v>35.35</v>
      </c>
      <c r="I118" s="29">
        <v>7.0000000000000007E-2</v>
      </c>
      <c r="J118" s="30"/>
      <c r="K118" s="30">
        <v>1</v>
      </c>
      <c r="L118" s="30"/>
      <c r="M118" s="30"/>
      <c r="N118" s="30"/>
      <c r="O118" s="30"/>
      <c r="P118" s="30"/>
      <c r="Q118" s="26" t="s">
        <v>152</v>
      </c>
      <c r="R118" s="32"/>
      <c r="S118" s="33">
        <f t="shared" si="25"/>
        <v>0</v>
      </c>
      <c r="T118" s="33">
        <f t="shared" si="25"/>
        <v>0</v>
      </c>
      <c r="U118" s="33">
        <f t="shared" si="25"/>
        <v>0</v>
      </c>
      <c r="V118" s="33">
        <f t="shared" si="25"/>
        <v>0</v>
      </c>
      <c r="W118" s="33">
        <f t="shared" si="25"/>
        <v>0</v>
      </c>
      <c r="X118" s="33">
        <f t="shared" si="25"/>
        <v>0</v>
      </c>
      <c r="Y118" s="34">
        <f t="shared" si="22"/>
        <v>40</v>
      </c>
      <c r="Z118" s="26">
        <f t="shared" si="15"/>
        <v>0</v>
      </c>
      <c r="AA118" s="35">
        <f>Z118*'Instructie &amp; totaal Prijsopgave'!$C$21</f>
        <v>0</v>
      </c>
    </row>
    <row r="119" spans="2:27" x14ac:dyDescent="0.3">
      <c r="B119" s="25" t="s">
        <v>136</v>
      </c>
      <c r="C119" s="25">
        <v>0</v>
      </c>
      <c r="D119" s="27" t="s">
        <v>222</v>
      </c>
      <c r="E119" s="26" t="s">
        <v>47</v>
      </c>
      <c r="F119" s="26" t="s">
        <v>69</v>
      </c>
      <c r="G119" s="43" t="s">
        <v>146</v>
      </c>
      <c r="H119" s="28">
        <v>1.02</v>
      </c>
      <c r="I119" s="29">
        <v>0.04</v>
      </c>
      <c r="J119" s="30">
        <v>2</v>
      </c>
      <c r="K119" s="30"/>
      <c r="L119" s="30">
        <v>1</v>
      </c>
      <c r="M119" s="30">
        <v>1</v>
      </c>
      <c r="N119" s="30">
        <v>1</v>
      </c>
      <c r="O119" s="30"/>
      <c r="P119" s="30"/>
      <c r="Q119" s="26"/>
      <c r="R119" s="32"/>
      <c r="S119" s="33">
        <f t="shared" si="25"/>
        <v>0</v>
      </c>
      <c r="T119" s="33">
        <f t="shared" si="25"/>
        <v>0</v>
      </c>
      <c r="U119" s="33">
        <f t="shared" si="25"/>
        <v>0</v>
      </c>
      <c r="V119" s="33">
        <f t="shared" si="25"/>
        <v>0</v>
      </c>
      <c r="W119" s="33">
        <f t="shared" si="25"/>
        <v>0</v>
      </c>
      <c r="X119" s="33">
        <f t="shared" si="25"/>
        <v>0</v>
      </c>
      <c r="Y119" s="34">
        <f t="shared" si="22"/>
        <v>203</v>
      </c>
      <c r="Z119" s="26">
        <f t="shared" si="15"/>
        <v>0</v>
      </c>
      <c r="AA119" s="35">
        <f>Z119*'Instructie &amp; totaal Prijsopgave'!$C$21</f>
        <v>0</v>
      </c>
    </row>
    <row r="120" spans="2:27" x14ac:dyDescent="0.3">
      <c r="B120" s="25" t="s">
        <v>136</v>
      </c>
      <c r="C120" s="25">
        <v>0</v>
      </c>
      <c r="D120" s="27" t="s">
        <v>223</v>
      </c>
      <c r="E120" s="26" t="s">
        <v>47</v>
      </c>
      <c r="F120" s="26" t="s">
        <v>71</v>
      </c>
      <c r="G120" s="43" t="s">
        <v>146</v>
      </c>
      <c r="H120" s="28">
        <v>0.92</v>
      </c>
      <c r="I120" s="29">
        <v>0.04</v>
      </c>
      <c r="J120" s="30">
        <v>2</v>
      </c>
      <c r="K120" s="30"/>
      <c r="L120" s="30">
        <v>1</v>
      </c>
      <c r="M120" s="30">
        <v>1</v>
      </c>
      <c r="N120" s="30">
        <v>1</v>
      </c>
      <c r="O120" s="30"/>
      <c r="P120" s="30"/>
      <c r="Q120" s="26"/>
      <c r="R120" s="32"/>
      <c r="S120" s="33">
        <f t="shared" si="25"/>
        <v>0</v>
      </c>
      <c r="T120" s="33">
        <f t="shared" si="25"/>
        <v>0</v>
      </c>
      <c r="U120" s="33">
        <f t="shared" si="25"/>
        <v>0</v>
      </c>
      <c r="V120" s="33">
        <f t="shared" si="25"/>
        <v>0</v>
      </c>
      <c r="W120" s="33">
        <f t="shared" si="25"/>
        <v>0</v>
      </c>
      <c r="X120" s="33">
        <f t="shared" si="25"/>
        <v>0</v>
      </c>
      <c r="Y120" s="34">
        <f t="shared" si="22"/>
        <v>203</v>
      </c>
      <c r="Z120" s="26">
        <f t="shared" si="15"/>
        <v>0</v>
      </c>
      <c r="AA120" s="35">
        <f>Z120*'Instructie &amp; totaal Prijsopgave'!$C$21</f>
        <v>0</v>
      </c>
    </row>
    <row r="121" spans="2:27" hidden="1" x14ac:dyDescent="0.3">
      <c r="B121" s="36" t="s">
        <v>159</v>
      </c>
      <c r="C121" s="36" t="s">
        <v>119</v>
      </c>
      <c r="D121" s="37" t="s">
        <v>224</v>
      </c>
      <c r="E121" s="37" t="s">
        <v>76</v>
      </c>
      <c r="F121" s="37" t="s">
        <v>83</v>
      </c>
      <c r="G121" s="37" t="s">
        <v>78</v>
      </c>
      <c r="H121" s="38" t="s">
        <v>79</v>
      </c>
      <c r="I121" s="39"/>
      <c r="J121" s="40"/>
      <c r="K121" s="40"/>
      <c r="L121" s="40"/>
      <c r="M121" s="40"/>
      <c r="N121" s="37"/>
      <c r="O121" s="37"/>
      <c r="P121" s="37"/>
      <c r="Q121" s="37"/>
      <c r="R121" s="37"/>
      <c r="S121" s="37"/>
      <c r="T121" s="37"/>
      <c r="U121" s="37"/>
      <c r="V121" s="37"/>
      <c r="W121" s="37"/>
      <c r="X121" s="37"/>
      <c r="Y121" s="40">
        <f t="shared" si="22"/>
        <v>0</v>
      </c>
      <c r="Z121" s="37">
        <f t="shared" si="15"/>
        <v>0</v>
      </c>
      <c r="AA121" s="41">
        <f>Z121*'Instructie &amp; totaal Prijsopgave'!$C$21</f>
        <v>0</v>
      </c>
    </row>
    <row r="122" spans="2:27" x14ac:dyDescent="0.3">
      <c r="B122" s="25" t="s">
        <v>136</v>
      </c>
      <c r="C122" s="25">
        <v>0</v>
      </c>
      <c r="D122" s="27" t="s">
        <v>225</v>
      </c>
      <c r="E122" s="26" t="s">
        <v>47</v>
      </c>
      <c r="F122" s="26" t="s">
        <v>69</v>
      </c>
      <c r="G122" s="43" t="s">
        <v>146</v>
      </c>
      <c r="H122" s="28">
        <v>1.02</v>
      </c>
      <c r="I122" s="29">
        <v>0.04</v>
      </c>
      <c r="J122" s="30">
        <v>2</v>
      </c>
      <c r="K122" s="30"/>
      <c r="L122" s="30">
        <v>1</v>
      </c>
      <c r="M122" s="30">
        <v>1</v>
      </c>
      <c r="N122" s="30">
        <v>1</v>
      </c>
      <c r="O122" s="30"/>
      <c r="P122" s="30"/>
      <c r="Q122" s="26"/>
      <c r="R122" s="32"/>
      <c r="S122" s="33">
        <f t="shared" ref="S122:X124" si="26">J122*$R122</f>
        <v>0</v>
      </c>
      <c r="T122" s="33">
        <f t="shared" si="26"/>
        <v>0</v>
      </c>
      <c r="U122" s="33">
        <f t="shared" si="26"/>
        <v>0</v>
      </c>
      <c r="V122" s="33">
        <f t="shared" si="26"/>
        <v>0</v>
      </c>
      <c r="W122" s="33">
        <f t="shared" si="26"/>
        <v>0</v>
      </c>
      <c r="X122" s="33">
        <f t="shared" si="26"/>
        <v>0</v>
      </c>
      <c r="Y122" s="34">
        <f t="shared" si="22"/>
        <v>203</v>
      </c>
      <c r="Z122" s="26">
        <f t="shared" si="15"/>
        <v>0</v>
      </c>
      <c r="AA122" s="35">
        <f>Z122*'Instructie &amp; totaal Prijsopgave'!$C$21</f>
        <v>0</v>
      </c>
    </row>
    <row r="123" spans="2:27" x14ac:dyDescent="0.3">
      <c r="B123" s="25" t="s">
        <v>159</v>
      </c>
      <c r="C123" s="25" t="s">
        <v>130</v>
      </c>
      <c r="D123" s="27" t="s">
        <v>226</v>
      </c>
      <c r="E123" s="26" t="s">
        <v>121</v>
      </c>
      <c r="F123" s="26" t="s">
        <v>138</v>
      </c>
      <c r="G123" s="43" t="s">
        <v>96</v>
      </c>
      <c r="H123" s="28">
        <f>85.02+162.46-18.21+27.52+4.46+3+29.31+34.25-9.25</f>
        <v>318.56</v>
      </c>
      <c r="I123" s="29">
        <v>7.0000000000000007E-2</v>
      </c>
      <c r="J123" s="30">
        <v>1</v>
      </c>
      <c r="K123" s="30"/>
      <c r="L123" s="30">
        <v>1</v>
      </c>
      <c r="M123" s="30">
        <v>1</v>
      </c>
      <c r="N123" s="30"/>
      <c r="O123" s="30"/>
      <c r="P123" s="30"/>
      <c r="Q123" s="26"/>
      <c r="R123" s="32"/>
      <c r="S123" s="33">
        <f t="shared" si="26"/>
        <v>0</v>
      </c>
      <c r="T123" s="33">
        <f t="shared" si="26"/>
        <v>0</v>
      </c>
      <c r="U123" s="33">
        <f t="shared" si="26"/>
        <v>0</v>
      </c>
      <c r="V123" s="33">
        <f t="shared" si="26"/>
        <v>0</v>
      </c>
      <c r="W123" s="33">
        <f t="shared" si="26"/>
        <v>0</v>
      </c>
      <c r="X123" s="33">
        <f t="shared" si="26"/>
        <v>0</v>
      </c>
      <c r="Y123" s="34">
        <f t="shared" si="22"/>
        <v>164</v>
      </c>
      <c r="Z123" s="26">
        <f t="shared" si="15"/>
        <v>0</v>
      </c>
      <c r="AA123" s="35">
        <f>Z123*'Instructie &amp; totaal Prijsopgave'!$C$21</f>
        <v>0</v>
      </c>
    </row>
    <row r="124" spans="2:27" x14ac:dyDescent="0.3">
      <c r="B124" s="25" t="s">
        <v>159</v>
      </c>
      <c r="C124" s="25" t="s">
        <v>130</v>
      </c>
      <c r="D124" s="27" t="s">
        <v>227</v>
      </c>
      <c r="E124" s="26" t="s">
        <v>151</v>
      </c>
      <c r="F124" s="26" t="s">
        <v>164</v>
      </c>
      <c r="G124" s="43" t="s">
        <v>165</v>
      </c>
      <c r="H124" s="28">
        <v>7.63</v>
      </c>
      <c r="I124" s="29">
        <v>7.0000000000000007E-2</v>
      </c>
      <c r="J124" s="30"/>
      <c r="K124" s="30"/>
      <c r="L124" s="30">
        <v>1</v>
      </c>
      <c r="M124" s="30">
        <v>1</v>
      </c>
      <c r="N124" s="30"/>
      <c r="O124" s="30"/>
      <c r="P124" s="30"/>
      <c r="Q124" s="26"/>
      <c r="R124" s="32"/>
      <c r="S124" s="33">
        <f t="shared" si="26"/>
        <v>0</v>
      </c>
      <c r="T124" s="33">
        <f t="shared" si="26"/>
        <v>0</v>
      </c>
      <c r="U124" s="33">
        <f t="shared" si="26"/>
        <v>0</v>
      </c>
      <c r="V124" s="33">
        <f t="shared" si="26"/>
        <v>0</v>
      </c>
      <c r="W124" s="33">
        <f t="shared" si="26"/>
        <v>0</v>
      </c>
      <c r="X124" s="33">
        <f t="shared" si="26"/>
        <v>0</v>
      </c>
      <c r="Y124" s="34">
        <f t="shared" si="22"/>
        <v>152</v>
      </c>
      <c r="Z124" s="26">
        <f t="shared" si="15"/>
        <v>0</v>
      </c>
      <c r="AA124" s="35">
        <f>Z124*'Instructie &amp; totaal Prijsopgave'!$C$21</f>
        <v>0</v>
      </c>
    </row>
    <row r="125" spans="2:27" hidden="1" x14ac:dyDescent="0.3">
      <c r="B125" s="36" t="s">
        <v>159</v>
      </c>
      <c r="C125" s="36" t="s">
        <v>130</v>
      </c>
      <c r="D125" s="37" t="s">
        <v>228</v>
      </c>
      <c r="E125" s="37" t="s">
        <v>76</v>
      </c>
      <c r="F125" s="37" t="s">
        <v>83</v>
      </c>
      <c r="G125" s="42" t="s">
        <v>54</v>
      </c>
      <c r="H125" s="38" t="s">
        <v>79</v>
      </c>
      <c r="I125" s="39"/>
      <c r="J125" s="40"/>
      <c r="K125" s="40"/>
      <c r="L125" s="40"/>
      <c r="M125" s="40"/>
      <c r="N125" s="37"/>
      <c r="O125" s="37"/>
      <c r="P125" s="37"/>
      <c r="Q125" s="37"/>
      <c r="R125" s="37"/>
      <c r="S125" s="37"/>
      <c r="T125" s="37"/>
      <c r="U125" s="37"/>
      <c r="V125" s="37"/>
      <c r="W125" s="37"/>
      <c r="X125" s="37"/>
      <c r="Y125" s="40">
        <f t="shared" si="22"/>
        <v>0</v>
      </c>
      <c r="Z125" s="37">
        <f t="shared" si="15"/>
        <v>0</v>
      </c>
      <c r="AA125" s="41">
        <f>Z125*'Instructie &amp; totaal Prijsopgave'!$C$21</f>
        <v>0</v>
      </c>
    </row>
    <row r="126" spans="2:27" x14ac:dyDescent="0.3">
      <c r="B126" s="25" t="s">
        <v>136</v>
      </c>
      <c r="C126" s="25">
        <v>0</v>
      </c>
      <c r="D126" s="27" t="s">
        <v>229</v>
      </c>
      <c r="E126" s="26" t="s">
        <v>47</v>
      </c>
      <c r="F126" s="26" t="s">
        <v>71</v>
      </c>
      <c r="G126" s="43" t="s">
        <v>146</v>
      </c>
      <c r="H126" s="28">
        <v>0.92</v>
      </c>
      <c r="I126" s="29">
        <v>0.04</v>
      </c>
      <c r="J126" s="30">
        <v>2</v>
      </c>
      <c r="K126" s="30"/>
      <c r="L126" s="30">
        <v>1</v>
      </c>
      <c r="M126" s="30">
        <v>1</v>
      </c>
      <c r="N126" s="30"/>
      <c r="O126" s="30"/>
      <c r="P126" s="30"/>
      <c r="Q126" s="26"/>
      <c r="R126" s="32"/>
      <c r="S126" s="33">
        <f t="shared" ref="S126:X129" si="27">J126*$R126</f>
        <v>0</v>
      </c>
      <c r="T126" s="33">
        <f t="shared" si="27"/>
        <v>0</v>
      </c>
      <c r="U126" s="33">
        <f t="shared" si="27"/>
        <v>0</v>
      </c>
      <c r="V126" s="33">
        <f t="shared" si="27"/>
        <v>0</v>
      </c>
      <c r="W126" s="33">
        <f t="shared" si="27"/>
        <v>0</v>
      </c>
      <c r="X126" s="33">
        <f t="shared" si="27"/>
        <v>0</v>
      </c>
      <c r="Y126" s="34">
        <f t="shared" si="22"/>
        <v>176</v>
      </c>
      <c r="Z126" s="26">
        <f t="shared" si="15"/>
        <v>0</v>
      </c>
      <c r="AA126" s="35">
        <f>Z126*'Instructie &amp; totaal Prijsopgave'!$C$21</f>
        <v>0</v>
      </c>
    </row>
    <row r="127" spans="2:27" x14ac:dyDescent="0.3">
      <c r="B127" s="25" t="s">
        <v>136</v>
      </c>
      <c r="C127" s="25" t="s">
        <v>119</v>
      </c>
      <c r="D127" s="27" t="s">
        <v>230</v>
      </c>
      <c r="E127" s="26" t="s">
        <v>47</v>
      </c>
      <c r="F127" s="26" t="s">
        <v>69</v>
      </c>
      <c r="G127" s="43" t="s">
        <v>146</v>
      </c>
      <c r="H127" s="28">
        <v>6.53</v>
      </c>
      <c r="I127" s="29">
        <v>0.04</v>
      </c>
      <c r="J127" s="30"/>
      <c r="K127" s="30"/>
      <c r="L127" s="30">
        <v>1</v>
      </c>
      <c r="M127" s="30">
        <v>1</v>
      </c>
      <c r="N127" s="30"/>
      <c r="O127" s="30"/>
      <c r="P127" s="30"/>
      <c r="Q127" s="26"/>
      <c r="R127" s="32"/>
      <c r="S127" s="33">
        <f t="shared" si="27"/>
        <v>0</v>
      </c>
      <c r="T127" s="33">
        <f t="shared" si="27"/>
        <v>0</v>
      </c>
      <c r="U127" s="33">
        <f t="shared" si="27"/>
        <v>0</v>
      </c>
      <c r="V127" s="33">
        <f t="shared" si="27"/>
        <v>0</v>
      </c>
      <c r="W127" s="33">
        <f t="shared" si="27"/>
        <v>0</v>
      </c>
      <c r="X127" s="33">
        <f t="shared" si="27"/>
        <v>0</v>
      </c>
      <c r="Y127" s="34">
        <f t="shared" si="22"/>
        <v>152</v>
      </c>
      <c r="Z127" s="26">
        <f t="shared" si="15"/>
        <v>0</v>
      </c>
      <c r="AA127" s="35">
        <f>Z127*'Instructie &amp; totaal Prijsopgave'!$C$21</f>
        <v>0</v>
      </c>
    </row>
    <row r="128" spans="2:27" x14ac:dyDescent="0.3">
      <c r="B128" s="25" t="s">
        <v>136</v>
      </c>
      <c r="C128" s="25" t="s">
        <v>119</v>
      </c>
      <c r="D128" s="27" t="s">
        <v>231</v>
      </c>
      <c r="E128" s="26" t="s">
        <v>47</v>
      </c>
      <c r="F128" s="26" t="s">
        <v>71</v>
      </c>
      <c r="G128" s="43" t="s">
        <v>146</v>
      </c>
      <c r="H128" s="28">
        <v>2.02</v>
      </c>
      <c r="I128" s="29">
        <v>0.04</v>
      </c>
      <c r="J128" s="30"/>
      <c r="K128" s="30"/>
      <c r="L128" s="30">
        <v>1</v>
      </c>
      <c r="M128" s="30">
        <v>1</v>
      </c>
      <c r="N128" s="30"/>
      <c r="O128" s="30"/>
      <c r="P128" s="30"/>
      <c r="Q128" s="26"/>
      <c r="R128" s="32"/>
      <c r="S128" s="33">
        <f t="shared" si="27"/>
        <v>0</v>
      </c>
      <c r="T128" s="33">
        <f t="shared" si="27"/>
        <v>0</v>
      </c>
      <c r="U128" s="33">
        <f t="shared" si="27"/>
        <v>0</v>
      </c>
      <c r="V128" s="33">
        <f t="shared" si="27"/>
        <v>0</v>
      </c>
      <c r="W128" s="33">
        <f t="shared" si="27"/>
        <v>0</v>
      </c>
      <c r="X128" s="33">
        <f t="shared" si="27"/>
        <v>0</v>
      </c>
      <c r="Y128" s="34">
        <f t="shared" si="22"/>
        <v>152</v>
      </c>
      <c r="Z128" s="26">
        <f t="shared" si="15"/>
        <v>0</v>
      </c>
      <c r="AA128" s="35">
        <f>Z128*'Instructie &amp; totaal Prijsopgave'!$C$21</f>
        <v>0</v>
      </c>
    </row>
    <row r="129" spans="2:27" x14ac:dyDescent="0.3">
      <c r="B129" s="25" t="s">
        <v>136</v>
      </c>
      <c r="C129" s="25" t="s">
        <v>119</v>
      </c>
      <c r="D129" s="27" t="s">
        <v>232</v>
      </c>
      <c r="E129" s="26" t="s">
        <v>47</v>
      </c>
      <c r="F129" s="26" t="s">
        <v>69</v>
      </c>
      <c r="G129" s="43" t="s">
        <v>146</v>
      </c>
      <c r="H129" s="28">
        <v>8.85</v>
      </c>
      <c r="I129" s="29">
        <v>0.04</v>
      </c>
      <c r="J129" s="30"/>
      <c r="K129" s="30"/>
      <c r="L129" s="30">
        <v>1</v>
      </c>
      <c r="M129" s="30">
        <v>1</v>
      </c>
      <c r="N129" s="30"/>
      <c r="O129" s="30"/>
      <c r="P129" s="30"/>
      <c r="Q129" s="26"/>
      <c r="R129" s="32"/>
      <c r="S129" s="33">
        <f t="shared" si="27"/>
        <v>0</v>
      </c>
      <c r="T129" s="33">
        <f t="shared" si="27"/>
        <v>0</v>
      </c>
      <c r="U129" s="33">
        <f t="shared" si="27"/>
        <v>0</v>
      </c>
      <c r="V129" s="33">
        <f t="shared" si="27"/>
        <v>0</v>
      </c>
      <c r="W129" s="33">
        <f t="shared" si="27"/>
        <v>0</v>
      </c>
      <c r="X129" s="33">
        <f t="shared" si="27"/>
        <v>0</v>
      </c>
      <c r="Y129" s="34">
        <f t="shared" si="22"/>
        <v>152</v>
      </c>
      <c r="Z129" s="26">
        <f t="shared" si="15"/>
        <v>0</v>
      </c>
      <c r="AA129" s="35">
        <f>Z129*'Instructie &amp; totaal Prijsopgave'!$C$21</f>
        <v>0</v>
      </c>
    </row>
    <row r="130" spans="2:27" hidden="1" x14ac:dyDescent="0.3">
      <c r="B130" s="36" t="s">
        <v>159</v>
      </c>
      <c r="C130" s="36" t="s">
        <v>130</v>
      </c>
      <c r="D130" s="37" t="s">
        <v>233</v>
      </c>
      <c r="E130" s="37" t="s">
        <v>76</v>
      </c>
      <c r="F130" s="37" t="s">
        <v>83</v>
      </c>
      <c r="G130" s="42" t="s">
        <v>98</v>
      </c>
      <c r="H130" s="38" t="s">
        <v>79</v>
      </c>
      <c r="I130" s="39"/>
      <c r="J130" s="40"/>
      <c r="K130" s="40"/>
      <c r="L130" s="40"/>
      <c r="M130" s="40"/>
      <c r="N130" s="37"/>
      <c r="O130" s="37"/>
      <c r="P130" s="37"/>
      <c r="Q130" s="37"/>
      <c r="R130" s="37"/>
      <c r="S130" s="37"/>
      <c r="T130" s="37"/>
      <c r="U130" s="37"/>
      <c r="V130" s="37"/>
      <c r="W130" s="37"/>
      <c r="X130" s="37"/>
      <c r="Y130" s="40">
        <f t="shared" si="22"/>
        <v>0</v>
      </c>
      <c r="Z130" s="37">
        <f t="shared" si="15"/>
        <v>0</v>
      </c>
      <c r="AA130" s="41">
        <f>Z130*'Instructie &amp; totaal Prijsopgave'!$C$21</f>
        <v>0</v>
      </c>
    </row>
    <row r="131" spans="2:27" hidden="1" x14ac:dyDescent="0.3">
      <c r="B131" s="36" t="s">
        <v>159</v>
      </c>
      <c r="C131" s="36" t="s">
        <v>130</v>
      </c>
      <c r="D131" s="37" t="s">
        <v>234</v>
      </c>
      <c r="E131" s="37" t="s">
        <v>76</v>
      </c>
      <c r="F131" s="37" t="s">
        <v>83</v>
      </c>
      <c r="G131" s="42" t="s">
        <v>98</v>
      </c>
      <c r="H131" s="38" t="s">
        <v>79</v>
      </c>
      <c r="I131" s="39"/>
      <c r="J131" s="40"/>
      <c r="K131" s="40"/>
      <c r="L131" s="40"/>
      <c r="M131" s="40"/>
      <c r="N131" s="37"/>
      <c r="O131" s="37"/>
      <c r="P131" s="37"/>
      <c r="Q131" s="37"/>
      <c r="R131" s="37"/>
      <c r="S131" s="37"/>
      <c r="T131" s="37"/>
      <c r="U131" s="37"/>
      <c r="V131" s="37"/>
      <c r="W131" s="37"/>
      <c r="X131" s="37"/>
      <c r="Y131" s="40">
        <f t="shared" si="22"/>
        <v>0</v>
      </c>
      <c r="Z131" s="37">
        <f t="shared" si="15"/>
        <v>0</v>
      </c>
      <c r="AA131" s="41">
        <f>Z131*'Instructie &amp; totaal Prijsopgave'!$C$21</f>
        <v>0</v>
      </c>
    </row>
    <row r="132" spans="2:27" hidden="1" x14ac:dyDescent="0.3">
      <c r="B132" s="36" t="s">
        <v>159</v>
      </c>
      <c r="C132" s="36" t="s">
        <v>130</v>
      </c>
      <c r="D132" s="37" t="s">
        <v>235</v>
      </c>
      <c r="E132" s="37" t="s">
        <v>76</v>
      </c>
      <c r="F132" s="37" t="s">
        <v>83</v>
      </c>
      <c r="G132" s="42" t="s">
        <v>98</v>
      </c>
      <c r="H132" s="38" t="s">
        <v>79</v>
      </c>
      <c r="I132" s="39"/>
      <c r="J132" s="40"/>
      <c r="K132" s="40"/>
      <c r="L132" s="40"/>
      <c r="M132" s="40"/>
      <c r="N132" s="37"/>
      <c r="O132" s="37"/>
      <c r="P132" s="37"/>
      <c r="Q132" s="37"/>
      <c r="R132" s="37"/>
      <c r="S132" s="37"/>
      <c r="T132" s="37"/>
      <c r="U132" s="37"/>
      <c r="V132" s="37"/>
      <c r="W132" s="37"/>
      <c r="X132" s="37"/>
      <c r="Y132" s="40">
        <f t="shared" ref="Y132:Y163" si="28">SUM(J132*12)+(K132*40)+(L132*120)+(M132*32)+(N132*27)+(O132*37)+(P132*1)</f>
        <v>0</v>
      </c>
      <c r="Z132" s="37">
        <f t="shared" ref="Z132:Z169" si="29">R132*Y132</f>
        <v>0</v>
      </c>
      <c r="AA132" s="41">
        <f>Z132*'Instructie &amp; totaal Prijsopgave'!$C$21</f>
        <v>0</v>
      </c>
    </row>
    <row r="133" spans="2:27" hidden="1" x14ac:dyDescent="0.3">
      <c r="B133" s="36" t="s">
        <v>159</v>
      </c>
      <c r="C133" s="36" t="s">
        <v>130</v>
      </c>
      <c r="D133" s="37" t="s">
        <v>236</v>
      </c>
      <c r="E133" s="37" t="s">
        <v>76</v>
      </c>
      <c r="F133" s="37" t="s">
        <v>83</v>
      </c>
      <c r="G133" s="42" t="s">
        <v>98</v>
      </c>
      <c r="H133" s="38" t="s">
        <v>79</v>
      </c>
      <c r="I133" s="39"/>
      <c r="J133" s="40"/>
      <c r="K133" s="40"/>
      <c r="L133" s="40"/>
      <c r="M133" s="40"/>
      <c r="N133" s="37"/>
      <c r="O133" s="37"/>
      <c r="P133" s="37"/>
      <c r="Q133" s="37"/>
      <c r="R133" s="37"/>
      <c r="S133" s="37"/>
      <c r="T133" s="37"/>
      <c r="U133" s="37"/>
      <c r="V133" s="37"/>
      <c r="W133" s="37"/>
      <c r="X133" s="37"/>
      <c r="Y133" s="40">
        <f t="shared" si="28"/>
        <v>0</v>
      </c>
      <c r="Z133" s="37">
        <f t="shared" si="29"/>
        <v>0</v>
      </c>
      <c r="AA133" s="41">
        <f>Z133*'Instructie &amp; totaal Prijsopgave'!$C$21</f>
        <v>0</v>
      </c>
    </row>
    <row r="134" spans="2:27" x14ac:dyDescent="0.3">
      <c r="B134" s="25" t="s">
        <v>159</v>
      </c>
      <c r="C134" s="25" t="s">
        <v>89</v>
      </c>
      <c r="D134" s="27" t="s">
        <v>237</v>
      </c>
      <c r="E134" s="26" t="s">
        <v>121</v>
      </c>
      <c r="F134" s="26" t="s">
        <v>95</v>
      </c>
      <c r="G134" s="26" t="s">
        <v>96</v>
      </c>
      <c r="H134" s="28">
        <v>36.179400000000001</v>
      </c>
      <c r="I134" s="29">
        <v>7.0000000000000007E-2</v>
      </c>
      <c r="J134" s="30">
        <v>1</v>
      </c>
      <c r="K134" s="30"/>
      <c r="L134" s="30">
        <v>1</v>
      </c>
      <c r="M134" s="30">
        <v>1</v>
      </c>
      <c r="N134" s="30">
        <v>1</v>
      </c>
      <c r="O134" s="30">
        <v>1</v>
      </c>
      <c r="P134" s="30"/>
      <c r="Q134" s="26"/>
      <c r="R134" s="32"/>
      <c r="S134" s="33">
        <f t="shared" ref="S134:X142" si="30">J134*$R134</f>
        <v>0</v>
      </c>
      <c r="T134" s="33">
        <f t="shared" si="30"/>
        <v>0</v>
      </c>
      <c r="U134" s="33">
        <f t="shared" si="30"/>
        <v>0</v>
      </c>
      <c r="V134" s="33">
        <f t="shared" si="30"/>
        <v>0</v>
      </c>
      <c r="W134" s="33">
        <f t="shared" si="30"/>
        <v>0</v>
      </c>
      <c r="X134" s="33">
        <f t="shared" si="30"/>
        <v>0</v>
      </c>
      <c r="Y134" s="34">
        <f t="shared" si="28"/>
        <v>228</v>
      </c>
      <c r="Z134" s="26">
        <f t="shared" si="29"/>
        <v>0</v>
      </c>
      <c r="AA134" s="35">
        <f>Z134*'Instructie &amp; totaal Prijsopgave'!$C$21</f>
        <v>0</v>
      </c>
    </row>
    <row r="135" spans="2:27" x14ac:dyDescent="0.3">
      <c r="B135" s="25" t="s">
        <v>159</v>
      </c>
      <c r="C135" s="25" t="s">
        <v>119</v>
      </c>
      <c r="D135" s="27" t="s">
        <v>238</v>
      </c>
      <c r="E135" s="26" t="s">
        <v>121</v>
      </c>
      <c r="F135" s="26" t="s">
        <v>95</v>
      </c>
      <c r="G135" s="26" t="s">
        <v>96</v>
      </c>
      <c r="H135" s="28">
        <v>10.324</v>
      </c>
      <c r="I135" s="29">
        <v>7.0000000000000007E-2</v>
      </c>
      <c r="J135" s="30">
        <v>1</v>
      </c>
      <c r="K135" s="30"/>
      <c r="L135" s="30">
        <v>1</v>
      </c>
      <c r="M135" s="30">
        <v>1</v>
      </c>
      <c r="N135" s="30">
        <v>1</v>
      </c>
      <c r="O135" s="30">
        <v>1</v>
      </c>
      <c r="P135" s="30"/>
      <c r="Q135" s="26"/>
      <c r="R135" s="32"/>
      <c r="S135" s="33">
        <f t="shared" si="30"/>
        <v>0</v>
      </c>
      <c r="T135" s="33">
        <f t="shared" si="30"/>
        <v>0</v>
      </c>
      <c r="U135" s="33">
        <f t="shared" si="30"/>
        <v>0</v>
      </c>
      <c r="V135" s="33">
        <f t="shared" si="30"/>
        <v>0</v>
      </c>
      <c r="W135" s="33">
        <f t="shared" si="30"/>
        <v>0</v>
      </c>
      <c r="X135" s="33">
        <f t="shared" si="30"/>
        <v>0</v>
      </c>
      <c r="Y135" s="34">
        <f t="shared" si="28"/>
        <v>228</v>
      </c>
      <c r="Z135" s="26">
        <f t="shared" si="29"/>
        <v>0</v>
      </c>
      <c r="AA135" s="35">
        <f>Z135*'Instructie &amp; totaal Prijsopgave'!$C$21</f>
        <v>0</v>
      </c>
    </row>
    <row r="136" spans="2:27" x14ac:dyDescent="0.3">
      <c r="B136" s="25" t="s">
        <v>159</v>
      </c>
      <c r="C136" s="25" t="s">
        <v>130</v>
      </c>
      <c r="D136" s="27" t="s">
        <v>239</v>
      </c>
      <c r="E136" s="26" t="s">
        <v>121</v>
      </c>
      <c r="F136" s="26" t="s">
        <v>95</v>
      </c>
      <c r="G136" s="26" t="s">
        <v>96</v>
      </c>
      <c r="H136" s="28">
        <v>8.7119999999999997</v>
      </c>
      <c r="I136" s="29">
        <v>7.0000000000000007E-2</v>
      </c>
      <c r="J136" s="30"/>
      <c r="K136" s="30"/>
      <c r="L136" s="30">
        <v>1</v>
      </c>
      <c r="M136" s="30"/>
      <c r="N136" s="30">
        <v>1</v>
      </c>
      <c r="O136" s="30">
        <v>1</v>
      </c>
      <c r="P136" s="30"/>
      <c r="Q136" s="26"/>
      <c r="R136" s="32"/>
      <c r="S136" s="33">
        <f t="shared" si="30"/>
        <v>0</v>
      </c>
      <c r="T136" s="33">
        <f t="shared" si="30"/>
        <v>0</v>
      </c>
      <c r="U136" s="33">
        <f t="shared" si="30"/>
        <v>0</v>
      </c>
      <c r="V136" s="33">
        <f t="shared" si="30"/>
        <v>0</v>
      </c>
      <c r="W136" s="33">
        <f t="shared" si="30"/>
        <v>0</v>
      </c>
      <c r="X136" s="33">
        <f t="shared" si="30"/>
        <v>0</v>
      </c>
      <c r="Y136" s="34">
        <f t="shared" si="28"/>
        <v>184</v>
      </c>
      <c r="Z136" s="26">
        <f t="shared" si="29"/>
        <v>0</v>
      </c>
      <c r="AA136" s="35">
        <f>Z136*'Instructie &amp; totaal Prijsopgave'!$C$21</f>
        <v>0</v>
      </c>
    </row>
    <row r="137" spans="2:27" x14ac:dyDescent="0.3">
      <c r="B137" s="25" t="s">
        <v>159</v>
      </c>
      <c r="C137" s="25" t="s">
        <v>130</v>
      </c>
      <c r="D137" s="27" t="s">
        <v>240</v>
      </c>
      <c r="E137" s="26" t="s">
        <v>121</v>
      </c>
      <c r="F137" s="26" t="s">
        <v>95</v>
      </c>
      <c r="G137" s="26" t="s">
        <v>113</v>
      </c>
      <c r="H137" s="28">
        <v>4.625</v>
      </c>
      <c r="I137" s="29">
        <v>7.0000000000000007E-2</v>
      </c>
      <c r="J137" s="30"/>
      <c r="K137" s="30"/>
      <c r="L137" s="30">
        <v>1</v>
      </c>
      <c r="M137" s="30">
        <v>1</v>
      </c>
      <c r="N137" s="30"/>
      <c r="O137" s="30"/>
      <c r="P137" s="30"/>
      <c r="Q137" s="26"/>
      <c r="R137" s="32"/>
      <c r="S137" s="33">
        <f t="shared" si="30"/>
        <v>0</v>
      </c>
      <c r="T137" s="33">
        <f t="shared" si="30"/>
        <v>0</v>
      </c>
      <c r="U137" s="33">
        <f t="shared" si="30"/>
        <v>0</v>
      </c>
      <c r="V137" s="33">
        <f t="shared" si="30"/>
        <v>0</v>
      </c>
      <c r="W137" s="33">
        <f t="shared" si="30"/>
        <v>0</v>
      </c>
      <c r="X137" s="33">
        <f t="shared" si="30"/>
        <v>0</v>
      </c>
      <c r="Y137" s="34">
        <f t="shared" si="28"/>
        <v>152</v>
      </c>
      <c r="Z137" s="26">
        <f t="shared" si="29"/>
        <v>0</v>
      </c>
      <c r="AA137" s="35">
        <f>Z137*'Instructie &amp; totaal Prijsopgave'!$C$21</f>
        <v>0</v>
      </c>
    </row>
    <row r="138" spans="2:27" x14ac:dyDescent="0.3">
      <c r="B138" s="25" t="s">
        <v>159</v>
      </c>
      <c r="C138" s="25" t="s">
        <v>130</v>
      </c>
      <c r="D138" s="27" t="s">
        <v>241</v>
      </c>
      <c r="E138" s="26" t="s">
        <v>121</v>
      </c>
      <c r="F138" s="26" t="s">
        <v>88</v>
      </c>
      <c r="G138" s="26" t="s">
        <v>113</v>
      </c>
      <c r="H138" s="28">
        <v>4.5599999999999996</v>
      </c>
      <c r="I138" s="29">
        <v>7.0000000000000007E-2</v>
      </c>
      <c r="J138" s="30"/>
      <c r="K138" s="30"/>
      <c r="L138" s="30">
        <v>1</v>
      </c>
      <c r="M138" s="30">
        <v>1</v>
      </c>
      <c r="N138" s="30"/>
      <c r="O138" s="30"/>
      <c r="P138" s="30"/>
      <c r="Q138" s="26"/>
      <c r="R138" s="32"/>
      <c r="S138" s="33">
        <f t="shared" si="30"/>
        <v>0</v>
      </c>
      <c r="T138" s="33">
        <f t="shared" si="30"/>
        <v>0</v>
      </c>
      <c r="U138" s="33">
        <f t="shared" si="30"/>
        <v>0</v>
      </c>
      <c r="V138" s="33">
        <f t="shared" si="30"/>
        <v>0</v>
      </c>
      <c r="W138" s="33">
        <f t="shared" si="30"/>
        <v>0</v>
      </c>
      <c r="X138" s="33">
        <f t="shared" si="30"/>
        <v>0</v>
      </c>
      <c r="Y138" s="34">
        <f t="shared" si="28"/>
        <v>152</v>
      </c>
      <c r="Z138" s="26">
        <f t="shared" si="29"/>
        <v>0</v>
      </c>
      <c r="AA138" s="35">
        <f>Z138*'Instructie &amp; totaal Prijsopgave'!$C$21</f>
        <v>0</v>
      </c>
    </row>
    <row r="139" spans="2:27" x14ac:dyDescent="0.3">
      <c r="B139" s="25" t="s">
        <v>159</v>
      </c>
      <c r="C139" s="25" t="s">
        <v>130</v>
      </c>
      <c r="D139" s="27" t="s">
        <v>242</v>
      </c>
      <c r="E139" s="26" t="s">
        <v>121</v>
      </c>
      <c r="F139" s="26" t="s">
        <v>95</v>
      </c>
      <c r="G139" s="26" t="s">
        <v>113</v>
      </c>
      <c r="H139" s="28">
        <v>4.625</v>
      </c>
      <c r="I139" s="29">
        <v>7.0000000000000007E-2</v>
      </c>
      <c r="J139" s="30"/>
      <c r="K139" s="30"/>
      <c r="L139" s="30">
        <v>1</v>
      </c>
      <c r="M139" s="30">
        <v>1</v>
      </c>
      <c r="N139" s="30"/>
      <c r="O139" s="30"/>
      <c r="P139" s="30"/>
      <c r="Q139" s="26"/>
      <c r="R139" s="32"/>
      <c r="S139" s="33">
        <f t="shared" si="30"/>
        <v>0</v>
      </c>
      <c r="T139" s="33">
        <f t="shared" si="30"/>
        <v>0</v>
      </c>
      <c r="U139" s="33">
        <f t="shared" si="30"/>
        <v>0</v>
      </c>
      <c r="V139" s="33">
        <f t="shared" si="30"/>
        <v>0</v>
      </c>
      <c r="W139" s="33">
        <f t="shared" si="30"/>
        <v>0</v>
      </c>
      <c r="X139" s="33">
        <f t="shared" si="30"/>
        <v>0</v>
      </c>
      <c r="Y139" s="34">
        <f t="shared" si="28"/>
        <v>152</v>
      </c>
      <c r="Z139" s="26">
        <f t="shared" si="29"/>
        <v>0</v>
      </c>
      <c r="AA139" s="35">
        <f>Z139*'Instructie &amp; totaal Prijsopgave'!$C$21</f>
        <v>0</v>
      </c>
    </row>
    <row r="140" spans="2:27" x14ac:dyDescent="0.3">
      <c r="B140" s="25" t="s">
        <v>159</v>
      </c>
      <c r="C140" s="25" t="s">
        <v>130</v>
      </c>
      <c r="D140" s="27" t="s">
        <v>243</v>
      </c>
      <c r="E140" s="26" t="s">
        <v>121</v>
      </c>
      <c r="F140" s="26" t="s">
        <v>88</v>
      </c>
      <c r="G140" s="26" t="s">
        <v>113</v>
      </c>
      <c r="H140" s="28">
        <v>4.1399999999999997</v>
      </c>
      <c r="I140" s="29">
        <v>7.0000000000000007E-2</v>
      </c>
      <c r="J140" s="30"/>
      <c r="K140" s="30"/>
      <c r="L140" s="30">
        <v>1</v>
      </c>
      <c r="M140" s="30">
        <v>1</v>
      </c>
      <c r="N140" s="30"/>
      <c r="O140" s="30"/>
      <c r="P140" s="30"/>
      <c r="Q140" s="26"/>
      <c r="R140" s="32"/>
      <c r="S140" s="33">
        <f t="shared" si="30"/>
        <v>0</v>
      </c>
      <c r="T140" s="33">
        <f t="shared" si="30"/>
        <v>0</v>
      </c>
      <c r="U140" s="33">
        <f t="shared" si="30"/>
        <v>0</v>
      </c>
      <c r="V140" s="33">
        <f t="shared" si="30"/>
        <v>0</v>
      </c>
      <c r="W140" s="33">
        <f t="shared" si="30"/>
        <v>0</v>
      </c>
      <c r="X140" s="33">
        <f t="shared" si="30"/>
        <v>0</v>
      </c>
      <c r="Y140" s="34">
        <f t="shared" si="28"/>
        <v>152</v>
      </c>
      <c r="Z140" s="26">
        <f t="shared" si="29"/>
        <v>0</v>
      </c>
      <c r="AA140" s="35">
        <f>Z140*'Instructie &amp; totaal Prijsopgave'!$C$21</f>
        <v>0</v>
      </c>
    </row>
    <row r="141" spans="2:27" x14ac:dyDescent="0.3">
      <c r="B141" s="25" t="s">
        <v>159</v>
      </c>
      <c r="C141" s="25" t="s">
        <v>130</v>
      </c>
      <c r="D141" s="27" t="s">
        <v>244</v>
      </c>
      <c r="E141" s="26" t="s">
        <v>121</v>
      </c>
      <c r="F141" s="26" t="s">
        <v>95</v>
      </c>
      <c r="G141" s="26" t="s">
        <v>113</v>
      </c>
      <c r="H141" s="28">
        <v>1.9575</v>
      </c>
      <c r="I141" s="29">
        <v>7.0000000000000007E-2</v>
      </c>
      <c r="J141" s="30"/>
      <c r="K141" s="30"/>
      <c r="L141" s="30"/>
      <c r="M141" s="30"/>
      <c r="N141" s="30"/>
      <c r="O141" s="30"/>
      <c r="P141" s="30">
        <v>1</v>
      </c>
      <c r="Q141" s="26"/>
      <c r="R141" s="32"/>
      <c r="S141" s="33">
        <f t="shared" si="30"/>
        <v>0</v>
      </c>
      <c r="T141" s="33">
        <f t="shared" si="30"/>
        <v>0</v>
      </c>
      <c r="U141" s="33">
        <f t="shared" si="30"/>
        <v>0</v>
      </c>
      <c r="V141" s="33">
        <f t="shared" si="30"/>
        <v>0</v>
      </c>
      <c r="W141" s="33">
        <f t="shared" si="30"/>
        <v>0</v>
      </c>
      <c r="X141" s="33">
        <f t="shared" si="30"/>
        <v>0</v>
      </c>
      <c r="Y141" s="34">
        <f t="shared" si="28"/>
        <v>1</v>
      </c>
      <c r="Z141" s="26">
        <f t="shared" si="29"/>
        <v>0</v>
      </c>
      <c r="AA141" s="35">
        <f>Z141*'Instructie &amp; totaal Prijsopgave'!$C$21</f>
        <v>0</v>
      </c>
    </row>
    <row r="142" spans="2:27" x14ac:dyDescent="0.3">
      <c r="B142" s="25" t="s">
        <v>136</v>
      </c>
      <c r="C142" s="25" t="s">
        <v>119</v>
      </c>
      <c r="D142" s="27" t="s">
        <v>245</v>
      </c>
      <c r="E142" s="26" t="s">
        <v>47</v>
      </c>
      <c r="F142" s="26" t="s">
        <v>71</v>
      </c>
      <c r="G142" s="43" t="s">
        <v>146</v>
      </c>
      <c r="H142" s="28">
        <v>2.79</v>
      </c>
      <c r="I142" s="29">
        <v>0.04</v>
      </c>
      <c r="J142" s="30"/>
      <c r="K142" s="30"/>
      <c r="L142" s="30">
        <v>1</v>
      </c>
      <c r="M142" s="30">
        <v>1</v>
      </c>
      <c r="N142" s="30"/>
      <c r="O142" s="30"/>
      <c r="P142" s="30"/>
      <c r="Q142" s="26"/>
      <c r="R142" s="32"/>
      <c r="S142" s="33">
        <f t="shared" si="30"/>
        <v>0</v>
      </c>
      <c r="T142" s="33">
        <f t="shared" si="30"/>
        <v>0</v>
      </c>
      <c r="U142" s="33">
        <f t="shared" si="30"/>
        <v>0</v>
      </c>
      <c r="V142" s="33">
        <f t="shared" si="30"/>
        <v>0</v>
      </c>
      <c r="W142" s="33">
        <f t="shared" si="30"/>
        <v>0</v>
      </c>
      <c r="X142" s="33">
        <f t="shared" si="30"/>
        <v>0</v>
      </c>
      <c r="Y142" s="34">
        <f t="shared" si="28"/>
        <v>152</v>
      </c>
      <c r="Z142" s="26">
        <f t="shared" si="29"/>
        <v>0</v>
      </c>
      <c r="AA142" s="35">
        <f>Z142*'Instructie &amp; totaal Prijsopgave'!$C$21</f>
        <v>0</v>
      </c>
    </row>
    <row r="143" spans="2:27" hidden="1" x14ac:dyDescent="0.3">
      <c r="B143" s="36" t="s">
        <v>159</v>
      </c>
      <c r="C143" s="36" t="s">
        <v>246</v>
      </c>
      <c r="D143" s="37" t="s">
        <v>247</v>
      </c>
      <c r="E143" s="37" t="s">
        <v>76</v>
      </c>
      <c r="F143" s="37" t="s">
        <v>88</v>
      </c>
      <c r="G143" s="37" t="s">
        <v>78</v>
      </c>
      <c r="H143" s="38" t="s">
        <v>79</v>
      </c>
      <c r="I143" s="39"/>
      <c r="J143" s="40"/>
      <c r="K143" s="40"/>
      <c r="L143" s="40"/>
      <c r="M143" s="40"/>
      <c r="N143" s="37"/>
      <c r="O143" s="37"/>
      <c r="P143" s="37"/>
      <c r="Q143" s="37"/>
      <c r="R143" s="37"/>
      <c r="S143" s="37"/>
      <c r="T143" s="37"/>
      <c r="U143" s="37"/>
      <c r="V143" s="37"/>
      <c r="W143" s="37"/>
      <c r="X143" s="37"/>
      <c r="Y143" s="40">
        <f t="shared" si="28"/>
        <v>0</v>
      </c>
      <c r="Z143" s="37">
        <f t="shared" si="29"/>
        <v>0</v>
      </c>
      <c r="AA143" s="41">
        <f>Z143*'Instructie &amp; totaal Prijsopgave'!$C$21</f>
        <v>0</v>
      </c>
    </row>
    <row r="144" spans="2:27" hidden="1" x14ac:dyDescent="0.3">
      <c r="B144" s="36" t="s">
        <v>159</v>
      </c>
      <c r="C144" s="36" t="s">
        <v>246</v>
      </c>
      <c r="D144" s="37" t="s">
        <v>248</v>
      </c>
      <c r="E144" s="37" t="s">
        <v>76</v>
      </c>
      <c r="F144" s="37" t="s">
        <v>83</v>
      </c>
      <c r="G144" s="42" t="s">
        <v>249</v>
      </c>
      <c r="H144" s="38" t="s">
        <v>79</v>
      </c>
      <c r="I144" s="39"/>
      <c r="J144" s="40"/>
      <c r="K144" s="40"/>
      <c r="L144" s="40"/>
      <c r="M144" s="40"/>
      <c r="N144" s="37"/>
      <c r="O144" s="37"/>
      <c r="P144" s="37"/>
      <c r="Q144" s="37"/>
      <c r="R144" s="37"/>
      <c r="S144" s="37"/>
      <c r="T144" s="37"/>
      <c r="U144" s="37"/>
      <c r="V144" s="37"/>
      <c r="W144" s="37"/>
      <c r="X144" s="37"/>
      <c r="Y144" s="40">
        <f t="shared" si="28"/>
        <v>0</v>
      </c>
      <c r="Z144" s="37">
        <f t="shared" si="29"/>
        <v>0</v>
      </c>
      <c r="AA144" s="41">
        <f>Z144*'Instructie &amp; totaal Prijsopgave'!$C$21</f>
        <v>0</v>
      </c>
    </row>
    <row r="145" spans="2:27" hidden="1" x14ac:dyDescent="0.3">
      <c r="B145" s="36" t="s">
        <v>159</v>
      </c>
      <c r="C145" s="36" t="s">
        <v>246</v>
      </c>
      <c r="D145" s="37" t="s">
        <v>250</v>
      </c>
      <c r="E145" s="37" t="s">
        <v>76</v>
      </c>
      <c r="F145" s="37" t="s">
        <v>88</v>
      </c>
      <c r="G145" s="37" t="s">
        <v>78</v>
      </c>
      <c r="H145" s="38" t="s">
        <v>79</v>
      </c>
      <c r="I145" s="39"/>
      <c r="J145" s="40"/>
      <c r="K145" s="40"/>
      <c r="L145" s="40"/>
      <c r="M145" s="40"/>
      <c r="N145" s="37"/>
      <c r="O145" s="37"/>
      <c r="P145" s="37"/>
      <c r="Q145" s="37"/>
      <c r="R145" s="37"/>
      <c r="S145" s="37"/>
      <c r="T145" s="37"/>
      <c r="U145" s="37"/>
      <c r="V145" s="37"/>
      <c r="W145" s="37"/>
      <c r="X145" s="37"/>
      <c r="Y145" s="40">
        <f t="shared" si="28"/>
        <v>0</v>
      </c>
      <c r="Z145" s="37">
        <f t="shared" si="29"/>
        <v>0</v>
      </c>
      <c r="AA145" s="41">
        <f>Z145*'Instructie &amp; totaal Prijsopgave'!$C$21</f>
        <v>0</v>
      </c>
    </row>
    <row r="146" spans="2:27" hidden="1" x14ac:dyDescent="0.3">
      <c r="B146" s="36" t="s">
        <v>159</v>
      </c>
      <c r="C146" s="36" t="s">
        <v>246</v>
      </c>
      <c r="D146" s="37" t="s">
        <v>251</v>
      </c>
      <c r="E146" s="37" t="s">
        <v>76</v>
      </c>
      <c r="F146" s="37" t="s">
        <v>88</v>
      </c>
      <c r="G146" s="37" t="s">
        <v>78</v>
      </c>
      <c r="H146" s="38" t="s">
        <v>79</v>
      </c>
      <c r="I146" s="39"/>
      <c r="J146" s="40"/>
      <c r="K146" s="40"/>
      <c r="L146" s="40"/>
      <c r="M146" s="40"/>
      <c r="N146" s="37"/>
      <c r="O146" s="37"/>
      <c r="P146" s="37"/>
      <c r="Q146" s="37"/>
      <c r="R146" s="37"/>
      <c r="S146" s="37"/>
      <c r="T146" s="37"/>
      <c r="U146" s="37"/>
      <c r="V146" s="37"/>
      <c r="W146" s="37"/>
      <c r="X146" s="37"/>
      <c r="Y146" s="40">
        <f t="shared" si="28"/>
        <v>0</v>
      </c>
      <c r="Z146" s="37">
        <f t="shared" si="29"/>
        <v>0</v>
      </c>
      <c r="AA146" s="41">
        <f>Z146*'Instructie &amp; totaal Prijsopgave'!$C$21</f>
        <v>0</v>
      </c>
    </row>
    <row r="147" spans="2:27" hidden="1" x14ac:dyDescent="0.3">
      <c r="B147" s="36" t="s">
        <v>159</v>
      </c>
      <c r="C147" s="36" t="s">
        <v>246</v>
      </c>
      <c r="D147" s="37" t="s">
        <v>252</v>
      </c>
      <c r="E147" s="37" t="s">
        <v>76</v>
      </c>
      <c r="F147" s="37" t="s">
        <v>77</v>
      </c>
      <c r="G147" s="37" t="s">
        <v>78</v>
      </c>
      <c r="H147" s="38" t="s">
        <v>79</v>
      </c>
      <c r="I147" s="39"/>
      <c r="J147" s="40"/>
      <c r="K147" s="40"/>
      <c r="L147" s="40"/>
      <c r="M147" s="40"/>
      <c r="N147" s="37"/>
      <c r="O147" s="37"/>
      <c r="P147" s="37"/>
      <c r="Q147" s="37"/>
      <c r="R147" s="37"/>
      <c r="S147" s="37"/>
      <c r="T147" s="37"/>
      <c r="U147" s="37"/>
      <c r="V147" s="37"/>
      <c r="W147" s="37"/>
      <c r="X147" s="37"/>
      <c r="Y147" s="40">
        <f t="shared" si="28"/>
        <v>0</v>
      </c>
      <c r="Z147" s="37">
        <f t="shared" si="29"/>
        <v>0</v>
      </c>
      <c r="AA147" s="41">
        <f>Z147*'Instructie &amp; totaal Prijsopgave'!$C$21</f>
        <v>0</v>
      </c>
    </row>
    <row r="148" spans="2:27" hidden="1" x14ac:dyDescent="0.3">
      <c r="B148" s="36" t="s">
        <v>159</v>
      </c>
      <c r="C148" s="36" t="s">
        <v>246</v>
      </c>
      <c r="D148" s="37" t="s">
        <v>253</v>
      </c>
      <c r="E148" s="37" t="s">
        <v>76</v>
      </c>
      <c r="F148" s="37" t="s">
        <v>83</v>
      </c>
      <c r="G148" s="42" t="s">
        <v>113</v>
      </c>
      <c r="H148" s="38" t="s">
        <v>79</v>
      </c>
      <c r="I148" s="39"/>
      <c r="J148" s="40"/>
      <c r="K148" s="40"/>
      <c r="L148" s="40"/>
      <c r="M148" s="40"/>
      <c r="N148" s="37"/>
      <c r="O148" s="37"/>
      <c r="P148" s="37"/>
      <c r="Q148" s="37"/>
      <c r="R148" s="37"/>
      <c r="S148" s="37"/>
      <c r="T148" s="37"/>
      <c r="U148" s="37"/>
      <c r="V148" s="37"/>
      <c r="W148" s="37"/>
      <c r="X148" s="37"/>
      <c r="Y148" s="40">
        <f t="shared" si="28"/>
        <v>0</v>
      </c>
      <c r="Z148" s="37">
        <f t="shared" si="29"/>
        <v>0</v>
      </c>
      <c r="AA148" s="41">
        <f>Z148*'Instructie &amp; totaal Prijsopgave'!$C$21</f>
        <v>0</v>
      </c>
    </row>
    <row r="149" spans="2:27" x14ac:dyDescent="0.3">
      <c r="B149" s="25" t="s">
        <v>159</v>
      </c>
      <c r="C149" s="25" t="s">
        <v>130</v>
      </c>
      <c r="D149" s="27" t="s">
        <v>254</v>
      </c>
      <c r="E149" s="26" t="s">
        <v>47</v>
      </c>
      <c r="F149" s="26" t="s">
        <v>69</v>
      </c>
      <c r="G149" s="43" t="s">
        <v>146</v>
      </c>
      <c r="H149" s="28">
        <v>7.31</v>
      </c>
      <c r="I149" s="29">
        <v>0.04</v>
      </c>
      <c r="J149" s="30">
        <v>2</v>
      </c>
      <c r="K149" s="30"/>
      <c r="L149" s="30">
        <v>1</v>
      </c>
      <c r="M149" s="30">
        <v>1</v>
      </c>
      <c r="N149" s="30">
        <v>1</v>
      </c>
      <c r="O149" s="30"/>
      <c r="P149" s="30"/>
      <c r="Q149" s="26"/>
      <c r="R149" s="32"/>
      <c r="S149" s="33">
        <f t="shared" ref="S149:W151" si="31">J149*$R149</f>
        <v>0</v>
      </c>
      <c r="T149" s="33">
        <f t="shared" si="31"/>
        <v>0</v>
      </c>
      <c r="U149" s="33">
        <f t="shared" si="31"/>
        <v>0</v>
      </c>
      <c r="V149" s="33">
        <f t="shared" si="31"/>
        <v>0</v>
      </c>
      <c r="W149" s="33">
        <f>N149*$R149</f>
        <v>0</v>
      </c>
      <c r="X149" s="33">
        <f t="shared" ref="X149:X151" si="32">O149*$R149</f>
        <v>0</v>
      </c>
      <c r="Y149" s="34">
        <f t="shared" si="28"/>
        <v>203</v>
      </c>
      <c r="Z149" s="26">
        <f t="shared" si="29"/>
        <v>0</v>
      </c>
      <c r="AA149" s="35">
        <f>Z149*'Instructie &amp; totaal Prijsopgave'!$C$21</f>
        <v>0</v>
      </c>
    </row>
    <row r="150" spans="2:27" x14ac:dyDescent="0.3">
      <c r="B150" s="25" t="s">
        <v>159</v>
      </c>
      <c r="C150" s="25" t="s">
        <v>130</v>
      </c>
      <c r="D150" s="27" t="s">
        <v>255</v>
      </c>
      <c r="E150" s="26" t="s">
        <v>47</v>
      </c>
      <c r="F150" s="26" t="s">
        <v>71</v>
      </c>
      <c r="G150" s="43" t="s">
        <v>146</v>
      </c>
      <c r="H150" s="28">
        <f>1.1*2</f>
        <v>2.2000000000000002</v>
      </c>
      <c r="I150" s="29">
        <v>0.04</v>
      </c>
      <c r="J150" s="30">
        <v>2</v>
      </c>
      <c r="K150" s="30"/>
      <c r="L150" s="30">
        <v>1</v>
      </c>
      <c r="M150" s="30">
        <v>1</v>
      </c>
      <c r="N150" s="30">
        <v>1</v>
      </c>
      <c r="O150" s="30"/>
      <c r="P150" s="30"/>
      <c r="Q150" s="26"/>
      <c r="R150" s="32"/>
      <c r="S150" s="33">
        <f t="shared" si="31"/>
        <v>0</v>
      </c>
      <c r="T150" s="33">
        <f t="shared" si="31"/>
        <v>0</v>
      </c>
      <c r="U150" s="33">
        <f t="shared" si="31"/>
        <v>0</v>
      </c>
      <c r="V150" s="33">
        <f t="shared" si="31"/>
        <v>0</v>
      </c>
      <c r="W150" s="33">
        <f t="shared" si="31"/>
        <v>0</v>
      </c>
      <c r="X150" s="33">
        <f t="shared" si="32"/>
        <v>0</v>
      </c>
      <c r="Y150" s="34">
        <f t="shared" si="28"/>
        <v>203</v>
      </c>
      <c r="Z150" s="26">
        <f t="shared" si="29"/>
        <v>0</v>
      </c>
      <c r="AA150" s="35">
        <f>Z150*'Instructie &amp; totaal Prijsopgave'!$C$21</f>
        <v>0</v>
      </c>
    </row>
    <row r="151" spans="2:27" x14ac:dyDescent="0.3">
      <c r="B151" s="25" t="s">
        <v>159</v>
      </c>
      <c r="C151" s="25" t="s">
        <v>130</v>
      </c>
      <c r="D151" s="27" t="s">
        <v>256</v>
      </c>
      <c r="E151" s="26" t="s">
        <v>47</v>
      </c>
      <c r="F151" s="26" t="s">
        <v>69</v>
      </c>
      <c r="G151" s="43" t="s">
        <v>146</v>
      </c>
      <c r="H151" s="28">
        <v>7.16</v>
      </c>
      <c r="I151" s="29">
        <v>0.04</v>
      </c>
      <c r="J151" s="30">
        <v>2</v>
      </c>
      <c r="K151" s="30"/>
      <c r="L151" s="30">
        <v>1</v>
      </c>
      <c r="M151" s="30">
        <v>1</v>
      </c>
      <c r="N151" s="30">
        <v>1</v>
      </c>
      <c r="O151" s="30"/>
      <c r="P151" s="30"/>
      <c r="Q151" s="26"/>
      <c r="R151" s="32"/>
      <c r="S151" s="33">
        <f t="shared" si="31"/>
        <v>0</v>
      </c>
      <c r="T151" s="33">
        <f t="shared" si="31"/>
        <v>0</v>
      </c>
      <c r="U151" s="33">
        <f t="shared" si="31"/>
        <v>0</v>
      </c>
      <c r="V151" s="33">
        <f t="shared" si="31"/>
        <v>0</v>
      </c>
      <c r="W151" s="33">
        <f t="shared" si="31"/>
        <v>0</v>
      </c>
      <c r="X151" s="33">
        <f t="shared" si="32"/>
        <v>0</v>
      </c>
      <c r="Y151" s="34">
        <f t="shared" si="28"/>
        <v>203</v>
      </c>
      <c r="Z151" s="26">
        <f t="shared" si="29"/>
        <v>0</v>
      </c>
      <c r="AA151" s="35">
        <f>Z151*'Instructie &amp; totaal Prijsopgave'!$C$21</f>
        <v>0</v>
      </c>
    </row>
    <row r="152" spans="2:27" hidden="1" x14ac:dyDescent="0.3">
      <c r="B152" s="36" t="s">
        <v>159</v>
      </c>
      <c r="C152" s="36" t="s">
        <v>119</v>
      </c>
      <c r="D152" s="37" t="s">
        <v>257</v>
      </c>
      <c r="E152" s="37" t="s">
        <v>76</v>
      </c>
      <c r="F152" s="37" t="s">
        <v>83</v>
      </c>
      <c r="G152" s="42" t="s">
        <v>98</v>
      </c>
      <c r="H152" s="38" t="s">
        <v>79</v>
      </c>
      <c r="I152" s="39"/>
      <c r="J152" s="40"/>
      <c r="K152" s="40"/>
      <c r="L152" s="40"/>
      <c r="M152" s="40"/>
      <c r="N152" s="37"/>
      <c r="O152" s="37"/>
      <c r="P152" s="37"/>
      <c r="Q152" s="37"/>
      <c r="R152" s="37"/>
      <c r="S152" s="37"/>
      <c r="T152" s="37"/>
      <c r="U152" s="37"/>
      <c r="V152" s="37"/>
      <c r="W152" s="37"/>
      <c r="X152" s="37"/>
      <c r="Y152" s="40">
        <f t="shared" si="28"/>
        <v>0</v>
      </c>
      <c r="Z152" s="37">
        <f t="shared" si="29"/>
        <v>0</v>
      </c>
      <c r="AA152" s="41">
        <f>Z152*'Instructie &amp; totaal Prijsopgave'!$C$21</f>
        <v>0</v>
      </c>
    </row>
    <row r="153" spans="2:27" hidden="1" x14ac:dyDescent="0.3">
      <c r="B153" s="36" t="s">
        <v>159</v>
      </c>
      <c r="C153" s="36" t="s">
        <v>119</v>
      </c>
      <c r="D153" s="37" t="s">
        <v>258</v>
      </c>
      <c r="E153" s="37" t="s">
        <v>76</v>
      </c>
      <c r="F153" s="37" t="s">
        <v>83</v>
      </c>
      <c r="G153" s="42" t="s">
        <v>98</v>
      </c>
      <c r="H153" s="38" t="s">
        <v>79</v>
      </c>
      <c r="I153" s="39"/>
      <c r="J153" s="40"/>
      <c r="K153" s="40"/>
      <c r="L153" s="40"/>
      <c r="M153" s="40"/>
      <c r="N153" s="37"/>
      <c r="O153" s="37"/>
      <c r="P153" s="37"/>
      <c r="Q153" s="37"/>
      <c r="R153" s="37"/>
      <c r="S153" s="37"/>
      <c r="T153" s="37"/>
      <c r="U153" s="37"/>
      <c r="V153" s="37"/>
      <c r="W153" s="37"/>
      <c r="X153" s="37"/>
      <c r="Y153" s="40">
        <f t="shared" si="28"/>
        <v>0</v>
      </c>
      <c r="Z153" s="37">
        <f t="shared" si="29"/>
        <v>0</v>
      </c>
      <c r="AA153" s="41">
        <f>Z153*'Instructie &amp; totaal Prijsopgave'!$C$21</f>
        <v>0</v>
      </c>
    </row>
    <row r="154" spans="2:27" hidden="1" x14ac:dyDescent="0.3">
      <c r="B154" s="36" t="s">
        <v>159</v>
      </c>
      <c r="C154" s="36" t="s">
        <v>119</v>
      </c>
      <c r="D154" s="37" t="s">
        <v>259</v>
      </c>
      <c r="E154" s="37" t="s">
        <v>76</v>
      </c>
      <c r="F154" s="37" t="s">
        <v>83</v>
      </c>
      <c r="G154" s="42" t="s">
        <v>98</v>
      </c>
      <c r="H154" s="38" t="s">
        <v>79</v>
      </c>
      <c r="I154" s="39"/>
      <c r="J154" s="40"/>
      <c r="K154" s="40"/>
      <c r="L154" s="40"/>
      <c r="M154" s="40"/>
      <c r="N154" s="37"/>
      <c r="O154" s="37"/>
      <c r="P154" s="37"/>
      <c r="Q154" s="37"/>
      <c r="R154" s="37"/>
      <c r="S154" s="37"/>
      <c r="T154" s="37"/>
      <c r="U154" s="37"/>
      <c r="V154" s="37"/>
      <c r="W154" s="37"/>
      <c r="X154" s="37"/>
      <c r="Y154" s="40">
        <f t="shared" si="28"/>
        <v>0</v>
      </c>
      <c r="Z154" s="37">
        <f t="shared" si="29"/>
        <v>0</v>
      </c>
      <c r="AA154" s="41">
        <f>Z154*'Instructie &amp; totaal Prijsopgave'!$C$21</f>
        <v>0</v>
      </c>
    </row>
    <row r="155" spans="2:27" hidden="1" x14ac:dyDescent="0.3">
      <c r="B155" s="36" t="s">
        <v>159</v>
      </c>
      <c r="C155" s="36" t="s">
        <v>119</v>
      </c>
      <c r="D155" s="37" t="s">
        <v>260</v>
      </c>
      <c r="E155" s="37" t="s">
        <v>76</v>
      </c>
      <c r="F155" s="37" t="s">
        <v>83</v>
      </c>
      <c r="G155" s="42" t="s">
        <v>98</v>
      </c>
      <c r="H155" s="38" t="s">
        <v>79</v>
      </c>
      <c r="I155" s="39"/>
      <c r="J155" s="40"/>
      <c r="K155" s="40"/>
      <c r="L155" s="40"/>
      <c r="M155" s="40"/>
      <c r="N155" s="37"/>
      <c r="O155" s="37"/>
      <c r="P155" s="37"/>
      <c r="Q155" s="37"/>
      <c r="R155" s="37"/>
      <c r="S155" s="37"/>
      <c r="T155" s="37"/>
      <c r="U155" s="37"/>
      <c r="V155" s="37"/>
      <c r="W155" s="37"/>
      <c r="X155" s="37"/>
      <c r="Y155" s="40">
        <f t="shared" si="28"/>
        <v>0</v>
      </c>
      <c r="Z155" s="37">
        <f t="shared" si="29"/>
        <v>0</v>
      </c>
      <c r="AA155" s="41">
        <f>Z155*'Instructie &amp; totaal Prijsopgave'!$C$21</f>
        <v>0</v>
      </c>
    </row>
    <row r="156" spans="2:27" x14ac:dyDescent="0.3">
      <c r="B156" s="25" t="s">
        <v>159</v>
      </c>
      <c r="C156" s="25" t="s">
        <v>119</v>
      </c>
      <c r="D156" s="27" t="s">
        <v>261</v>
      </c>
      <c r="E156" s="26" t="s">
        <v>121</v>
      </c>
      <c r="F156" s="26" t="s">
        <v>88</v>
      </c>
      <c r="G156" s="43" t="s">
        <v>113</v>
      </c>
      <c r="H156" s="28">
        <f>3.06+(0.575)</f>
        <v>3.6349999999999998</v>
      </c>
      <c r="I156" s="29">
        <v>7.0000000000000007E-2</v>
      </c>
      <c r="J156" s="30"/>
      <c r="K156" s="30"/>
      <c r="L156" s="30">
        <v>1</v>
      </c>
      <c r="M156" s="30">
        <v>1</v>
      </c>
      <c r="N156" s="30"/>
      <c r="O156" s="30"/>
      <c r="P156" s="30"/>
      <c r="Q156" s="26"/>
      <c r="R156" s="32"/>
      <c r="S156" s="33">
        <f t="shared" ref="S156:X166" si="33">J156*$R156</f>
        <v>0</v>
      </c>
      <c r="T156" s="33">
        <f t="shared" si="33"/>
        <v>0</v>
      </c>
      <c r="U156" s="33">
        <f t="shared" si="33"/>
        <v>0</v>
      </c>
      <c r="V156" s="33">
        <f t="shared" si="33"/>
        <v>0</v>
      </c>
      <c r="W156" s="33">
        <f t="shared" si="33"/>
        <v>0</v>
      </c>
      <c r="X156" s="33">
        <f t="shared" si="33"/>
        <v>0</v>
      </c>
      <c r="Y156" s="34">
        <f t="shared" si="28"/>
        <v>152</v>
      </c>
      <c r="Z156" s="26">
        <f t="shared" si="29"/>
        <v>0</v>
      </c>
      <c r="AA156" s="35">
        <f>Z156*'Instructie &amp; totaal Prijsopgave'!$C$21</f>
        <v>0</v>
      </c>
    </row>
    <row r="157" spans="2:27" x14ac:dyDescent="0.3">
      <c r="B157" s="25" t="s">
        <v>159</v>
      </c>
      <c r="C157" s="25" t="s">
        <v>119</v>
      </c>
      <c r="D157" s="27" t="s">
        <v>262</v>
      </c>
      <c r="E157" s="26" t="s">
        <v>121</v>
      </c>
      <c r="F157" s="26" t="s">
        <v>88</v>
      </c>
      <c r="G157" s="43" t="s">
        <v>113</v>
      </c>
      <c r="H157" s="28">
        <v>2.27</v>
      </c>
      <c r="I157" s="29">
        <v>7.0000000000000007E-2</v>
      </c>
      <c r="J157" s="30"/>
      <c r="K157" s="30"/>
      <c r="L157" s="30">
        <v>1</v>
      </c>
      <c r="M157" s="30">
        <v>1</v>
      </c>
      <c r="N157" s="30"/>
      <c r="O157" s="30"/>
      <c r="P157" s="30"/>
      <c r="Q157" s="26"/>
      <c r="R157" s="32"/>
      <c r="S157" s="33">
        <f t="shared" si="33"/>
        <v>0</v>
      </c>
      <c r="T157" s="33">
        <f t="shared" si="33"/>
        <v>0</v>
      </c>
      <c r="U157" s="33">
        <f t="shared" si="33"/>
        <v>0</v>
      </c>
      <c r="V157" s="33">
        <f t="shared" si="33"/>
        <v>0</v>
      </c>
      <c r="W157" s="33">
        <f t="shared" si="33"/>
        <v>0</v>
      </c>
      <c r="X157" s="33">
        <f t="shared" si="33"/>
        <v>0</v>
      </c>
      <c r="Y157" s="34">
        <f t="shared" si="28"/>
        <v>152</v>
      </c>
      <c r="Z157" s="26">
        <f t="shared" si="29"/>
        <v>0</v>
      </c>
      <c r="AA157" s="35">
        <f>Z157*'Instructie &amp; totaal Prijsopgave'!$C$21</f>
        <v>0</v>
      </c>
    </row>
    <row r="158" spans="2:27" x14ac:dyDescent="0.3">
      <c r="B158" s="25" t="s">
        <v>159</v>
      </c>
      <c r="C158" s="25" t="s">
        <v>130</v>
      </c>
      <c r="D158" s="27" t="s">
        <v>263</v>
      </c>
      <c r="E158" s="26" t="s">
        <v>47</v>
      </c>
      <c r="F158" s="26" t="s">
        <v>71</v>
      </c>
      <c r="G158" s="43" t="s">
        <v>146</v>
      </c>
      <c r="H158" s="28">
        <f>4*1.02</f>
        <v>4.08</v>
      </c>
      <c r="I158" s="29">
        <v>0.04</v>
      </c>
      <c r="J158" s="30">
        <v>2</v>
      </c>
      <c r="K158" s="30"/>
      <c r="L158" s="30">
        <v>1</v>
      </c>
      <c r="M158" s="30">
        <v>1</v>
      </c>
      <c r="N158" s="30">
        <v>1</v>
      </c>
      <c r="O158" s="30"/>
      <c r="P158" s="30"/>
      <c r="Q158" s="26"/>
      <c r="R158" s="32"/>
      <c r="S158" s="33">
        <f t="shared" si="33"/>
        <v>0</v>
      </c>
      <c r="T158" s="33">
        <f t="shared" si="33"/>
        <v>0</v>
      </c>
      <c r="U158" s="33">
        <f t="shared" si="33"/>
        <v>0</v>
      </c>
      <c r="V158" s="33">
        <f t="shared" si="33"/>
        <v>0</v>
      </c>
      <c r="W158" s="33">
        <f t="shared" si="33"/>
        <v>0</v>
      </c>
      <c r="X158" s="33">
        <f t="shared" si="33"/>
        <v>0</v>
      </c>
      <c r="Y158" s="34">
        <f t="shared" si="28"/>
        <v>203</v>
      </c>
      <c r="Z158" s="26">
        <f t="shared" si="29"/>
        <v>0</v>
      </c>
      <c r="AA158" s="35">
        <f>Z158*'Instructie &amp; totaal Prijsopgave'!$C$21</f>
        <v>0</v>
      </c>
    </row>
    <row r="159" spans="2:27" x14ac:dyDescent="0.3">
      <c r="B159" s="25" t="s">
        <v>159</v>
      </c>
      <c r="C159" s="25" t="s">
        <v>119</v>
      </c>
      <c r="D159" s="27" t="s">
        <v>264</v>
      </c>
      <c r="E159" s="26" t="s">
        <v>87</v>
      </c>
      <c r="F159" s="26" t="s">
        <v>88</v>
      </c>
      <c r="G159" s="43" t="s">
        <v>265</v>
      </c>
      <c r="H159" s="28">
        <v>13.16</v>
      </c>
      <c r="I159" s="29">
        <v>7.0000000000000007E-2</v>
      </c>
      <c r="J159" s="30">
        <v>3</v>
      </c>
      <c r="K159" s="30">
        <v>3</v>
      </c>
      <c r="L159" s="30"/>
      <c r="M159" s="30"/>
      <c r="N159" s="30"/>
      <c r="O159" s="30"/>
      <c r="P159" s="30"/>
      <c r="Q159" s="26"/>
      <c r="R159" s="32"/>
      <c r="S159" s="33">
        <f t="shared" si="33"/>
        <v>0</v>
      </c>
      <c r="T159" s="33">
        <f t="shared" si="33"/>
        <v>0</v>
      </c>
      <c r="U159" s="33">
        <f t="shared" si="33"/>
        <v>0</v>
      </c>
      <c r="V159" s="33">
        <f t="shared" si="33"/>
        <v>0</v>
      </c>
      <c r="W159" s="33">
        <f t="shared" si="33"/>
        <v>0</v>
      </c>
      <c r="X159" s="33">
        <f t="shared" si="33"/>
        <v>0</v>
      </c>
      <c r="Y159" s="34">
        <f t="shared" si="28"/>
        <v>156</v>
      </c>
      <c r="Z159" s="26">
        <f t="shared" si="29"/>
        <v>0</v>
      </c>
      <c r="AA159" s="35">
        <f>Z159*'Instructie &amp; totaal Prijsopgave'!$C$21</f>
        <v>0</v>
      </c>
    </row>
    <row r="160" spans="2:27" x14ac:dyDescent="0.3">
      <c r="B160" s="25" t="s">
        <v>159</v>
      </c>
      <c r="C160" s="25" t="s">
        <v>130</v>
      </c>
      <c r="D160" s="27" t="s">
        <v>266</v>
      </c>
      <c r="E160" s="26" t="s">
        <v>47</v>
      </c>
      <c r="F160" s="26" t="s">
        <v>53</v>
      </c>
      <c r="G160" s="43" t="s">
        <v>54</v>
      </c>
      <c r="H160" s="28">
        <v>2.25</v>
      </c>
      <c r="I160" s="29">
        <v>0.04</v>
      </c>
      <c r="J160" s="30">
        <v>3</v>
      </c>
      <c r="K160" s="30">
        <v>3</v>
      </c>
      <c r="L160" s="30"/>
      <c r="M160" s="30"/>
      <c r="N160" s="30"/>
      <c r="O160" s="30"/>
      <c r="P160" s="30"/>
      <c r="Q160" s="26"/>
      <c r="R160" s="32"/>
      <c r="S160" s="33">
        <f t="shared" si="33"/>
        <v>0</v>
      </c>
      <c r="T160" s="33">
        <f t="shared" si="33"/>
        <v>0</v>
      </c>
      <c r="U160" s="33">
        <f t="shared" si="33"/>
        <v>0</v>
      </c>
      <c r="V160" s="33">
        <f t="shared" si="33"/>
        <v>0</v>
      </c>
      <c r="W160" s="33">
        <f t="shared" si="33"/>
        <v>0</v>
      </c>
      <c r="X160" s="33">
        <f t="shared" si="33"/>
        <v>0</v>
      </c>
      <c r="Y160" s="34">
        <f t="shared" si="28"/>
        <v>156</v>
      </c>
      <c r="Z160" s="26">
        <f t="shared" si="29"/>
        <v>0</v>
      </c>
      <c r="AA160" s="35">
        <f>Z160*'Instructie &amp; totaal Prijsopgave'!$C$21</f>
        <v>0</v>
      </c>
    </row>
    <row r="161" spans="2:27" x14ac:dyDescent="0.3">
      <c r="B161" s="25" t="s">
        <v>159</v>
      </c>
      <c r="C161" s="25" t="s">
        <v>119</v>
      </c>
      <c r="D161" s="27" t="s">
        <v>267</v>
      </c>
      <c r="E161" s="26" t="s">
        <v>47</v>
      </c>
      <c r="F161" s="26" t="s">
        <v>69</v>
      </c>
      <c r="G161" s="43" t="s">
        <v>146</v>
      </c>
      <c r="H161" s="28">
        <v>9.7200000000000006</v>
      </c>
      <c r="I161" s="29">
        <v>0.04</v>
      </c>
      <c r="J161" s="30">
        <v>2</v>
      </c>
      <c r="K161" s="30"/>
      <c r="L161" s="30">
        <v>1</v>
      </c>
      <c r="M161" s="30">
        <v>1</v>
      </c>
      <c r="N161" s="30">
        <v>1</v>
      </c>
      <c r="O161" s="30">
        <v>1</v>
      </c>
      <c r="P161" s="30"/>
      <c r="Q161" s="26"/>
      <c r="R161" s="32"/>
      <c r="S161" s="33">
        <f t="shared" si="33"/>
        <v>0</v>
      </c>
      <c r="T161" s="33">
        <f t="shared" si="33"/>
        <v>0</v>
      </c>
      <c r="U161" s="33">
        <f t="shared" si="33"/>
        <v>0</v>
      </c>
      <c r="V161" s="33">
        <f t="shared" si="33"/>
        <v>0</v>
      </c>
      <c r="W161" s="33">
        <f t="shared" si="33"/>
        <v>0</v>
      </c>
      <c r="X161" s="33">
        <f t="shared" si="33"/>
        <v>0</v>
      </c>
      <c r="Y161" s="34">
        <f t="shared" si="28"/>
        <v>240</v>
      </c>
      <c r="Z161" s="26">
        <f t="shared" si="29"/>
        <v>0</v>
      </c>
      <c r="AA161" s="35">
        <f>Z161*'Instructie &amp; totaal Prijsopgave'!$C$21</f>
        <v>0</v>
      </c>
    </row>
    <row r="162" spans="2:27" x14ac:dyDescent="0.3">
      <c r="B162" s="25" t="s">
        <v>159</v>
      </c>
      <c r="C162" s="25" t="s">
        <v>119</v>
      </c>
      <c r="D162" s="27" t="s">
        <v>268</v>
      </c>
      <c r="E162" s="26" t="s">
        <v>47</v>
      </c>
      <c r="F162" s="26" t="s">
        <v>71</v>
      </c>
      <c r="G162" s="43" t="s">
        <v>146</v>
      </c>
      <c r="H162" s="28">
        <f>1*2</f>
        <v>2</v>
      </c>
      <c r="I162" s="29">
        <v>0.04</v>
      </c>
      <c r="J162" s="30">
        <v>2</v>
      </c>
      <c r="K162" s="30"/>
      <c r="L162" s="30">
        <v>1</v>
      </c>
      <c r="M162" s="30">
        <v>1</v>
      </c>
      <c r="N162" s="30">
        <v>1</v>
      </c>
      <c r="O162" s="30">
        <v>1</v>
      </c>
      <c r="P162" s="30"/>
      <c r="Q162" s="26"/>
      <c r="R162" s="32"/>
      <c r="S162" s="33">
        <f t="shared" si="33"/>
        <v>0</v>
      </c>
      <c r="T162" s="33">
        <f t="shared" si="33"/>
        <v>0</v>
      </c>
      <c r="U162" s="33">
        <f t="shared" si="33"/>
        <v>0</v>
      </c>
      <c r="V162" s="33">
        <f t="shared" si="33"/>
        <v>0</v>
      </c>
      <c r="W162" s="33">
        <f t="shared" si="33"/>
        <v>0</v>
      </c>
      <c r="X162" s="33">
        <f t="shared" si="33"/>
        <v>0</v>
      </c>
      <c r="Y162" s="34">
        <f t="shared" si="28"/>
        <v>240</v>
      </c>
      <c r="Z162" s="26">
        <f t="shared" si="29"/>
        <v>0</v>
      </c>
      <c r="AA162" s="35">
        <f>Z162*'Instructie &amp; totaal Prijsopgave'!$C$21</f>
        <v>0</v>
      </c>
    </row>
    <row r="163" spans="2:27" x14ac:dyDescent="0.3">
      <c r="B163" s="25" t="s">
        <v>159</v>
      </c>
      <c r="C163" s="25" t="s">
        <v>119</v>
      </c>
      <c r="D163" s="27" t="s">
        <v>269</v>
      </c>
      <c r="E163" s="26" t="s">
        <v>47</v>
      </c>
      <c r="F163" s="26" t="s">
        <v>69</v>
      </c>
      <c r="G163" s="43" t="s">
        <v>146</v>
      </c>
      <c r="H163" s="28">
        <f>5.38+1.67</f>
        <v>7.05</v>
      </c>
      <c r="I163" s="29">
        <v>0.04</v>
      </c>
      <c r="J163" s="30">
        <v>2</v>
      </c>
      <c r="K163" s="30"/>
      <c r="L163" s="30">
        <v>1</v>
      </c>
      <c r="M163" s="30">
        <v>1</v>
      </c>
      <c r="N163" s="30">
        <v>1</v>
      </c>
      <c r="O163" s="30">
        <v>1</v>
      </c>
      <c r="P163" s="30"/>
      <c r="Q163" s="26"/>
      <c r="R163" s="32"/>
      <c r="S163" s="33">
        <f t="shared" si="33"/>
        <v>0</v>
      </c>
      <c r="T163" s="33">
        <f t="shared" si="33"/>
        <v>0</v>
      </c>
      <c r="U163" s="33">
        <f t="shared" si="33"/>
        <v>0</v>
      </c>
      <c r="V163" s="33">
        <f t="shared" si="33"/>
        <v>0</v>
      </c>
      <c r="W163" s="33">
        <f t="shared" si="33"/>
        <v>0</v>
      </c>
      <c r="X163" s="33">
        <f t="shared" si="33"/>
        <v>0</v>
      </c>
      <c r="Y163" s="34">
        <f t="shared" si="28"/>
        <v>240</v>
      </c>
      <c r="Z163" s="26">
        <f t="shared" si="29"/>
        <v>0</v>
      </c>
      <c r="AA163" s="35">
        <f>Z163*'Instructie &amp; totaal Prijsopgave'!$C$21</f>
        <v>0</v>
      </c>
    </row>
    <row r="164" spans="2:27" x14ac:dyDescent="0.3">
      <c r="B164" s="25" t="s">
        <v>159</v>
      </c>
      <c r="C164" s="25" t="s">
        <v>119</v>
      </c>
      <c r="D164" s="27" t="s">
        <v>270</v>
      </c>
      <c r="E164" s="26" t="s">
        <v>47</v>
      </c>
      <c r="F164" s="26" t="s">
        <v>71</v>
      </c>
      <c r="G164" s="43" t="s">
        <v>146</v>
      </c>
      <c r="H164" s="28">
        <f>1.09+1.09+0.88</f>
        <v>3.06</v>
      </c>
      <c r="I164" s="29">
        <v>0.04</v>
      </c>
      <c r="J164" s="30">
        <v>2</v>
      </c>
      <c r="K164" s="30"/>
      <c r="L164" s="30">
        <v>1</v>
      </c>
      <c r="M164" s="30">
        <v>1</v>
      </c>
      <c r="N164" s="30">
        <v>1</v>
      </c>
      <c r="O164" s="30">
        <v>1</v>
      </c>
      <c r="P164" s="30"/>
      <c r="Q164" s="26"/>
      <c r="R164" s="32"/>
      <c r="S164" s="33">
        <f t="shared" si="33"/>
        <v>0</v>
      </c>
      <c r="T164" s="33">
        <f t="shared" si="33"/>
        <v>0</v>
      </c>
      <c r="U164" s="33">
        <f t="shared" si="33"/>
        <v>0</v>
      </c>
      <c r="V164" s="33">
        <f t="shared" si="33"/>
        <v>0</v>
      </c>
      <c r="W164" s="33">
        <f t="shared" si="33"/>
        <v>0</v>
      </c>
      <c r="X164" s="33">
        <f t="shared" si="33"/>
        <v>0</v>
      </c>
      <c r="Y164" s="34">
        <f t="shared" ref="Y164:Y169" si="34">SUM(J164*12)+(K164*40)+(L164*120)+(M164*32)+(N164*27)+(O164*37)+(P164*1)</f>
        <v>240</v>
      </c>
      <c r="Z164" s="26">
        <f t="shared" si="29"/>
        <v>0</v>
      </c>
      <c r="AA164" s="35">
        <f>Z164*'Instructie &amp; totaal Prijsopgave'!$C$21</f>
        <v>0</v>
      </c>
    </row>
    <row r="165" spans="2:27" x14ac:dyDescent="0.3">
      <c r="B165" s="25" t="s">
        <v>159</v>
      </c>
      <c r="C165" s="25" t="s">
        <v>119</v>
      </c>
      <c r="D165" s="27" t="s">
        <v>271</v>
      </c>
      <c r="E165" s="26" t="s">
        <v>47</v>
      </c>
      <c r="F165" s="26" t="s">
        <v>71</v>
      </c>
      <c r="G165" s="43" t="s">
        <v>146</v>
      </c>
      <c r="H165" s="28">
        <f>3.54-(0.625*0.375)+1.74</f>
        <v>5.0456250000000002</v>
      </c>
      <c r="I165" s="29">
        <v>0.04</v>
      </c>
      <c r="J165" s="30">
        <v>2</v>
      </c>
      <c r="K165" s="30"/>
      <c r="L165" s="30">
        <v>1</v>
      </c>
      <c r="M165" s="30">
        <v>1</v>
      </c>
      <c r="N165" s="30">
        <v>1</v>
      </c>
      <c r="O165" s="30">
        <v>1</v>
      </c>
      <c r="P165" s="30"/>
      <c r="Q165" s="26"/>
      <c r="R165" s="32"/>
      <c r="S165" s="33">
        <f t="shared" si="33"/>
        <v>0</v>
      </c>
      <c r="T165" s="33">
        <f t="shared" si="33"/>
        <v>0</v>
      </c>
      <c r="U165" s="33">
        <f t="shared" si="33"/>
        <v>0</v>
      </c>
      <c r="V165" s="33">
        <f t="shared" si="33"/>
        <v>0</v>
      </c>
      <c r="W165" s="33">
        <f t="shared" si="33"/>
        <v>0</v>
      </c>
      <c r="X165" s="33">
        <f t="shared" si="33"/>
        <v>0</v>
      </c>
      <c r="Y165" s="34">
        <f t="shared" si="34"/>
        <v>240</v>
      </c>
      <c r="Z165" s="26">
        <f t="shared" si="29"/>
        <v>0</v>
      </c>
      <c r="AA165" s="35">
        <f>Z165*'Instructie &amp; totaal Prijsopgave'!$C$21</f>
        <v>0</v>
      </c>
    </row>
    <row r="166" spans="2:27" x14ac:dyDescent="0.3">
      <c r="B166" s="25" t="s">
        <v>159</v>
      </c>
      <c r="C166" s="25" t="s">
        <v>119</v>
      </c>
      <c r="D166" s="27" t="s">
        <v>272</v>
      </c>
      <c r="E166" s="26" t="s">
        <v>121</v>
      </c>
      <c r="F166" s="26" t="s">
        <v>171</v>
      </c>
      <c r="G166" s="43" t="s">
        <v>172</v>
      </c>
      <c r="H166" s="28">
        <v>61.82</v>
      </c>
      <c r="I166" s="29">
        <v>7.0000000000000007E-2</v>
      </c>
      <c r="J166" s="30">
        <v>3</v>
      </c>
      <c r="K166" s="30"/>
      <c r="L166" s="30">
        <v>1</v>
      </c>
      <c r="M166" s="30">
        <v>1</v>
      </c>
      <c r="N166" s="30">
        <v>1</v>
      </c>
      <c r="O166" s="30">
        <v>1</v>
      </c>
      <c r="P166" s="30"/>
      <c r="Q166" s="26" t="s">
        <v>219</v>
      </c>
      <c r="R166" s="32"/>
      <c r="S166" s="33">
        <f t="shared" si="33"/>
        <v>0</v>
      </c>
      <c r="T166" s="33">
        <f t="shared" si="33"/>
        <v>0</v>
      </c>
      <c r="U166" s="33">
        <f t="shared" si="33"/>
        <v>0</v>
      </c>
      <c r="V166" s="33">
        <f t="shared" si="33"/>
        <v>0</v>
      </c>
      <c r="W166" s="33">
        <f t="shared" si="33"/>
        <v>0</v>
      </c>
      <c r="X166" s="33">
        <f t="shared" si="33"/>
        <v>0</v>
      </c>
      <c r="Y166" s="34">
        <f t="shared" si="34"/>
        <v>252</v>
      </c>
      <c r="Z166" s="26">
        <f t="shared" si="29"/>
        <v>0</v>
      </c>
      <c r="AA166" s="35">
        <f>Z166*'Instructie &amp; totaal Prijsopgave'!$C$21</f>
        <v>0</v>
      </c>
    </row>
    <row r="167" spans="2:27" hidden="1" x14ac:dyDescent="0.3">
      <c r="B167" s="36" t="s">
        <v>159</v>
      </c>
      <c r="C167" s="36" t="s">
        <v>119</v>
      </c>
      <c r="D167" s="37" t="s">
        <v>273</v>
      </c>
      <c r="E167" s="37" t="s">
        <v>76</v>
      </c>
      <c r="F167" s="37" t="s">
        <v>83</v>
      </c>
      <c r="G167" s="42" t="s">
        <v>98</v>
      </c>
      <c r="H167" s="38" t="s">
        <v>79</v>
      </c>
      <c r="I167" s="39"/>
      <c r="J167" s="40"/>
      <c r="K167" s="40"/>
      <c r="L167" s="40"/>
      <c r="M167" s="40"/>
      <c r="N167" s="37"/>
      <c r="O167" s="37"/>
      <c r="P167" s="37"/>
      <c r="Q167" s="37"/>
      <c r="R167" s="37"/>
      <c r="S167" s="37"/>
      <c r="T167" s="37"/>
      <c r="U167" s="37"/>
      <c r="V167" s="37"/>
      <c r="W167" s="37"/>
      <c r="X167" s="37"/>
      <c r="Y167" s="40">
        <f t="shared" si="34"/>
        <v>0</v>
      </c>
      <c r="Z167" s="37">
        <f t="shared" si="29"/>
        <v>0</v>
      </c>
      <c r="AA167" s="41">
        <f>Z167*'Instructie &amp; totaal Prijsopgave'!$C$21</f>
        <v>0</v>
      </c>
    </row>
    <row r="168" spans="2:27" hidden="1" x14ac:dyDescent="0.3">
      <c r="B168" s="36" t="s">
        <v>136</v>
      </c>
      <c r="C168" s="36" t="s">
        <v>130</v>
      </c>
      <c r="D168" s="37" t="s">
        <v>274</v>
      </c>
      <c r="E168" s="37" t="s">
        <v>76</v>
      </c>
      <c r="F168" s="37" t="s">
        <v>108</v>
      </c>
      <c r="G168" s="42" t="s">
        <v>96</v>
      </c>
      <c r="H168" s="38" t="s">
        <v>79</v>
      </c>
      <c r="I168" s="39"/>
      <c r="J168" s="40"/>
      <c r="K168" s="40"/>
      <c r="L168" s="40"/>
      <c r="M168" s="40"/>
      <c r="N168" s="37"/>
      <c r="O168" s="37"/>
      <c r="P168" s="37"/>
      <c r="Q168" s="37"/>
      <c r="R168" s="37"/>
      <c r="S168" s="37"/>
      <c r="T168" s="37"/>
      <c r="U168" s="37"/>
      <c r="V168" s="37"/>
      <c r="W168" s="37"/>
      <c r="X168" s="37"/>
      <c r="Y168" s="40">
        <f t="shared" si="34"/>
        <v>0</v>
      </c>
      <c r="Z168" s="37">
        <f t="shared" si="29"/>
        <v>0</v>
      </c>
      <c r="AA168" s="41">
        <f>Z168*'Instructie &amp; totaal Prijsopgave'!$C$21</f>
        <v>0</v>
      </c>
    </row>
    <row r="169" spans="2:27" x14ac:dyDescent="0.3">
      <c r="B169" s="25" t="s">
        <v>159</v>
      </c>
      <c r="C169" s="25" t="s">
        <v>119</v>
      </c>
      <c r="D169" s="27" t="s">
        <v>275</v>
      </c>
      <c r="E169" s="26" t="s">
        <v>121</v>
      </c>
      <c r="F169" s="26" t="s">
        <v>171</v>
      </c>
      <c r="G169" s="43" t="s">
        <v>172</v>
      </c>
      <c r="H169" s="28">
        <v>11.35</v>
      </c>
      <c r="I169" s="29">
        <v>7.0000000000000007E-2</v>
      </c>
      <c r="J169" s="30">
        <v>3</v>
      </c>
      <c r="K169" s="30"/>
      <c r="L169" s="30">
        <v>1</v>
      </c>
      <c r="M169" s="30">
        <v>1</v>
      </c>
      <c r="N169" s="30">
        <v>1</v>
      </c>
      <c r="O169" s="30">
        <v>1</v>
      </c>
      <c r="P169" s="30"/>
      <c r="Q169" s="26" t="s">
        <v>219</v>
      </c>
      <c r="R169" s="32"/>
      <c r="S169" s="33">
        <f t="shared" ref="S169:X169" si="35">J169*$R169</f>
        <v>0</v>
      </c>
      <c r="T169" s="33">
        <f t="shared" si="35"/>
        <v>0</v>
      </c>
      <c r="U169" s="33">
        <f t="shared" si="35"/>
        <v>0</v>
      </c>
      <c r="V169" s="33">
        <f t="shared" si="35"/>
        <v>0</v>
      </c>
      <c r="W169" s="33">
        <f t="shared" si="35"/>
        <v>0</v>
      </c>
      <c r="X169" s="33">
        <f t="shared" si="35"/>
        <v>0</v>
      </c>
      <c r="Y169" s="34">
        <f t="shared" si="34"/>
        <v>252</v>
      </c>
      <c r="Z169" s="26">
        <f t="shared" si="29"/>
        <v>0</v>
      </c>
      <c r="AA169" s="35">
        <f>Z169*'Instructie &amp; totaal Prijsopgave'!$C$21</f>
        <v>0</v>
      </c>
    </row>
    <row r="170" spans="2:27" x14ac:dyDescent="0.3">
      <c r="H170" s="44">
        <f>SUM(H4:H169)</f>
        <v>3176.0783250000004</v>
      </c>
      <c r="I170" s="44"/>
      <c r="P170" s="2"/>
      <c r="S170" s="4">
        <f t="shared" ref="S170:X170" si="36">SUM(S4:S169)</f>
        <v>0</v>
      </c>
      <c r="T170" s="4">
        <f t="shared" si="36"/>
        <v>0</v>
      </c>
      <c r="U170" s="4">
        <f t="shared" si="36"/>
        <v>0</v>
      </c>
      <c r="V170" s="4">
        <f t="shared" si="36"/>
        <v>0</v>
      </c>
      <c r="W170" s="4">
        <f t="shared" si="36"/>
        <v>0</v>
      </c>
      <c r="X170" s="4">
        <f t="shared" si="36"/>
        <v>0</v>
      </c>
    </row>
  </sheetData>
  <autoFilter ref="B3:AA170" xr:uid="{DAA95FC4-86DE-47CC-8904-7D7BFC881E36}">
    <filterColumn colId="6">
      <filters>
        <filter val="0,9"/>
        <filter val="1,0"/>
        <filter val="1,2"/>
        <filter val="1,3"/>
        <filter val="1,6"/>
        <filter val="10,1"/>
        <filter val="10,3"/>
        <filter val="107,5"/>
        <filter val="11,0"/>
        <filter val="11,4"/>
        <filter val="12,5"/>
        <filter val="120,8"/>
        <filter val="13,1"/>
        <filter val="13,2"/>
        <filter val="13,6"/>
        <filter val="13,7"/>
        <filter val="14,1"/>
        <filter val="14,4"/>
        <filter val="14,5"/>
        <filter val="16,8"/>
        <filter val="165,0"/>
        <filter val="167,0"/>
        <filter val="17,3"/>
        <filter val="17,5"/>
        <filter val="17,6"/>
        <filter val="18,1"/>
        <filter val="2,0"/>
        <filter val="2,1"/>
        <filter val="2,2"/>
        <filter val="2,3"/>
        <filter val="2,4"/>
        <filter val="2,5"/>
        <filter val="2,8"/>
        <filter val="2,9"/>
        <filter val="207,3"/>
        <filter val="21,6"/>
        <filter val="22,7"/>
        <filter val="23,9"/>
        <filter val="24,1"/>
        <filter val="24,8"/>
        <filter val="27,4"/>
        <filter val="28,8"/>
        <filter val="29,6"/>
        <filter val="290,0"/>
        <filter val="3,0"/>
        <filter val="3,1"/>
        <filter val="3,5"/>
        <filter val="3,6"/>
        <filter val="3,9"/>
        <filter val="3.176,08"/>
        <filter val="318,6"/>
        <filter val="32,9"/>
        <filter val="35,4"/>
        <filter val="36,2"/>
        <filter val="39,4"/>
        <filter val="4,1"/>
        <filter val="4,2"/>
        <filter val="4,6"/>
        <filter val="4,8"/>
        <filter val="43,9"/>
        <filter val="479,3"/>
        <filter val="5,0"/>
        <filter val="5,9"/>
        <filter val="51,0"/>
        <filter val="6,0"/>
        <filter val="6,1"/>
        <filter val="6,5"/>
        <filter val="61,8"/>
        <filter val="65,2"/>
        <filter val="7,0"/>
        <filter val="7,1"/>
        <filter val="7,2"/>
        <filter val="7,3"/>
        <filter val="7,4"/>
        <filter val="7,6"/>
        <filter val="7,7"/>
        <filter val="8,1"/>
        <filter val="8,3"/>
        <filter val="8,6"/>
        <filter val="8,7"/>
        <filter val="8,8"/>
        <filter val="8,9"/>
        <filter val="9,1"/>
        <filter val="9,2"/>
        <filter val="9,5"/>
        <filter val="9,7"/>
        <filter val="9,8"/>
        <filter val="91,5"/>
        <filter val="93,8"/>
      </filters>
    </filterColumn>
  </autoFilter>
  <mergeCells count="2">
    <mergeCell ref="L2:O2"/>
    <mergeCell ref="S2:X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 &amp; totaal Prijsopgave</vt:lpstr>
      <vt:lpstr>Prijsopgave invulformulier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 de Graaf</dc:creator>
  <cp:lastModifiedBy>Rianne Koetsier</cp:lastModifiedBy>
  <dcterms:created xsi:type="dcterms:W3CDTF">2026-03-26T12:02:38Z</dcterms:created>
  <dcterms:modified xsi:type="dcterms:W3CDTF">2026-03-27T10:53:46Z</dcterms:modified>
</cp:coreProperties>
</file>