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Q:\SSO-CFD\UG_HKT_Inkoop-UNIT\83-INKOOPDOSSIER- INKOOP\IUC23\IUC23-696 Post en Pakketten\03 - EU DOCUMENTEN\"/>
    </mc:Choice>
  </mc:AlternateContent>
  <xr:revisionPtr revIDLastSave="0" documentId="14_{BB3E15AD-D36B-4D5F-A002-6CB204A959B3}" xr6:coauthVersionLast="47" xr6:coauthVersionMax="47" xr10:uidLastSave="{00000000-0000-0000-0000-000000000000}"/>
  <bookViews>
    <workbookView xWindow="9060" yWindow="495" windowWidth="19260" windowHeight="17220" xr2:uid="{CE992550-09E1-4861-8B1D-19B61449BBF5}"/>
  </bookViews>
  <sheets>
    <sheet name="Voorblad" sheetId="1" r:id="rId1"/>
    <sheet name="Zakelijke binnenlandse Post" sheetId="2" r:id="rId2"/>
    <sheet name="Zakelijke buitenlandse post"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7" i="2" l="1"/>
  <c r="D56" i="2" l="1"/>
  <c r="E69" i="2"/>
  <c r="E70" i="2" s="1"/>
  <c r="C158" i="2" s="1"/>
  <c r="D62" i="2"/>
  <c r="E62" i="2" s="1"/>
  <c r="E63" i="2" s="1"/>
  <c r="C157" i="2" s="1"/>
  <c r="D75" i="2" l="1"/>
  <c r="C77" i="2" s="1"/>
  <c r="H32" i="4"/>
  <c r="H33" i="4"/>
  <c r="H34" i="4"/>
  <c r="H35" i="4"/>
  <c r="H36" i="4"/>
  <c r="H37" i="4"/>
  <c r="H38" i="4"/>
  <c r="H39" i="4"/>
  <c r="I39" i="4" s="1"/>
  <c r="H40" i="4"/>
  <c r="H31" i="4"/>
  <c r="I33" i="4"/>
  <c r="I34" i="4"/>
  <c r="I35" i="4"/>
  <c r="I36" i="4"/>
  <c r="I37" i="4"/>
  <c r="I38" i="4"/>
  <c r="E33" i="4"/>
  <c r="E34" i="4"/>
  <c r="E35" i="4"/>
  <c r="E36" i="4"/>
  <c r="E37" i="4"/>
  <c r="E38" i="4"/>
  <c r="E39" i="4"/>
  <c r="D40" i="4"/>
  <c r="D32" i="4"/>
  <c r="D33" i="4"/>
  <c r="D34" i="4"/>
  <c r="D35" i="4"/>
  <c r="D36" i="4"/>
  <c r="D37" i="4"/>
  <c r="D38" i="4"/>
  <c r="D39" i="4"/>
  <c r="D31" i="4"/>
  <c r="D54" i="4"/>
  <c r="D53" i="4"/>
  <c r="D52" i="4"/>
  <c r="D51" i="4"/>
  <c r="E51" i="4" s="1"/>
  <c r="D50" i="4"/>
  <c r="E50" i="4" s="1"/>
  <c r="D49" i="4"/>
  <c r="E49" i="4" s="1"/>
  <c r="D48" i="4"/>
  <c r="E48" i="4" s="1"/>
  <c r="D47" i="4"/>
  <c r="M62" i="4"/>
  <c r="M63" i="4"/>
  <c r="M64" i="4"/>
  <c r="I62" i="4"/>
  <c r="I63" i="4"/>
  <c r="I64" i="4"/>
  <c r="E62" i="4"/>
  <c r="E63" i="4"/>
  <c r="E64" i="4"/>
  <c r="K66" i="4"/>
  <c r="G66" i="4"/>
  <c r="C66" i="4"/>
  <c r="C87" i="2"/>
  <c r="L36" i="2"/>
  <c r="H36" i="2"/>
  <c r="D36" i="2"/>
  <c r="M65" i="4"/>
  <c r="I65" i="4"/>
  <c r="E65" i="4"/>
  <c r="M61" i="4"/>
  <c r="M66" i="4" s="1"/>
  <c r="C88" i="4" s="1"/>
  <c r="I61" i="4"/>
  <c r="I66" i="4" s="1"/>
  <c r="C87" i="4" s="1"/>
  <c r="E61" i="4"/>
  <c r="I40" i="4"/>
  <c r="I31" i="4"/>
  <c r="I24" i="4"/>
  <c r="E24" i="4"/>
  <c r="I23" i="4"/>
  <c r="E23" i="4"/>
  <c r="I22" i="4"/>
  <c r="E22" i="4"/>
  <c r="I21" i="4"/>
  <c r="E21" i="4"/>
  <c r="I20" i="4"/>
  <c r="E20" i="4"/>
  <c r="I19" i="4"/>
  <c r="E19" i="4"/>
  <c r="I18" i="4"/>
  <c r="I25" i="4" s="1"/>
  <c r="C79" i="4" s="1"/>
  <c r="E18" i="4"/>
  <c r="I11" i="4"/>
  <c r="E11" i="4"/>
  <c r="I10" i="4"/>
  <c r="E10" i="4"/>
  <c r="I9" i="4"/>
  <c r="E9" i="4"/>
  <c r="I8" i="4"/>
  <c r="I12" i="4" s="1"/>
  <c r="C76" i="4" s="1"/>
  <c r="E8" i="4"/>
  <c r="E40" i="4"/>
  <c r="E54" i="4"/>
  <c r="C134" i="2"/>
  <c r="E132" i="2"/>
  <c r="E133" i="2"/>
  <c r="P121" i="2"/>
  <c r="Q121" i="2" s="1"/>
  <c r="L121" i="2"/>
  <c r="M121" i="2" s="1"/>
  <c r="H121" i="2"/>
  <c r="I121" i="2" s="1"/>
  <c r="D121" i="2"/>
  <c r="E121" i="2" s="1"/>
  <c r="P120" i="2"/>
  <c r="Q120" i="2" s="1"/>
  <c r="L120" i="2"/>
  <c r="M120" i="2" s="1"/>
  <c r="H120" i="2"/>
  <c r="I120" i="2" s="1"/>
  <c r="D120" i="2"/>
  <c r="E120" i="2" s="1"/>
  <c r="P119" i="2"/>
  <c r="Q119" i="2" s="1"/>
  <c r="L119" i="2"/>
  <c r="M119" i="2" s="1"/>
  <c r="H119" i="2"/>
  <c r="I119" i="2" s="1"/>
  <c r="D119" i="2"/>
  <c r="E119" i="2" s="1"/>
  <c r="P118" i="2"/>
  <c r="Q118" i="2" s="1"/>
  <c r="L118" i="2"/>
  <c r="M118" i="2" s="1"/>
  <c r="H118" i="2"/>
  <c r="I118" i="2" s="1"/>
  <c r="D118" i="2"/>
  <c r="E118" i="2" s="1"/>
  <c r="P109" i="2"/>
  <c r="Q109" i="2" s="1"/>
  <c r="L109" i="2"/>
  <c r="M109" i="2" s="1"/>
  <c r="H109" i="2"/>
  <c r="I109" i="2" s="1"/>
  <c r="D109" i="2"/>
  <c r="E109" i="2" s="1"/>
  <c r="P108" i="2"/>
  <c r="Q108" i="2" s="1"/>
  <c r="L108" i="2"/>
  <c r="M108" i="2" s="1"/>
  <c r="H108" i="2"/>
  <c r="I108" i="2" s="1"/>
  <c r="D108" i="2"/>
  <c r="E108" i="2" s="1"/>
  <c r="P107" i="2"/>
  <c r="Q107" i="2" s="1"/>
  <c r="L107" i="2"/>
  <c r="M107" i="2" s="1"/>
  <c r="H107" i="2"/>
  <c r="I107" i="2" s="1"/>
  <c r="D107" i="2"/>
  <c r="E107" i="2" s="1"/>
  <c r="P106" i="2"/>
  <c r="Q106" i="2" s="1"/>
  <c r="L106" i="2"/>
  <c r="M106" i="2" s="1"/>
  <c r="H106" i="2"/>
  <c r="I106" i="2" s="1"/>
  <c r="D106" i="2"/>
  <c r="E106" i="2" s="1"/>
  <c r="P98" i="2"/>
  <c r="Q98" i="2" s="1"/>
  <c r="L98" i="2"/>
  <c r="M98" i="2" s="1"/>
  <c r="H98" i="2"/>
  <c r="I98" i="2" s="1"/>
  <c r="D98" i="2"/>
  <c r="E98" i="2" s="1"/>
  <c r="P97" i="2"/>
  <c r="Q97" i="2" s="1"/>
  <c r="L97" i="2"/>
  <c r="M97" i="2" s="1"/>
  <c r="H97" i="2"/>
  <c r="I97" i="2" s="1"/>
  <c r="D97" i="2"/>
  <c r="E97" i="2" s="1"/>
  <c r="P96" i="2"/>
  <c r="Q96" i="2" s="1"/>
  <c r="L96" i="2"/>
  <c r="M96" i="2" s="1"/>
  <c r="H96" i="2"/>
  <c r="I96" i="2" s="1"/>
  <c r="D96" i="2"/>
  <c r="E96" i="2" s="1"/>
  <c r="P95" i="2"/>
  <c r="Q95" i="2" s="1"/>
  <c r="L95" i="2"/>
  <c r="M95" i="2" s="1"/>
  <c r="H95" i="2"/>
  <c r="I95" i="2" s="1"/>
  <c r="D95" i="2"/>
  <c r="E95" i="2" s="1"/>
  <c r="E66" i="4" l="1"/>
  <c r="C86" i="4" s="1"/>
  <c r="E25" i="4"/>
  <c r="C78" i="4" s="1"/>
  <c r="E12" i="4"/>
  <c r="C75" i="4" s="1"/>
  <c r="E134" i="2"/>
  <c r="C180" i="2" s="1"/>
  <c r="Q110" i="2"/>
  <c r="C173" i="2" s="1"/>
  <c r="Q122" i="2"/>
  <c r="C178" i="2" s="1"/>
  <c r="I32" i="4"/>
  <c r="I41" i="4" s="1"/>
  <c r="C82" i="4" s="1"/>
  <c r="E32" i="4"/>
  <c r="E31" i="4"/>
  <c r="E53" i="4"/>
  <c r="E47" i="4"/>
  <c r="E52" i="4"/>
  <c r="I122" i="2"/>
  <c r="C176" i="2" s="1"/>
  <c r="I110" i="2"/>
  <c r="C171" i="2" s="1"/>
  <c r="E110" i="2"/>
  <c r="C170" i="2" s="1"/>
  <c r="E122" i="2"/>
  <c r="C175" i="2" s="1"/>
  <c r="M110" i="2"/>
  <c r="C172" i="2" s="1"/>
  <c r="M122" i="2"/>
  <c r="C177" i="2" s="1"/>
  <c r="Q99" i="2"/>
  <c r="C168" i="2" s="1"/>
  <c r="E99" i="2"/>
  <c r="C165" i="2" s="1"/>
  <c r="I99" i="2"/>
  <c r="C166" i="2" s="1"/>
  <c r="M99" i="2"/>
  <c r="C167" i="2" s="1"/>
  <c r="E55" i="4" l="1"/>
  <c r="C84" i="4" s="1"/>
  <c r="E41" i="4"/>
  <c r="C81" i="4" s="1"/>
  <c r="E86" i="2"/>
  <c r="E85" i="2"/>
  <c r="E84" i="2"/>
  <c r="E83" i="2"/>
  <c r="E82" i="2"/>
  <c r="E75" i="2"/>
  <c r="E76" i="2"/>
  <c r="C91" i="4" l="1"/>
  <c r="G29" i="1" s="1"/>
  <c r="E87" i="2"/>
  <c r="C162" i="2" s="1"/>
  <c r="E77" i="2"/>
  <c r="C160" i="2" s="1"/>
  <c r="E56" i="2"/>
  <c r="H49" i="2"/>
  <c r="I49" i="2" s="1"/>
  <c r="D49" i="2"/>
  <c r="E49" i="2" s="1"/>
  <c r="H48" i="2"/>
  <c r="I48" i="2" s="1"/>
  <c r="H47" i="2"/>
  <c r="I47" i="2" s="1"/>
  <c r="H46" i="2"/>
  <c r="I46" i="2" s="1"/>
  <c r="H45" i="2"/>
  <c r="I45" i="2" s="1"/>
  <c r="D37" i="2"/>
  <c r="E37" i="2" s="1"/>
  <c r="L38" i="2"/>
  <c r="M38" i="2" s="1"/>
  <c r="H38" i="2"/>
  <c r="I38" i="2" s="1"/>
  <c r="L37" i="2"/>
  <c r="M37" i="2" s="1"/>
  <c r="H37" i="2"/>
  <c r="I37" i="2" s="1"/>
  <c r="M36" i="2"/>
  <c r="I36" i="2"/>
  <c r="D29" i="2"/>
  <c r="E29" i="2" s="1"/>
  <c r="H29" i="2"/>
  <c r="I29" i="2" s="1"/>
  <c r="H28" i="2"/>
  <c r="I28" i="2" s="1"/>
  <c r="H27" i="2"/>
  <c r="I27" i="2" s="1"/>
  <c r="H26" i="2"/>
  <c r="I26" i="2" s="1"/>
  <c r="D19" i="2"/>
  <c r="E19" i="2" s="1"/>
  <c r="L19" i="2"/>
  <c r="M19" i="2" s="1"/>
  <c r="H19" i="2"/>
  <c r="I19" i="2" s="1"/>
  <c r="L18" i="2"/>
  <c r="M18" i="2" s="1"/>
  <c r="H18" i="2"/>
  <c r="I18" i="2" s="1"/>
  <c r="L17" i="2"/>
  <c r="M17" i="2" s="1"/>
  <c r="H17" i="2"/>
  <c r="I17" i="2" s="1"/>
  <c r="D9" i="2"/>
  <c r="E9" i="2" s="1"/>
  <c r="H10" i="2"/>
  <c r="I10" i="2" s="1"/>
  <c r="H9" i="2"/>
  <c r="I9" i="2" s="1"/>
  <c r="D27" i="2" l="1"/>
  <c r="E27" i="2" s="1"/>
  <c r="D17" i="2"/>
  <c r="E17" i="2" s="1"/>
  <c r="I11" i="2"/>
  <c r="C139" i="2" s="1"/>
  <c r="E57" i="2"/>
  <c r="C155" i="2" s="1"/>
  <c r="C182" i="2" s="1"/>
  <c r="D46" i="2"/>
  <c r="E46" i="2" s="1"/>
  <c r="D47" i="2"/>
  <c r="E47" i="2" s="1"/>
  <c r="D45" i="2"/>
  <c r="E45" i="2" s="1"/>
  <c r="D48" i="2"/>
  <c r="E48" i="2" s="1"/>
  <c r="E36" i="2"/>
  <c r="D38" i="2"/>
  <c r="E38" i="2" s="1"/>
  <c r="M20" i="2"/>
  <c r="C143" i="2" s="1"/>
  <c r="I50" i="2"/>
  <c r="C153" i="2" s="1"/>
  <c r="I39" i="2"/>
  <c r="C149" i="2" s="1"/>
  <c r="D26" i="2"/>
  <c r="E26" i="2" s="1"/>
  <c r="D10" i="2"/>
  <c r="E10" i="2" s="1"/>
  <c r="E11" i="2" s="1"/>
  <c r="C138" i="2" s="1"/>
  <c r="D18" i="2"/>
  <c r="E18" i="2" s="1"/>
  <c r="D28" i="2"/>
  <c r="E28" i="2" s="1"/>
  <c r="M39" i="2"/>
  <c r="C150" i="2" s="1"/>
  <c r="I30" i="2"/>
  <c r="C146" i="2" s="1"/>
  <c r="I20" i="2"/>
  <c r="C142" i="2" s="1"/>
  <c r="E50" i="2" l="1"/>
  <c r="C152" i="2" s="1"/>
  <c r="E20" i="2"/>
  <c r="C141" i="2" s="1"/>
  <c r="E30" i="2"/>
  <c r="C145" i="2" s="1"/>
  <c r="E39" i="2"/>
  <c r="C148" i="2" s="1"/>
  <c r="G28" i="1" l="1"/>
  <c r="G30" i="1" s="1"/>
  <c r="G31" i="1" s="1"/>
</calcChain>
</file>

<file path=xl/sharedStrings.xml><?xml version="1.0" encoding="utf-8"?>
<sst xmlns="http://schemas.openxmlformats.org/spreadsheetml/2006/main" count="403" uniqueCount="160">
  <si>
    <t>Bijlage 6a - Prijzenblad - Perceel 1</t>
  </si>
  <si>
    <t>Toelichting:</t>
  </si>
  <si>
    <t xml:space="preserve">In dit prijzenblad vult u uw definitieve prijzen in voor uw Inschrijving. De genoemde aantallen zijn indicatief, hieraan kunnen geen rechten ontleend worden. Inschrijver dient bij inschrijving zowel een ingevuld .xls bestand als een volledig ingevulde (inclusief de inschrijfprijs) en ondertekende PDF met het voorblad in te dienen. Het is niet toegestaan om wijzigingen op het prijzenblad aan te brengen en/of formules aan te passen en/of te manipuleren. Dit leidt tot uitsluiting van de inschrijver. 
</t>
  </si>
  <si>
    <t>Legenda:</t>
  </si>
  <si>
    <t>Tekst</t>
  </si>
  <si>
    <t xml:space="preserve">Invoer beschrijvende tekst. Niet wijzigen. </t>
  </si>
  <si>
    <t>20-50</t>
  </si>
  <si>
    <t>Gewichtsklasse. Niet wijzigen.</t>
  </si>
  <si>
    <t>Tarief ex BTW</t>
  </si>
  <si>
    <t>Cellen bestemd voor uw invoer. Inschrijver dient deze cellen in dit Prijzenblad in te vullen. Het niet of niet op juiste wijze invullen van dit Prijzenblad leidt tot uitsluiting van de Inschrijving in deze Aanbesteding.</t>
  </si>
  <si>
    <t>Indicatieve aantallen</t>
  </si>
  <si>
    <t>De genoemde aantallen zijn indicatief, hieraan kunnen geen rechten ontleend worden.</t>
  </si>
  <si>
    <t>Totaal</t>
  </si>
  <si>
    <t>Berekeningen van totalen in werkblad. Niet wijzigen.</t>
  </si>
  <si>
    <t>Uw fictieve Inschrijfprijs</t>
  </si>
  <si>
    <t xml:space="preserve">Berekening van uw fictieve Inschrijfprijs. Niet wijzigen. </t>
  </si>
  <si>
    <t>Noten:</t>
  </si>
  <si>
    <t>CONTACTGEGEVENS INSCHRIJVER</t>
  </si>
  <si>
    <t>Onderneming:</t>
  </si>
  <si>
    <t xml:space="preserve">[ invullen ] </t>
  </si>
  <si>
    <t>Functie:</t>
  </si>
  <si>
    <t>Naam rechtsgeldig ondertekenaar:</t>
  </si>
  <si>
    <t>Datum:</t>
  </si>
  <si>
    <t>Handtekening:</t>
  </si>
  <si>
    <t>Inschrijfprijs per perceel</t>
  </si>
  <si>
    <t>Omschrijving</t>
  </si>
  <si>
    <t>Bedrag in €</t>
  </si>
  <si>
    <t>TOTAAL PERCEEL 1</t>
  </si>
  <si>
    <t>TOTAAL PERCEEL 1 over 4 jaren</t>
  </si>
  <si>
    <r>
      <t>(1) Inschrijver geeft prijzen op in Euro's (€)</t>
    </r>
    <r>
      <rPr>
        <b/>
        <sz val="11"/>
        <color rgb="FFFFFFFF"/>
        <rFont val="Calibri"/>
        <family val="2"/>
      </rPr>
      <t xml:space="preserve"> (op 3 decimalen)</t>
    </r>
    <r>
      <rPr>
        <sz val="11"/>
        <rFont val="Calibri"/>
        <family val="2"/>
      </rPr>
      <t xml:space="preserve"> en exclusief BTW. De aanbestedende dienst benadrukt dat de opgegeven prijzen totaalprijzen dienen te zijn. Eventuele bijkomende kosten als haal- en brengservice, computer-, software, programmakosten, instel- omstelkosten, leverkosten e.d. dienen verdisconteerd te zijn in de aangeboden prijzen.
</t>
    </r>
  </si>
  <si>
    <t>Tijdkritisch</t>
  </si>
  <si>
    <t>Niet-Tijdkritisch</t>
  </si>
  <si>
    <t>Tarief ex btw</t>
  </si>
  <si>
    <t>0-20</t>
  </si>
  <si>
    <t>Indicatief aantal</t>
  </si>
  <si>
    <t>Brief klein (t/m C5)</t>
  </si>
  <si>
    <t>Flexibel</t>
  </si>
  <si>
    <t>0-50</t>
  </si>
  <si>
    <t>50-100</t>
  </si>
  <si>
    <t>100-350</t>
  </si>
  <si>
    <t>Brief speciaal</t>
  </si>
  <si>
    <t>350-1000</t>
  </si>
  <si>
    <t>1000-2000</t>
  </si>
  <si>
    <t>Brief gemengd extra</t>
  </si>
  <si>
    <t xml:space="preserve">Brief groot (t/m C4) </t>
  </si>
  <si>
    <t xml:space="preserve">Brief gemengd </t>
  </si>
  <si>
    <t>Partijenpost</t>
  </si>
  <si>
    <t>0-350</t>
  </si>
  <si>
    <t>350-2000</t>
  </si>
  <si>
    <t>Brievenbuspakjes met track &amp; trace</t>
  </si>
  <si>
    <t>500-1000</t>
  </si>
  <si>
    <t>Uiterlijk &amp; formaat: mogen verschillen</t>
  </si>
  <si>
    <t>Bezorging binnen 24 uur</t>
  </si>
  <si>
    <t>Duur</t>
  </si>
  <si>
    <t>Jaarabonnement</t>
  </si>
  <si>
    <t>Entreetarief</t>
  </si>
  <si>
    <t>Poststukken alleen fysiek retour</t>
  </si>
  <si>
    <t>Poststukken alleen digitaal retour</t>
  </si>
  <si>
    <t>Poststukken alleen digitaal retour, inclusief retourreden</t>
  </si>
  <si>
    <t>Retouren</t>
  </si>
  <si>
    <t>Poststukken digitaal en fysiek retour, inclusief retourreden en tekst op poststuk</t>
  </si>
  <si>
    <t>Postbusnummers</t>
  </si>
  <si>
    <t>Haal en brengservice*</t>
  </si>
  <si>
    <t>Binnenland</t>
  </si>
  <si>
    <t>Stedelijk gebied of bedrijventerrein **</t>
  </si>
  <si>
    <t>Niet-stedelijk gebied ***</t>
  </si>
  <si>
    <t>Dagtarief bij wekelijkse afname van 1-4 dagen</t>
  </si>
  <si>
    <t>1 postzak</t>
  </si>
  <si>
    <t>Extra kosten per extra postzak</t>
  </si>
  <si>
    <t>1 rolcontainer</t>
  </si>
  <si>
    <t>extra kosten per extra rolcontainer</t>
  </si>
  <si>
    <t>TOTAAL</t>
  </si>
  <si>
    <t>Dagtarief bij wekelijkse afname van 5 dagen</t>
  </si>
  <si>
    <t>Dagtarief bij incidentele afname</t>
  </si>
  <si>
    <t>* het genoemde tarief wordt afzonderlijk voor de haalservice en de brengservice berekend</t>
  </si>
  <si>
    <t>** onder stedelijk gebied wordt verstaan een gemiddeld omgevingsadressendichtheid (oad) van meer dan 500 addressen per km2. Onder omgevingsadressendichtheid wordt verstaan het aantal adressen binnen een cirkel met een straal van één kilometer rondom een adres, gedeeld door de oppervlakte van de cirkel</t>
  </si>
  <si>
    <t>Jaar</t>
  </si>
  <si>
    <t>0-2000</t>
  </si>
  <si>
    <t>Binnenland aangetekende brief (verzekerd tot € 50)</t>
  </si>
  <si>
    <t>Binnenland aangetekende brief (met extra verzekering tot € 500)</t>
  </si>
  <si>
    <t>Week</t>
  </si>
  <si>
    <t xml:space="preserve">Doorzendservice </t>
  </si>
  <si>
    <t>(vast tarief per periode)</t>
  </si>
  <si>
    <t>***onder niet-stedelijk gebied wordt verstaan een gemiddeld omgevingsadressendichtheid (oad) van minder dan 500 addressen per km2</t>
  </si>
  <si>
    <t>EUR2: alle overige landen in Europa (excl. Rusland).</t>
  </si>
  <si>
    <t>*Zone-indeling</t>
  </si>
  <si>
    <t>Wereldwijd</t>
  </si>
  <si>
    <t>Europa</t>
  </si>
  <si>
    <t>20-30</t>
  </si>
  <si>
    <t>30-40</t>
  </si>
  <si>
    <t>40-50</t>
  </si>
  <si>
    <t>100-200</t>
  </si>
  <si>
    <t>200-350</t>
  </si>
  <si>
    <t>Brief groot (t/m C4)</t>
  </si>
  <si>
    <t>gewichtsklasse aanlevering in gram</t>
  </si>
  <si>
    <t>350-500</t>
  </si>
  <si>
    <t>Europa &amp; wereldwijd</t>
  </si>
  <si>
    <t>0-100</t>
  </si>
  <si>
    <t>EUR1: België, Denemarken (excl. Faeröer eilanden en Groenland), Duitsland, Frankrijk (incl. Monaco), Italië (excl. San Marino en Vaticaanstad), Luxemburg, Oostenrijk, Spanje (incl. Balearen, excl. Canarische eilanden), Zweden.</t>
  </si>
  <si>
    <t>Tijdvak (2 uur)</t>
  </si>
  <si>
    <t>Tijdvak (1 uur)</t>
  </si>
  <si>
    <t>Wereldwijd*</t>
  </si>
  <si>
    <t>Wereldwijd: alle overige landen buiten Europa (incl. Rusland).</t>
  </si>
  <si>
    <t>EUR1 *</t>
  </si>
  <si>
    <t>EUR2 *</t>
  </si>
  <si>
    <t>Zakelijke binnenlandse post</t>
  </si>
  <si>
    <t>Totaal Zakelijke Binnenlandse Post</t>
  </si>
  <si>
    <t>Brief klein tijdkritisch</t>
  </si>
  <si>
    <t>Brief klein niet kritisch</t>
  </si>
  <si>
    <t>Brief groot tijdkritisch</t>
  </si>
  <si>
    <t>Brief groot niet kritisch</t>
  </si>
  <si>
    <t>Brief groot flexibel</t>
  </si>
  <si>
    <t>Brief gemengd tijdkritisch</t>
  </si>
  <si>
    <t>Brief gemengd niet kritisch</t>
  </si>
  <si>
    <t>Brief speciaal tijdkritisch</t>
  </si>
  <si>
    <t>Brief speciaal niet kritisch</t>
  </si>
  <si>
    <t>Brief speciaal flex</t>
  </si>
  <si>
    <t>Brief gemengd extra tijdkritisch</t>
  </si>
  <si>
    <t>Brief gemengd extra niet kritisch</t>
  </si>
  <si>
    <t>Haal en brengservice 1-4 dagen</t>
  </si>
  <si>
    <t>Stedelijk 1-4 dagen 2 uur</t>
  </si>
  <si>
    <t>Stedelijk 1-4 dagen 1 uur</t>
  </si>
  <si>
    <t>Niet stedelijk 1-4 dagen 2 uur</t>
  </si>
  <si>
    <t>Niet stedelijk 1-4 dagen 1 uur</t>
  </si>
  <si>
    <t>Haal en brengservice 5 dagen</t>
  </si>
  <si>
    <t>Stedelijk 5 dagen 2 uur</t>
  </si>
  <si>
    <t>Stedelijk 5 dagen 1 uur</t>
  </si>
  <si>
    <t>Niet stedelijk 5 dagen 2 uur</t>
  </si>
  <si>
    <t>Niet stedelijk 5 dagen 1 uur</t>
  </si>
  <si>
    <t>Haal en brengservice incidenteel</t>
  </si>
  <si>
    <t>Stedelijk incidenteel 2 uur</t>
  </si>
  <si>
    <t>Stedelijk incidenteel 1 uur</t>
  </si>
  <si>
    <t>Niet stedelijk incidenteel 2 uur</t>
  </si>
  <si>
    <t>Niet stedelijk incidenteel 1 uur</t>
  </si>
  <si>
    <t>Doorzendservice</t>
  </si>
  <si>
    <t>TOTAAL ZAKELIJKE BINNENLANDSE POST</t>
  </si>
  <si>
    <t>Aangetekende post</t>
  </si>
  <si>
    <t>Aangetekende post met extra verzekeringservice</t>
  </si>
  <si>
    <t>Zakelijke buitenlandse post</t>
  </si>
  <si>
    <t>Totaal Zakelijke Buitenlandse Post</t>
  </si>
  <si>
    <t>Brief klein Europa</t>
  </si>
  <si>
    <t>Brief klein Wereldwijd</t>
  </si>
  <si>
    <t>Brief groot Europa</t>
  </si>
  <si>
    <t>Brief groot Wereldwijd</t>
  </si>
  <si>
    <t>Brief speciaal Europa</t>
  </si>
  <si>
    <t>Brief speciaal Wereldwijd</t>
  </si>
  <si>
    <t>Brief gemengd EU &amp; Wereldwijd</t>
  </si>
  <si>
    <t>Brievenbuspakjes met track &amp; trace EUR1</t>
  </si>
  <si>
    <t>Brievenbuspakjes met track &amp; trace EUR2</t>
  </si>
  <si>
    <t>Brievenbuspakjes met track &amp; trace ROW</t>
  </si>
  <si>
    <t>TOTAAL ZAKELIJKE BUITENLANDSE POST</t>
  </si>
  <si>
    <t>1. Tab 1: Zakelijke binnenlandse post</t>
  </si>
  <si>
    <t>Minimum volume: 250 stuks. Uiterlijk &amp; formaat: identiek</t>
  </si>
  <si>
    <t>vul hieronder alle bedragen in 3 decimalen nauwkeurig in</t>
  </si>
  <si>
    <t>vul hieronder alle bedragen in maximaal 3 decimalen nauwkeurig in</t>
  </si>
  <si>
    <t>Minimum orderbedrag Euro 30,00. Uiterlijk &amp; formaat: klein, groot &amp; speciaal door elkaar</t>
  </si>
  <si>
    <t>Minimum orderbedrag Euro 30,00. Uiterlijk &amp; formaat: klein &amp; groot door elkaar</t>
  </si>
  <si>
    <t>2. Tab 2: Zakelijke buitenlandse post</t>
  </si>
  <si>
    <t xml:space="preserve">Minimum orderbedrag Euro 30,00. </t>
  </si>
  <si>
    <t>Minimum: 100 stuks. gewichtsklasse aanlevering in 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</si>
</sst>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quot;€&quot;\ #,##0.00"/>
    <numFmt numFmtId="165" formatCode="[$$-409]#,##0.00_ ;\-[$$-409]#,##0.00\ "/>
    <numFmt numFmtId="166" formatCode="&quot;€&quot;\ #,##0.000"/>
    <numFmt numFmtId="167" formatCode="_ * #,##0_ ;_ * \-#,##0_ ;_ * &quot;-&quot;??_ ;_ @_ "/>
    <numFmt numFmtId="168" formatCode="_ &quot;€&quot;\ * #,##0.000_ ;_ &quot;€&quot;\ * \-#,##0.000_ ;_ &quot;€&quot;\ * &quot;-&quot;??_ ;_ @_ "/>
    <numFmt numFmtId="169" formatCode="_ * #,##0.000_ ;_ * \-#,##0.000_ ;_ * &quot;-&quot;??_ ;_ @_ "/>
    <numFmt numFmtId="170" formatCode="_ &quot;€&quot;\ * #,##0_ ;_ &quot;€&quot;\ * \-#,##0_ ;_ &quot;€&quot;\ * &quot;-&quot;??_ ;_ @_ "/>
  </numFmts>
  <fonts count="32">
    <font>
      <sz val="11"/>
      <color theme="1"/>
      <name val="Aptos Narrow"/>
      <family val="2"/>
      <scheme val="minor"/>
    </font>
    <font>
      <sz val="11"/>
      <color theme="1"/>
      <name val="Aptos Narrow"/>
      <family val="2"/>
      <scheme val="minor"/>
    </font>
    <font>
      <sz val="18"/>
      <color theme="3"/>
      <name val="Aptos Display"/>
      <family val="2"/>
      <scheme val="major"/>
    </font>
    <font>
      <b/>
      <sz val="13"/>
      <color theme="3"/>
      <name val="Aptos Narrow"/>
      <family val="2"/>
      <scheme val="minor"/>
    </font>
    <font>
      <sz val="11"/>
      <color rgb="FF3F3F76"/>
      <name val="Aptos Narrow"/>
      <family val="2"/>
      <scheme val="minor"/>
    </font>
    <font>
      <sz val="10"/>
      <name val="Verdana"/>
      <family val="2"/>
    </font>
    <font>
      <sz val="11"/>
      <name val="Calibri"/>
      <family val="2"/>
    </font>
    <font>
      <b/>
      <sz val="18"/>
      <name val="Calibri Light"/>
      <family val="2"/>
    </font>
    <font>
      <b/>
      <sz val="13"/>
      <name val="Calibri"/>
      <family val="2"/>
    </font>
    <font>
      <b/>
      <sz val="11"/>
      <color rgb="FFFFFFFF"/>
      <name val="Calibri"/>
      <family val="2"/>
    </font>
    <font>
      <b/>
      <sz val="11"/>
      <name val="Calibri"/>
      <family val="2"/>
    </font>
    <font>
      <b/>
      <sz val="12"/>
      <name val="Calibri"/>
      <family val="2"/>
    </font>
    <font>
      <sz val="14"/>
      <name val="Calibri"/>
      <family val="2"/>
    </font>
    <font>
      <b/>
      <sz val="14"/>
      <name val="Calibri"/>
      <family val="2"/>
    </font>
    <font>
      <b/>
      <sz val="16"/>
      <name val="Calibri"/>
      <family val="2"/>
    </font>
    <font>
      <b/>
      <sz val="11"/>
      <color theme="1"/>
      <name val="Aptos Narrow"/>
      <family val="2"/>
      <scheme val="minor"/>
    </font>
    <font>
      <b/>
      <sz val="10"/>
      <color rgb="FF000000"/>
      <name val="Verdana"/>
      <family val="2"/>
    </font>
    <font>
      <i/>
      <sz val="10"/>
      <color rgb="FF000000"/>
      <name val="Verdana"/>
      <family val="2"/>
    </font>
    <font>
      <sz val="10"/>
      <color rgb="FF000000"/>
      <name val="Verdana"/>
      <family val="2"/>
    </font>
    <font>
      <b/>
      <i/>
      <sz val="10"/>
      <color rgb="FF000000"/>
      <name val="Verdana"/>
      <family val="2"/>
    </font>
    <font>
      <b/>
      <sz val="10"/>
      <name val="Verdana"/>
      <family val="2"/>
    </font>
    <font>
      <sz val="11"/>
      <color theme="1"/>
      <name val="Calibri"/>
      <family val="2"/>
    </font>
    <font>
      <sz val="9"/>
      <color rgb="FF000000"/>
      <name val="Verdana"/>
      <family val="2"/>
    </font>
    <font>
      <sz val="9"/>
      <name val="Verdana"/>
      <family val="2"/>
    </font>
    <font>
      <b/>
      <i/>
      <sz val="10"/>
      <name val="Verdana"/>
      <family val="2"/>
    </font>
    <font>
      <b/>
      <sz val="18"/>
      <color theme="1"/>
      <name val="Verdana"/>
      <family val="2"/>
    </font>
    <font>
      <b/>
      <sz val="12"/>
      <color theme="1"/>
      <name val="Verdana"/>
      <family val="2"/>
    </font>
    <font>
      <b/>
      <sz val="14"/>
      <color theme="1"/>
      <name val="Verdana"/>
      <family val="2"/>
    </font>
    <font>
      <sz val="11"/>
      <color rgb="FFFF0000"/>
      <name val="Aptos Narrow"/>
      <family val="2"/>
      <scheme val="minor"/>
    </font>
    <font>
      <b/>
      <sz val="10"/>
      <color theme="1"/>
      <name val="Verdana"/>
      <family val="2"/>
    </font>
    <font>
      <b/>
      <sz val="10"/>
      <color theme="1"/>
      <name val="Aptos Narrow"/>
      <family val="2"/>
      <scheme val="minor"/>
    </font>
    <font>
      <sz val="11"/>
      <color rgb="FF00B050"/>
      <name val="Aptos Narrow"/>
      <family val="2"/>
      <scheme val="minor"/>
    </font>
  </fonts>
  <fills count="15">
    <fill>
      <patternFill patternType="none"/>
    </fill>
    <fill>
      <patternFill patternType="gray125"/>
    </fill>
    <fill>
      <patternFill patternType="solid">
        <fgColor rgb="FFFFCC99"/>
      </patternFill>
    </fill>
    <fill>
      <patternFill patternType="solid">
        <fgColor theme="4" tint="0.59999389629810485"/>
        <bgColor indexed="65"/>
      </patternFill>
    </fill>
    <fill>
      <patternFill patternType="solid">
        <fgColor rgb="FFB4C6E7"/>
        <bgColor rgb="FF000000"/>
      </patternFill>
    </fill>
    <fill>
      <patternFill patternType="solid">
        <fgColor rgb="FFFFF2CC"/>
        <bgColor rgb="FF000000"/>
      </patternFill>
    </fill>
    <fill>
      <patternFill patternType="solid">
        <fgColor rgb="FF9BC2E6"/>
        <bgColor rgb="FF000000"/>
      </patternFill>
    </fill>
    <fill>
      <patternFill patternType="solid">
        <fgColor rgb="FFFFFFFF"/>
        <bgColor rgb="FF000000"/>
      </patternFill>
    </fill>
    <fill>
      <patternFill patternType="solid">
        <fgColor rgb="FF5B9BD5"/>
        <bgColor rgb="FF000000"/>
      </patternFill>
    </fill>
    <fill>
      <patternFill patternType="solid">
        <fgColor rgb="FF92D050"/>
        <bgColor rgb="FF000000"/>
      </patternFill>
    </fill>
    <fill>
      <patternFill patternType="solid">
        <fgColor rgb="FFBFBFBF"/>
        <bgColor rgb="FF000000"/>
      </patternFill>
    </fill>
    <fill>
      <patternFill patternType="solid">
        <fgColor theme="3" tint="0.749992370372631"/>
        <bgColor indexed="64"/>
      </patternFill>
    </fill>
    <fill>
      <patternFill patternType="solid">
        <fgColor rgb="FFFFF2CC"/>
        <bgColor indexed="64"/>
      </patternFill>
    </fill>
    <fill>
      <patternFill patternType="solid">
        <fgColor theme="0"/>
        <bgColor indexed="64"/>
      </patternFill>
    </fill>
    <fill>
      <patternFill patternType="solid">
        <fgColor rgb="FF92D050"/>
        <bgColor indexed="64"/>
      </patternFill>
    </fill>
  </fills>
  <borders count="41">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auto="1"/>
      </left>
      <right/>
      <top/>
      <bottom style="thin">
        <color auto="1"/>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1" fillId="3" borderId="0" applyNumberFormat="0" applyBorder="0" applyAlignment="0" applyProtection="0"/>
    <xf numFmtId="43" fontId="1" fillId="0" borderId="0" applyFont="0" applyFill="0" applyBorder="0" applyAlignment="0" applyProtection="0"/>
  </cellStyleXfs>
  <cellXfs count="265">
    <xf numFmtId="0" fontId="0" fillId="0" borderId="0" xfId="0"/>
    <xf numFmtId="166" fontId="16" fillId="5" borderId="36" xfId="2" applyNumberFormat="1" applyFont="1" applyFill="1" applyBorder="1" applyAlignment="1" applyProtection="1">
      <alignment horizontal="right"/>
      <protection locked="0"/>
    </xf>
    <xf numFmtId="166" fontId="16" fillId="5" borderId="36" xfId="2" applyNumberFormat="1" applyFont="1" applyFill="1" applyBorder="1" applyAlignment="1" applyProtection="1">
      <alignment horizontal="right" wrapText="1"/>
      <protection locked="0"/>
    </xf>
    <xf numFmtId="168" fontId="16" fillId="5" borderId="36" xfId="1" applyNumberFormat="1" applyFont="1" applyFill="1" applyBorder="1" applyAlignment="1" applyProtection="1">
      <alignment horizontal="right" wrapText="1"/>
      <protection locked="0"/>
    </xf>
    <xf numFmtId="168" fontId="16" fillId="5" borderId="36" xfId="1" applyNumberFormat="1" applyFont="1" applyFill="1" applyBorder="1" applyAlignment="1" applyProtection="1">
      <alignment horizontal="right"/>
      <protection locked="0"/>
    </xf>
    <xf numFmtId="169" fontId="16" fillId="5" borderId="36" xfId="7" applyNumberFormat="1" applyFont="1" applyFill="1" applyBorder="1" applyAlignment="1" applyProtection="1">
      <alignment horizontal="right"/>
      <protection locked="0"/>
    </xf>
    <xf numFmtId="0" fontId="25" fillId="0" borderId="0" xfId="0" applyFont="1" applyProtection="1"/>
    <xf numFmtId="0" fontId="0" fillId="0" borderId="0" xfId="0" applyAlignment="1" applyProtection="1">
      <alignment wrapText="1"/>
    </xf>
    <xf numFmtId="0" fontId="29" fillId="0" borderId="0" xfId="0" applyFont="1" applyAlignment="1" applyProtection="1">
      <alignment wrapText="1"/>
    </xf>
    <xf numFmtId="0" fontId="16" fillId="0" borderId="3" xfId="0" applyFont="1" applyBorder="1" applyAlignment="1" applyProtection="1">
      <alignment wrapText="1"/>
    </xf>
    <xf numFmtId="0" fontId="5" fillId="7" borderId="6" xfId="0" applyFont="1" applyFill="1" applyBorder="1" applyAlignment="1" applyProtection="1">
      <alignment wrapText="1"/>
    </xf>
    <xf numFmtId="0" fontId="19" fillId="0" borderId="33" xfId="0" applyFont="1" applyBorder="1" applyAlignment="1" applyProtection="1">
      <alignment horizontal="center" wrapText="1"/>
    </xf>
    <xf numFmtId="1" fontId="19" fillId="0" borderId="33" xfId="0" applyNumberFormat="1" applyFont="1" applyBorder="1" applyAlignment="1" applyProtection="1">
      <alignment horizontal="center" wrapText="1"/>
    </xf>
    <xf numFmtId="164" fontId="19" fillId="0" borderId="37" xfId="0" applyNumberFormat="1" applyFont="1" applyBorder="1" applyAlignment="1" applyProtection="1">
      <alignment horizontal="center" wrapText="1"/>
    </xf>
    <xf numFmtId="0" fontId="19" fillId="7" borderId="0" xfId="0" applyFont="1" applyFill="1" applyAlignment="1" applyProtection="1">
      <alignment horizontal="center" wrapText="1"/>
    </xf>
    <xf numFmtId="0" fontId="19" fillId="0" borderId="37" xfId="0" applyFont="1" applyBorder="1" applyAlignment="1" applyProtection="1">
      <alignment horizontal="center" wrapText="1"/>
    </xf>
    <xf numFmtId="1" fontId="19" fillId="0" borderId="36" xfId="0" applyNumberFormat="1" applyFont="1" applyBorder="1" applyAlignment="1" applyProtection="1">
      <alignment horizontal="center" wrapText="1"/>
    </xf>
    <xf numFmtId="0" fontId="18" fillId="7" borderId="36" xfId="0" applyFont="1" applyFill="1" applyBorder="1" applyAlignment="1" applyProtection="1">
      <alignment wrapText="1"/>
    </xf>
    <xf numFmtId="0" fontId="5" fillId="0" borderId="36" xfId="0" applyFont="1" applyBorder="1" applyAlignment="1" applyProtection="1">
      <alignment wrapText="1"/>
    </xf>
    <xf numFmtId="0" fontId="16" fillId="0" borderId="37" xfId="0" applyFont="1" applyBorder="1" applyAlignment="1" applyProtection="1">
      <alignment horizontal="center" wrapText="1"/>
    </xf>
    <xf numFmtId="1" fontId="16" fillId="0" borderId="37" xfId="0" applyNumberFormat="1" applyFont="1" applyBorder="1" applyAlignment="1" applyProtection="1">
      <alignment horizontal="center" wrapText="1"/>
    </xf>
    <xf numFmtId="164" fontId="16" fillId="0" borderId="37" xfId="0" applyNumberFormat="1" applyFont="1" applyBorder="1" applyAlignment="1" applyProtection="1">
      <alignment horizontal="center" wrapText="1"/>
    </xf>
    <xf numFmtId="0" fontId="18" fillId="4" borderId="36" xfId="0" applyFont="1" applyFill="1" applyBorder="1" applyAlignment="1" applyProtection="1">
      <alignment horizontal="center" wrapText="1"/>
    </xf>
    <xf numFmtId="167" fontId="16" fillId="6" borderId="36" xfId="7" applyNumberFormat="1" applyFont="1" applyFill="1" applyBorder="1" applyAlignment="1" applyProtection="1">
      <alignment horizontal="right" wrapText="1"/>
    </xf>
    <xf numFmtId="44" fontId="16" fillId="5" borderId="36" xfId="1" applyFont="1" applyFill="1" applyBorder="1" applyAlignment="1" applyProtection="1">
      <alignment horizontal="right" wrapText="1"/>
    </xf>
    <xf numFmtId="1" fontId="16" fillId="7" borderId="36" xfId="0" applyNumberFormat="1" applyFont="1" applyFill="1" applyBorder="1" applyAlignment="1" applyProtection="1">
      <alignment wrapText="1"/>
    </xf>
    <xf numFmtId="167" fontId="19" fillId="6" borderId="36" xfId="7" applyNumberFormat="1" applyFont="1" applyFill="1" applyBorder="1" applyAlignment="1" applyProtection="1">
      <alignment horizontal="right" wrapText="1"/>
    </xf>
    <xf numFmtId="167" fontId="19" fillId="7" borderId="36" xfId="7" applyNumberFormat="1" applyFont="1" applyFill="1" applyBorder="1" applyAlignment="1" applyProtection="1">
      <alignment horizontal="right" wrapText="1"/>
    </xf>
    <xf numFmtId="44" fontId="19" fillId="9" borderId="36" xfId="1" applyFont="1" applyFill="1" applyBorder="1" applyAlignment="1" applyProtection="1">
      <alignment horizontal="right" wrapText="1"/>
    </xf>
    <xf numFmtId="0" fontId="16" fillId="0" borderId="3" xfId="0" applyFont="1" applyBorder="1" applyProtection="1"/>
    <xf numFmtId="0" fontId="5" fillId="7" borderId="6" xfId="0" applyFont="1" applyFill="1" applyBorder="1" applyProtection="1"/>
    <xf numFmtId="1" fontId="19" fillId="0" borderId="37" xfId="0" applyNumberFormat="1" applyFont="1" applyBorder="1" applyAlignment="1" applyProtection="1">
      <alignment horizontal="center" wrapText="1"/>
    </xf>
    <xf numFmtId="0" fontId="18" fillId="7" borderId="37" xfId="0" applyFont="1" applyFill="1" applyBorder="1" applyProtection="1"/>
    <xf numFmtId="0" fontId="16" fillId="0" borderId="37" xfId="0" applyFont="1" applyBorder="1" applyAlignment="1" applyProtection="1">
      <alignment horizontal="center"/>
    </xf>
    <xf numFmtId="164" fontId="16" fillId="0" borderId="37" xfId="0" applyNumberFormat="1" applyFont="1" applyBorder="1" applyAlignment="1" applyProtection="1">
      <alignment horizontal="center"/>
    </xf>
    <xf numFmtId="0" fontId="18" fillId="4" borderId="36" xfId="0" applyFont="1" applyFill="1" applyBorder="1" applyAlignment="1" applyProtection="1">
      <alignment horizontal="center"/>
    </xf>
    <xf numFmtId="44" fontId="16" fillId="5" borderId="36" xfId="1" applyFont="1" applyFill="1" applyBorder="1" applyAlignment="1" applyProtection="1">
      <alignment horizontal="right"/>
    </xf>
    <xf numFmtId="1" fontId="16" fillId="7" borderId="36" xfId="0" applyNumberFormat="1" applyFont="1" applyFill="1" applyBorder="1" applyProtection="1"/>
    <xf numFmtId="167" fontId="19" fillId="6" borderId="36" xfId="7" applyNumberFormat="1" applyFont="1" applyFill="1" applyBorder="1" applyAlignment="1" applyProtection="1">
      <alignment horizontal="right"/>
    </xf>
    <xf numFmtId="44" fontId="19" fillId="9" borderId="36" xfId="1" applyFont="1" applyFill="1" applyBorder="1" applyAlignment="1" applyProtection="1">
      <alignment horizontal="right"/>
    </xf>
    <xf numFmtId="167" fontId="24" fillId="6" borderId="36" xfId="7" applyNumberFormat="1" applyFont="1" applyFill="1" applyBorder="1" applyAlignment="1" applyProtection="1">
      <alignment horizontal="right"/>
    </xf>
    <xf numFmtId="0" fontId="18" fillId="7" borderId="33" xfId="0" applyFont="1" applyFill="1" applyBorder="1" applyProtection="1"/>
    <xf numFmtId="0" fontId="18" fillId="7" borderId="36" xfId="0" applyFont="1" applyFill="1" applyBorder="1" applyProtection="1"/>
    <xf numFmtId="0" fontId="18" fillId="4" borderId="36" xfId="0" applyFont="1" applyFill="1" applyBorder="1" applyAlignment="1" applyProtection="1">
      <alignment horizontal="left"/>
    </xf>
    <xf numFmtId="164" fontId="19" fillId="0" borderId="33" xfId="0" applyNumberFormat="1" applyFont="1" applyBorder="1" applyAlignment="1" applyProtection="1">
      <alignment horizontal="center" wrapText="1"/>
    </xf>
    <xf numFmtId="0" fontId="19" fillId="7" borderId="6" xfId="0" applyFont="1" applyFill="1" applyBorder="1" applyAlignment="1" applyProtection="1">
      <alignment horizontal="center" wrapText="1"/>
    </xf>
    <xf numFmtId="164" fontId="16" fillId="0" borderId="36" xfId="0" applyNumberFormat="1" applyFont="1" applyBorder="1" applyAlignment="1" applyProtection="1">
      <alignment horizontal="center"/>
    </xf>
    <xf numFmtId="0" fontId="16" fillId="0" borderId="36" xfId="0" applyFont="1" applyBorder="1" applyAlignment="1" applyProtection="1">
      <alignment horizontal="center"/>
    </xf>
    <xf numFmtId="167" fontId="0" fillId="0" borderId="0" xfId="7" applyNumberFormat="1" applyFont="1" applyAlignment="1" applyProtection="1">
      <alignment wrapText="1"/>
    </xf>
    <xf numFmtId="0" fontId="17" fillId="7" borderId="16" xfId="0" applyFont="1" applyFill="1" applyBorder="1" applyAlignment="1" applyProtection="1"/>
    <xf numFmtId="0" fontId="17" fillId="7" borderId="17" xfId="0" applyFont="1" applyFill="1" applyBorder="1" applyAlignment="1" applyProtection="1"/>
    <xf numFmtId="0" fontId="17" fillId="7" borderId="35" xfId="0" applyFont="1" applyFill="1" applyBorder="1" applyAlignment="1" applyProtection="1"/>
    <xf numFmtId="0" fontId="19" fillId="0" borderId="16" xfId="0" applyFont="1" applyBorder="1" applyAlignment="1" applyProtection="1">
      <alignment horizontal="center" wrapText="1"/>
    </xf>
    <xf numFmtId="1" fontId="19" fillId="0" borderId="16" xfId="0" applyNumberFormat="1" applyFont="1" applyBorder="1" applyAlignment="1" applyProtection="1">
      <alignment horizontal="center" wrapText="1"/>
    </xf>
    <xf numFmtId="164" fontId="19" fillId="0" borderId="16" xfId="0" applyNumberFormat="1" applyFont="1" applyBorder="1" applyAlignment="1" applyProtection="1">
      <alignment horizontal="center" wrapText="1"/>
    </xf>
    <xf numFmtId="0" fontId="19" fillId="7" borderId="3" xfId="0" applyFont="1" applyFill="1" applyBorder="1" applyAlignment="1" applyProtection="1">
      <alignment horizontal="center" wrapText="1"/>
    </xf>
    <xf numFmtId="164" fontId="19" fillId="0" borderId="36" xfId="0" applyNumberFormat="1" applyFont="1" applyBorder="1" applyAlignment="1" applyProtection="1">
      <alignment horizontal="center" wrapText="1"/>
    </xf>
    <xf numFmtId="167" fontId="16" fillId="0" borderId="36" xfId="7" applyNumberFormat="1" applyFont="1" applyFill="1" applyBorder="1" applyAlignment="1" applyProtection="1">
      <alignment horizontal="center"/>
    </xf>
    <xf numFmtId="167" fontId="16" fillId="0" borderId="33" xfId="7" applyNumberFormat="1" applyFont="1" applyFill="1" applyBorder="1" applyAlignment="1" applyProtection="1">
      <alignment horizontal="center" wrapText="1"/>
    </xf>
    <xf numFmtId="166" fontId="16" fillId="0" borderId="37" xfId="7" applyNumberFormat="1" applyFont="1" applyFill="1" applyBorder="1" applyAlignment="1" applyProtection="1">
      <alignment horizontal="center"/>
    </xf>
    <xf numFmtId="167" fontId="16" fillId="6" borderId="16" xfId="7" applyNumberFormat="1" applyFont="1" applyFill="1" applyBorder="1" applyAlignment="1" applyProtection="1">
      <alignment horizontal="right"/>
    </xf>
    <xf numFmtId="167" fontId="16" fillId="7" borderId="16" xfId="7" applyNumberFormat="1" applyFont="1" applyFill="1" applyBorder="1" applyAlignment="1" applyProtection="1">
      <alignment horizontal="right"/>
    </xf>
    <xf numFmtId="0" fontId="16" fillId="0" borderId="16" xfId="0" applyFont="1" applyBorder="1" applyAlignment="1" applyProtection="1">
      <alignment horizontal="center" wrapText="1"/>
    </xf>
    <xf numFmtId="1" fontId="16" fillId="0" borderId="33" xfId="0" applyNumberFormat="1" applyFont="1" applyBorder="1" applyAlignment="1" applyProtection="1">
      <alignment horizontal="center" wrapText="1"/>
    </xf>
    <xf numFmtId="0" fontId="18" fillId="0" borderId="36" xfId="0" applyFont="1" applyBorder="1" applyAlignment="1" applyProtection="1">
      <alignment horizontal="left"/>
    </xf>
    <xf numFmtId="0" fontId="16" fillId="7" borderId="36" xfId="0" applyFont="1" applyFill="1" applyBorder="1" applyProtection="1"/>
    <xf numFmtId="1" fontId="16" fillId="0" borderId="0" xfId="2" applyNumberFormat="1" applyFont="1" applyFill="1" applyBorder="1" applyAlignment="1" applyProtection="1">
      <alignment horizontal="right"/>
    </xf>
    <xf numFmtId="0" fontId="16" fillId="0" borderId="16" xfId="0" applyFont="1" applyBorder="1" applyAlignment="1" applyProtection="1">
      <alignment horizontal="left" wrapText="1"/>
    </xf>
    <xf numFmtId="1" fontId="16" fillId="6" borderId="16" xfId="2" applyNumberFormat="1" applyFont="1" applyFill="1" applyBorder="1" applyAlignment="1" applyProtection="1">
      <alignment horizontal="right"/>
    </xf>
    <xf numFmtId="1" fontId="19" fillId="6" borderId="36" xfId="2" applyNumberFormat="1" applyFont="1" applyFill="1" applyBorder="1" applyAlignment="1" applyProtection="1">
      <alignment horizontal="right"/>
    </xf>
    <xf numFmtId="1" fontId="16" fillId="7" borderId="16" xfId="2" applyNumberFormat="1" applyFont="1" applyFill="1" applyBorder="1" applyAlignment="1" applyProtection="1">
      <alignment horizontal="right"/>
    </xf>
    <xf numFmtId="0" fontId="16" fillId="7" borderId="36" xfId="0" applyFont="1" applyFill="1" applyBorder="1" applyAlignment="1" applyProtection="1">
      <alignment wrapText="1"/>
    </xf>
    <xf numFmtId="0" fontId="16" fillId="0" borderId="36" xfId="0" applyFont="1" applyBorder="1" applyAlignment="1" applyProtection="1">
      <alignment wrapText="1"/>
    </xf>
    <xf numFmtId="0" fontId="18" fillId="4" borderId="36" xfId="0" applyFont="1" applyFill="1" applyBorder="1" applyAlignment="1" applyProtection="1">
      <alignment horizontal="left" vertical="top" wrapText="1"/>
    </xf>
    <xf numFmtId="0" fontId="18" fillId="4" borderId="36" xfId="0" applyFont="1" applyFill="1" applyBorder="1" applyAlignment="1" applyProtection="1">
      <alignment horizontal="left" wrapText="1"/>
    </xf>
    <xf numFmtId="0" fontId="18" fillId="0" borderId="37" xfId="0" applyFont="1" applyBorder="1" applyAlignment="1" applyProtection="1">
      <alignment horizontal="left" wrapText="1"/>
    </xf>
    <xf numFmtId="0" fontId="18" fillId="7" borderId="0" xfId="0" applyFont="1" applyFill="1" applyAlignment="1" applyProtection="1">
      <alignment horizontal="left" wrapText="1"/>
    </xf>
    <xf numFmtId="0" fontId="16" fillId="0" borderId="36" xfId="0" applyFont="1" applyBorder="1" applyAlignment="1" applyProtection="1">
      <alignment horizontal="right" wrapText="1"/>
    </xf>
    <xf numFmtId="1" fontId="16" fillId="0" borderId="36" xfId="0" applyNumberFormat="1" applyFont="1" applyBorder="1" applyAlignment="1" applyProtection="1">
      <alignment horizontal="center" wrapText="1"/>
    </xf>
    <xf numFmtId="0" fontId="16" fillId="0" borderId="36" xfId="0" applyFont="1" applyBorder="1" applyAlignment="1" applyProtection="1">
      <alignment horizontal="center" wrapText="1"/>
    </xf>
    <xf numFmtId="0" fontId="5" fillId="4" borderId="36" xfId="0" applyFont="1" applyFill="1" applyBorder="1" applyAlignment="1" applyProtection="1">
      <alignment wrapText="1"/>
    </xf>
    <xf numFmtId="164" fontId="16" fillId="5" borderId="36" xfId="2" applyNumberFormat="1" applyFont="1" applyFill="1" applyBorder="1" applyAlignment="1" applyProtection="1">
      <alignment horizontal="right" wrapText="1"/>
    </xf>
    <xf numFmtId="0" fontId="20" fillId="4" borderId="36" xfId="0" applyFont="1" applyFill="1" applyBorder="1" applyAlignment="1" applyProtection="1">
      <alignment wrapText="1"/>
    </xf>
    <xf numFmtId="164" fontId="19" fillId="9" borderId="36" xfId="0" applyNumberFormat="1" applyFont="1" applyFill="1" applyBorder="1" applyAlignment="1" applyProtection="1">
      <alignment horizontal="right" wrapText="1"/>
    </xf>
    <xf numFmtId="0" fontId="20" fillId="4" borderId="33" xfId="0" applyFont="1" applyFill="1" applyBorder="1" applyAlignment="1" applyProtection="1">
      <alignment wrapText="1"/>
    </xf>
    <xf numFmtId="0" fontId="16" fillId="0" borderId="37" xfId="0" applyFont="1" applyBorder="1" applyAlignment="1" applyProtection="1">
      <alignment horizontal="left" wrapText="1"/>
    </xf>
    <xf numFmtId="1" fontId="16" fillId="6" borderId="36" xfId="2" applyNumberFormat="1" applyFont="1" applyFill="1" applyBorder="1" applyAlignment="1" applyProtection="1">
      <alignment horizontal="right" wrapText="1"/>
    </xf>
    <xf numFmtId="1" fontId="19" fillId="6" borderId="36" xfId="2" applyNumberFormat="1" applyFont="1" applyFill="1" applyBorder="1" applyAlignment="1" applyProtection="1">
      <alignment horizontal="right" wrapText="1"/>
    </xf>
    <xf numFmtId="1" fontId="19" fillId="7" borderId="36" xfId="0" applyNumberFormat="1" applyFont="1" applyFill="1" applyBorder="1" applyAlignment="1" applyProtection="1">
      <alignment horizontal="right" wrapText="1"/>
    </xf>
    <xf numFmtId="1" fontId="25" fillId="11" borderId="24" xfId="0" applyNumberFormat="1" applyFont="1" applyFill="1" applyBorder="1" applyProtection="1"/>
    <xf numFmtId="0" fontId="27" fillId="11" borderId="26" xfId="0" applyFont="1" applyFill="1" applyBorder="1" applyAlignment="1" applyProtection="1">
      <alignment horizontal="right"/>
    </xf>
    <xf numFmtId="0" fontId="26" fillId="11" borderId="39" xfId="0" applyFont="1" applyFill="1" applyBorder="1" applyProtection="1"/>
    <xf numFmtId="164" fontId="27" fillId="12" borderId="40" xfId="0" applyNumberFormat="1" applyFont="1" applyFill="1" applyBorder="1" applyAlignment="1" applyProtection="1">
      <alignment horizontal="right"/>
    </xf>
    <xf numFmtId="170" fontId="0" fillId="0" borderId="0" xfId="1" applyNumberFormat="1" applyFont="1" applyAlignment="1" applyProtection="1">
      <alignment wrapText="1"/>
    </xf>
    <xf numFmtId="170" fontId="28" fillId="0" borderId="0" xfId="1" applyNumberFormat="1" applyFont="1" applyAlignment="1" applyProtection="1">
      <alignment wrapText="1"/>
    </xf>
    <xf numFmtId="0" fontId="26" fillId="0" borderId="39" xfId="0" applyFont="1" applyBorder="1" applyProtection="1"/>
    <xf numFmtId="164" fontId="27" fillId="0" borderId="40" xfId="0" applyNumberFormat="1" applyFont="1" applyBorder="1" applyAlignment="1" applyProtection="1">
      <alignment horizontal="right"/>
    </xf>
    <xf numFmtId="170" fontId="31" fillId="0" borderId="0" xfId="1" applyNumberFormat="1" applyFont="1" applyAlignment="1" applyProtection="1">
      <alignment wrapText="1"/>
    </xf>
    <xf numFmtId="0" fontId="26" fillId="0" borderId="39" xfId="0" applyFont="1" applyFill="1" applyBorder="1" applyProtection="1"/>
    <xf numFmtId="164" fontId="27" fillId="0" borderId="40" xfId="0" applyNumberFormat="1" applyFont="1" applyFill="1" applyBorder="1" applyAlignment="1" applyProtection="1">
      <alignment horizontal="right"/>
    </xf>
    <xf numFmtId="164" fontId="27" fillId="13" borderId="40" xfId="0" applyNumberFormat="1" applyFont="1" applyFill="1" applyBorder="1" applyAlignment="1" applyProtection="1">
      <alignment horizontal="right"/>
    </xf>
    <xf numFmtId="170" fontId="30" fillId="0" borderId="0" xfId="0" applyNumberFormat="1" applyFont="1" applyProtection="1"/>
    <xf numFmtId="164" fontId="0" fillId="0" borderId="40" xfId="0" applyNumberFormat="1" applyBorder="1" applyAlignment="1" applyProtection="1">
      <alignment wrapText="1"/>
    </xf>
    <xf numFmtId="0" fontId="27" fillId="0" borderId="39" xfId="0" applyFont="1" applyBorder="1" applyProtection="1"/>
    <xf numFmtId="170" fontId="0" fillId="0" borderId="0" xfId="0" applyNumberFormat="1" applyAlignment="1" applyProtection="1">
      <alignment wrapText="1"/>
    </xf>
    <xf numFmtId="0" fontId="27" fillId="14" borderId="29" xfId="0" applyFont="1" applyFill="1" applyBorder="1" applyProtection="1"/>
    <xf numFmtId="164" fontId="27" fillId="14" borderId="30" xfId="0" applyNumberFormat="1" applyFont="1" applyFill="1" applyBorder="1" applyAlignment="1" applyProtection="1">
      <alignment horizontal="right"/>
    </xf>
    <xf numFmtId="0" fontId="0" fillId="0" borderId="0" xfId="0" applyFill="1" applyAlignment="1" applyProtection="1">
      <alignment wrapText="1"/>
    </xf>
    <xf numFmtId="0" fontId="18" fillId="0" borderId="0" xfId="0" applyFont="1" applyFill="1" applyAlignment="1" applyProtection="1">
      <alignment horizontal="center" wrapText="1"/>
    </xf>
    <xf numFmtId="0" fontId="16" fillId="0" borderId="0" xfId="0" applyFont="1" applyFill="1" applyAlignment="1" applyProtection="1">
      <alignment horizontal="center" wrapText="1"/>
    </xf>
    <xf numFmtId="0" fontId="18" fillId="0" borderId="0" xfId="0" applyFont="1" applyFill="1" applyAlignment="1" applyProtection="1">
      <alignment wrapText="1"/>
    </xf>
    <xf numFmtId="0" fontId="20" fillId="0" borderId="0" xfId="0" applyFont="1" applyFill="1" applyAlignment="1" applyProtection="1">
      <alignment wrapText="1"/>
    </xf>
    <xf numFmtId="164" fontId="18" fillId="0" borderId="0" xfId="0" applyNumberFormat="1" applyFont="1" applyFill="1" applyAlignment="1" applyProtection="1">
      <alignment horizontal="center" wrapText="1"/>
    </xf>
    <xf numFmtId="167" fontId="18" fillId="0" borderId="0" xfId="7" applyNumberFormat="1" applyFont="1" applyFill="1" applyAlignment="1" applyProtection="1">
      <alignment wrapText="1"/>
    </xf>
    <xf numFmtId="167" fontId="18" fillId="0" borderId="0" xfId="7" applyNumberFormat="1" applyFont="1" applyFill="1" applyAlignment="1" applyProtection="1">
      <alignment horizontal="center" wrapText="1"/>
    </xf>
    <xf numFmtId="164" fontId="18" fillId="0" borderId="0" xfId="0" applyNumberFormat="1" applyFont="1" applyFill="1" applyAlignment="1" applyProtection="1">
      <alignment wrapText="1"/>
    </xf>
    <xf numFmtId="0" fontId="0" fillId="0" borderId="0" xfId="0" applyProtection="1"/>
    <xf numFmtId="164" fontId="16" fillId="5" borderId="36" xfId="2" applyNumberFormat="1" applyFont="1" applyFill="1" applyBorder="1" applyAlignment="1" applyProtection="1">
      <alignment horizontal="right"/>
    </xf>
    <xf numFmtId="164" fontId="19" fillId="9" borderId="36" xfId="2" applyNumberFormat="1" applyFont="1" applyFill="1" applyBorder="1" applyAlignment="1" applyProtection="1">
      <alignment horizontal="right"/>
    </xf>
    <xf numFmtId="0" fontId="16" fillId="0" borderId="38" xfId="0" applyFont="1" applyBorder="1" applyProtection="1"/>
    <xf numFmtId="1" fontId="17" fillId="0" borderId="0" xfId="0" applyNumberFormat="1" applyFont="1" applyFill="1" applyAlignment="1" applyProtection="1">
      <alignment horizontal="center"/>
    </xf>
    <xf numFmtId="0" fontId="18" fillId="0" borderId="0" xfId="0" applyFont="1" applyFill="1" applyProtection="1"/>
    <xf numFmtId="0" fontId="0" fillId="0" borderId="0" xfId="0" applyFill="1" applyProtection="1"/>
    <xf numFmtId="0" fontId="16" fillId="0" borderId="36" xfId="0" applyFont="1" applyBorder="1" applyAlignment="1" applyProtection="1">
      <alignment horizontal="center" vertical="top"/>
    </xf>
    <xf numFmtId="0" fontId="16" fillId="0" borderId="36" xfId="0" applyFont="1" applyBorder="1" applyAlignment="1" applyProtection="1">
      <alignment horizontal="center" vertical="top" wrapText="1"/>
    </xf>
    <xf numFmtId="167" fontId="16" fillId="6" borderId="36" xfId="7" applyNumberFormat="1" applyFont="1" applyFill="1" applyBorder="1" applyAlignment="1" applyProtection="1">
      <alignment horizontal="right"/>
    </xf>
    <xf numFmtId="167" fontId="19" fillId="7" borderId="36" xfId="7" applyNumberFormat="1" applyFont="1" applyFill="1" applyBorder="1" applyAlignment="1" applyProtection="1">
      <alignment horizontal="right"/>
    </xf>
    <xf numFmtId="0" fontId="18" fillId="0" borderId="28" xfId="0" applyFont="1" applyFill="1" applyBorder="1" applyProtection="1"/>
    <xf numFmtId="1" fontId="19" fillId="7" borderId="36" xfId="2" applyNumberFormat="1" applyFont="1" applyFill="1" applyBorder="1" applyAlignment="1" applyProtection="1">
      <alignment horizontal="right" wrapText="1"/>
    </xf>
    <xf numFmtId="0" fontId="16" fillId="0" borderId="38" xfId="0" applyFont="1" applyBorder="1" applyAlignment="1" applyProtection="1">
      <alignment horizontal="left" vertical="top" wrapText="1"/>
    </xf>
    <xf numFmtId="0" fontId="17" fillId="0" borderId="28" xfId="0" applyFont="1" applyFill="1" applyBorder="1" applyAlignment="1" applyProtection="1">
      <alignment horizontal="center"/>
    </xf>
    <xf numFmtId="0" fontId="16" fillId="0" borderId="37" xfId="0" applyFont="1" applyBorder="1" applyAlignment="1" applyProtection="1">
      <alignment horizontal="center" vertical="top" wrapText="1"/>
    </xf>
    <xf numFmtId="0" fontId="19" fillId="0" borderId="36" xfId="0" applyFont="1" applyBorder="1" applyAlignment="1" applyProtection="1">
      <alignment horizontal="center" wrapText="1"/>
    </xf>
    <xf numFmtId="1" fontId="16" fillId="6" borderId="36" xfId="2" applyNumberFormat="1" applyFont="1" applyFill="1" applyBorder="1" applyAlignment="1" applyProtection="1">
      <alignment horizontal="right"/>
    </xf>
    <xf numFmtId="1" fontId="19" fillId="7" borderId="36" xfId="2" applyNumberFormat="1" applyFont="1" applyFill="1" applyBorder="1" applyAlignment="1" applyProtection="1">
      <alignment horizontal="right"/>
    </xf>
    <xf numFmtId="0" fontId="19" fillId="0" borderId="0" xfId="0" applyFont="1" applyFill="1" applyAlignment="1" applyProtection="1">
      <alignment horizontal="center" wrapText="1"/>
    </xf>
    <xf numFmtId="166" fontId="16" fillId="0" borderId="0" xfId="2" applyNumberFormat="1" applyFont="1" applyFill="1" applyBorder="1" applyAlignment="1" applyProtection="1">
      <alignment horizontal="right" wrapText="1"/>
    </xf>
    <xf numFmtId="1" fontId="19" fillId="0" borderId="0" xfId="2" applyNumberFormat="1" applyFont="1" applyFill="1" applyBorder="1" applyAlignment="1" applyProtection="1">
      <alignment horizontal="right" wrapText="1"/>
    </xf>
    <xf numFmtId="0" fontId="16" fillId="0" borderId="0" xfId="0" applyFont="1" applyFill="1" applyAlignment="1" applyProtection="1">
      <alignment horizontal="center"/>
    </xf>
    <xf numFmtId="166" fontId="16" fillId="0" borderId="0" xfId="2" applyNumberFormat="1" applyFont="1" applyFill="1" applyBorder="1" applyAlignment="1" applyProtection="1">
      <alignment horizontal="right"/>
    </xf>
    <xf numFmtId="1" fontId="19" fillId="0" borderId="0" xfId="2" applyNumberFormat="1" applyFont="1" applyFill="1" applyBorder="1" applyAlignment="1" applyProtection="1">
      <alignment horizontal="right"/>
    </xf>
    <xf numFmtId="0" fontId="0" fillId="0" borderId="36" xfId="0" applyBorder="1" applyAlignment="1" applyProtection="1">
      <alignment wrapText="1"/>
    </xf>
    <xf numFmtId="0" fontId="18" fillId="0" borderId="0" xfId="0" applyFont="1" applyFill="1" applyAlignment="1" applyProtection="1">
      <alignment horizontal="left" wrapText="1"/>
    </xf>
    <xf numFmtId="164" fontId="16" fillId="0" borderId="0" xfId="2" applyNumberFormat="1" applyFont="1" applyFill="1" applyBorder="1" applyAlignment="1" applyProtection="1">
      <alignment horizontal="right" wrapText="1"/>
    </xf>
    <xf numFmtId="164" fontId="19" fillId="0" borderId="0" xfId="0" applyNumberFormat="1" applyFont="1" applyFill="1" applyAlignment="1" applyProtection="1">
      <alignment horizontal="right" wrapText="1"/>
    </xf>
    <xf numFmtId="167" fontId="18" fillId="0" borderId="0" xfId="7" applyNumberFormat="1" applyFont="1" applyFill="1" applyBorder="1" applyAlignment="1" applyProtection="1">
      <alignment horizontal="center" wrapText="1"/>
    </xf>
    <xf numFmtId="0" fontId="18" fillId="0" borderId="0" xfId="0" applyFont="1" applyFill="1" applyBorder="1" applyAlignment="1" applyProtection="1">
      <alignment horizontal="left" wrapText="1"/>
    </xf>
    <xf numFmtId="0" fontId="16" fillId="0" borderId="0" xfId="0" applyFont="1" applyFill="1" applyBorder="1" applyAlignment="1" applyProtection="1">
      <alignment horizontal="center" wrapText="1"/>
    </xf>
    <xf numFmtId="164" fontId="19" fillId="0" borderId="0" xfId="0" applyNumberFormat="1" applyFont="1" applyFill="1" applyBorder="1" applyAlignment="1" applyProtection="1">
      <alignment horizontal="right" wrapText="1"/>
    </xf>
    <xf numFmtId="0" fontId="16" fillId="0" borderId="0" xfId="0" applyFont="1" applyFill="1" applyProtection="1"/>
    <xf numFmtId="164" fontId="16" fillId="0" borderId="0" xfId="2" applyNumberFormat="1" applyFont="1" applyFill="1" applyBorder="1" applyAlignment="1" applyProtection="1">
      <alignment horizontal="center"/>
    </xf>
    <xf numFmtId="0" fontId="6" fillId="7" borderId="0" xfId="0" applyFont="1" applyFill="1" applyProtection="1"/>
    <xf numFmtId="0" fontId="6" fillId="7" borderId="3" xfId="0" applyFont="1" applyFill="1" applyBorder="1" applyProtection="1"/>
    <xf numFmtId="0" fontId="6" fillId="7" borderId="4" xfId="0" applyFont="1" applyFill="1" applyBorder="1" applyProtection="1"/>
    <xf numFmtId="0" fontId="6" fillId="7" borderId="5" xfId="0" applyFont="1" applyFill="1" applyBorder="1" applyProtection="1"/>
    <xf numFmtId="0" fontId="7" fillId="7" borderId="6" xfId="3" applyFont="1" applyFill="1" applyBorder="1" applyAlignment="1" applyProtection="1">
      <alignment horizontal="left"/>
    </xf>
    <xf numFmtId="0" fontId="6" fillId="7" borderId="7" xfId="0" applyFont="1" applyFill="1" applyBorder="1" applyProtection="1"/>
    <xf numFmtId="0" fontId="6" fillId="7" borderId="6" xfId="0" applyFont="1" applyFill="1" applyBorder="1" applyProtection="1"/>
    <xf numFmtId="0" fontId="8" fillId="7" borderId="0" xfId="4" applyFont="1" applyFill="1" applyBorder="1" applyProtection="1"/>
    <xf numFmtId="0" fontId="6" fillId="0" borderId="7" xfId="0" applyFont="1" applyBorder="1" applyProtection="1"/>
    <xf numFmtId="0" fontId="6" fillId="7" borderId="11" xfId="6" applyFont="1" applyFill="1" applyBorder="1" applyAlignment="1" applyProtection="1">
      <alignment horizontal="center" vertical="center"/>
    </xf>
    <xf numFmtId="0" fontId="5" fillId="4" borderId="15" xfId="0" applyFont="1" applyFill="1" applyBorder="1" applyAlignment="1" applyProtection="1">
      <alignment horizontal="center" vertical="center"/>
    </xf>
    <xf numFmtId="164" fontId="5" fillId="5" borderId="15" xfId="2" applyNumberFormat="1" applyFont="1" applyFill="1" applyBorder="1" applyAlignment="1" applyProtection="1">
      <alignment horizontal="center" vertical="center"/>
    </xf>
    <xf numFmtId="1" fontId="5" fillId="6" borderId="15" xfId="2" applyNumberFormat="1" applyFont="1" applyFill="1" applyBorder="1" applyAlignment="1" applyProtection="1">
      <alignment horizontal="center" vertical="center"/>
    </xf>
    <xf numFmtId="165" fontId="6" fillId="9" borderId="19" xfId="1" applyNumberFormat="1" applyFont="1" applyFill="1" applyBorder="1" applyAlignment="1" applyProtection="1">
      <alignment horizontal="center" vertical="center"/>
    </xf>
    <xf numFmtId="164" fontId="6" fillId="7" borderId="0" xfId="0" applyNumberFormat="1" applyFont="1" applyFill="1" applyProtection="1"/>
    <xf numFmtId="10" fontId="6" fillId="7" borderId="0" xfId="0" applyNumberFormat="1" applyFont="1" applyFill="1" applyProtection="1"/>
    <xf numFmtId="0" fontId="6" fillId="7" borderId="15" xfId="0" applyFont="1" applyFill="1" applyBorder="1" applyAlignment="1" applyProtection="1">
      <alignment vertical="top"/>
    </xf>
    <xf numFmtId="0" fontId="6" fillId="7" borderId="19" xfId="0" applyFont="1" applyFill="1" applyBorder="1" applyAlignment="1" applyProtection="1">
      <alignment vertical="top"/>
    </xf>
    <xf numFmtId="0" fontId="6" fillId="7" borderId="33" xfId="0" applyFont="1" applyFill="1" applyBorder="1" applyProtection="1"/>
    <xf numFmtId="0" fontId="6" fillId="7" borderId="28" xfId="0" applyFont="1" applyFill="1" applyBorder="1" applyProtection="1"/>
    <xf numFmtId="0" fontId="6" fillId="7" borderId="34" xfId="0" applyFont="1" applyFill="1" applyBorder="1" applyProtection="1"/>
    <xf numFmtId="0" fontId="6" fillId="0" borderId="0" xfId="0" applyFont="1" applyProtection="1"/>
    <xf numFmtId="0" fontId="5" fillId="0" borderId="6" xfId="0" applyFont="1" applyFill="1" applyBorder="1" applyProtection="1"/>
    <xf numFmtId="0" fontId="5" fillId="0" borderId="36" xfId="0" applyFont="1" applyBorder="1" applyAlignment="1">
      <alignment wrapText="1"/>
    </xf>
    <xf numFmtId="0" fontId="18" fillId="0" borderId="33" xfId="0" applyFont="1" applyFill="1" applyBorder="1" applyAlignment="1" applyProtection="1">
      <alignment wrapText="1"/>
    </xf>
    <xf numFmtId="0" fontId="6" fillId="0" borderId="16" xfId="5" applyFont="1" applyFill="1" applyBorder="1" applyAlignment="1" applyProtection="1">
      <alignment horizontal="center" vertical="top"/>
      <protection locked="0"/>
    </xf>
    <xf numFmtId="0" fontId="6" fillId="0" borderId="17" xfId="5" applyFont="1" applyFill="1" applyBorder="1" applyAlignment="1" applyProtection="1">
      <alignment horizontal="center" vertical="top"/>
      <protection locked="0"/>
    </xf>
    <xf numFmtId="0" fontId="6" fillId="0" borderId="18" xfId="5" applyFont="1" applyFill="1" applyBorder="1" applyAlignment="1" applyProtection="1">
      <alignment horizontal="center" vertical="top"/>
      <protection locked="0"/>
    </xf>
    <xf numFmtId="0" fontId="7" fillId="7" borderId="0" xfId="3" applyFont="1" applyFill="1" applyBorder="1" applyAlignment="1" applyProtection="1">
      <alignment horizontal="left"/>
    </xf>
    <xf numFmtId="0" fontId="6" fillId="8" borderId="8" xfId="6" applyFont="1" applyFill="1" applyBorder="1" applyAlignment="1" applyProtection="1">
      <alignment horizontal="left" vertical="top" wrapText="1"/>
    </xf>
    <xf numFmtId="0" fontId="6" fillId="8" borderId="9" xfId="6" applyFont="1" applyFill="1" applyBorder="1" applyAlignment="1" applyProtection="1">
      <alignment horizontal="left" vertical="top" wrapText="1"/>
    </xf>
    <xf numFmtId="0" fontId="6" fillId="8" borderId="10" xfId="6" applyFont="1" applyFill="1" applyBorder="1" applyAlignment="1" applyProtection="1">
      <alignment horizontal="left" vertical="top" wrapText="1"/>
    </xf>
    <xf numFmtId="0" fontId="6" fillId="0" borderId="12" xfId="6" applyFont="1" applyFill="1" applyBorder="1" applyAlignment="1" applyProtection="1">
      <alignment horizontal="left" vertical="center" wrapText="1"/>
    </xf>
    <xf numFmtId="0" fontId="6" fillId="0" borderId="13" xfId="6" applyFont="1" applyFill="1" applyBorder="1" applyAlignment="1" applyProtection="1">
      <alignment horizontal="left" vertical="center" wrapText="1"/>
    </xf>
    <xf numFmtId="0" fontId="6" fillId="0" borderId="14" xfId="6" applyFont="1" applyFill="1" applyBorder="1" applyAlignment="1" applyProtection="1">
      <alignment horizontal="left" vertical="center" wrapText="1"/>
    </xf>
    <xf numFmtId="0" fontId="6" fillId="0" borderId="16" xfId="6" applyFont="1" applyFill="1" applyBorder="1" applyAlignment="1" applyProtection="1">
      <alignment horizontal="left" vertical="center" wrapText="1"/>
    </xf>
    <xf numFmtId="0" fontId="6" fillId="0" borderId="17" xfId="0" applyFont="1" applyBorder="1" applyAlignment="1" applyProtection="1">
      <alignment horizontal="left" vertical="center" wrapText="1"/>
    </xf>
    <xf numFmtId="0" fontId="6" fillId="0" borderId="18" xfId="0" applyFont="1" applyBorder="1" applyAlignment="1" applyProtection="1">
      <alignment horizontal="left" vertical="center" wrapText="1"/>
    </xf>
    <xf numFmtId="0" fontId="6" fillId="0" borderId="17" xfId="6" applyFont="1" applyFill="1" applyBorder="1" applyAlignment="1" applyProtection="1">
      <alignment horizontal="left" vertical="center" wrapText="1"/>
    </xf>
    <xf numFmtId="0" fontId="6" fillId="0" borderId="18" xfId="6" applyFont="1" applyFill="1" applyBorder="1" applyAlignment="1" applyProtection="1">
      <alignment horizontal="left" vertical="center" wrapText="1"/>
    </xf>
    <xf numFmtId="0" fontId="6" fillId="0" borderId="20" xfId="6" applyFont="1" applyFill="1" applyBorder="1" applyAlignment="1" applyProtection="1">
      <alignment horizontal="left" vertical="center" wrapText="1"/>
    </xf>
    <xf numFmtId="0" fontId="6" fillId="0" borderId="21" xfId="6" applyFont="1" applyFill="1" applyBorder="1" applyAlignment="1" applyProtection="1">
      <alignment horizontal="left" vertical="center" wrapText="1"/>
    </xf>
    <xf numFmtId="0" fontId="6" fillId="0" borderId="22" xfId="6" applyFont="1" applyFill="1" applyBorder="1" applyAlignment="1" applyProtection="1">
      <alignment horizontal="left" vertical="center" wrapText="1"/>
    </xf>
    <xf numFmtId="0" fontId="10" fillId="8" borderId="23" xfId="0" applyFont="1" applyFill="1" applyBorder="1" applyAlignment="1" applyProtection="1">
      <alignment horizontal="left"/>
    </xf>
    <xf numFmtId="0" fontId="10" fillId="8" borderId="13" xfId="0" applyFont="1" applyFill="1" applyBorder="1" applyAlignment="1" applyProtection="1">
      <alignment horizontal="left"/>
    </xf>
    <xf numFmtId="0" fontId="10" fillId="8" borderId="14" xfId="0" applyFont="1" applyFill="1" applyBorder="1" applyAlignment="1" applyProtection="1">
      <alignment horizontal="left"/>
    </xf>
    <xf numFmtId="0" fontId="6" fillId="0" borderId="20" xfId="5" applyFont="1" applyFill="1" applyBorder="1" applyAlignment="1" applyProtection="1">
      <alignment horizontal="center" vertical="top"/>
      <protection locked="0"/>
    </xf>
    <xf numFmtId="0" fontId="6" fillId="0" borderId="21" xfId="5" applyFont="1" applyFill="1" applyBorder="1" applyAlignment="1" applyProtection="1">
      <alignment horizontal="center" vertical="top"/>
      <protection locked="0"/>
    </xf>
    <xf numFmtId="0" fontId="6" fillId="0" borderId="22" xfId="5" applyFont="1" applyFill="1" applyBorder="1" applyAlignment="1" applyProtection="1">
      <alignment horizontal="center" vertical="top"/>
      <protection locked="0"/>
    </xf>
    <xf numFmtId="0" fontId="10" fillId="8" borderId="24" xfId="0" applyFont="1" applyFill="1" applyBorder="1" applyAlignment="1" applyProtection="1">
      <alignment horizontal="left"/>
    </xf>
    <xf numFmtId="0" fontId="10" fillId="8" borderId="25" xfId="0" applyFont="1" applyFill="1" applyBorder="1" applyAlignment="1" applyProtection="1">
      <alignment horizontal="left"/>
    </xf>
    <xf numFmtId="0" fontId="10" fillId="8" borderId="26" xfId="0" applyFont="1" applyFill="1" applyBorder="1" applyAlignment="1" applyProtection="1">
      <alignment horizontal="left"/>
    </xf>
    <xf numFmtId="0" fontId="10" fillId="10" borderId="8" xfId="0" applyFont="1" applyFill="1" applyBorder="1" applyAlignment="1" applyProtection="1">
      <alignment horizontal="left"/>
    </xf>
    <xf numFmtId="0" fontId="10" fillId="10" borderId="9" xfId="0" applyFont="1" applyFill="1" applyBorder="1" applyAlignment="1" applyProtection="1">
      <alignment horizontal="left"/>
    </xf>
    <xf numFmtId="0" fontId="10" fillId="10" borderId="8" xfId="0" applyFont="1" applyFill="1" applyBorder="1" applyAlignment="1" applyProtection="1">
      <alignment horizontal="center"/>
    </xf>
    <xf numFmtId="0" fontId="10" fillId="10" borderId="10" xfId="0" applyFont="1" applyFill="1" applyBorder="1" applyAlignment="1" applyProtection="1">
      <alignment horizontal="center"/>
    </xf>
    <xf numFmtId="0" fontId="12" fillId="7" borderId="29" xfId="0" applyFont="1" applyFill="1" applyBorder="1" applyAlignment="1" applyProtection="1">
      <alignment horizontal="left"/>
    </xf>
    <xf numFmtId="0" fontId="12" fillId="7" borderId="32" xfId="0" applyFont="1" applyFill="1" applyBorder="1" applyAlignment="1" applyProtection="1">
      <alignment horizontal="left"/>
    </xf>
    <xf numFmtId="164" fontId="13" fillId="9" borderId="8" xfId="1" applyNumberFormat="1" applyFont="1" applyFill="1" applyBorder="1" applyAlignment="1" applyProtection="1">
      <alignment horizontal="right" vertical="top"/>
    </xf>
    <xf numFmtId="164" fontId="13" fillId="9" borderId="10" xfId="1" applyNumberFormat="1" applyFont="1" applyFill="1" applyBorder="1" applyAlignment="1" applyProtection="1">
      <alignment horizontal="right" vertical="top"/>
    </xf>
    <xf numFmtId="0" fontId="14" fillId="7" borderId="29" xfId="0" applyFont="1" applyFill="1" applyBorder="1" applyAlignment="1" applyProtection="1">
      <alignment horizontal="left"/>
    </xf>
    <xf numFmtId="0" fontId="14" fillId="7" borderId="32" xfId="0" applyFont="1" applyFill="1" applyBorder="1" applyAlignment="1" applyProtection="1">
      <alignment horizontal="left"/>
    </xf>
    <xf numFmtId="164" fontId="14" fillId="9" borderId="8" xfId="1" applyNumberFormat="1" applyFont="1" applyFill="1" applyBorder="1" applyAlignment="1" applyProtection="1">
      <alignment horizontal="right" vertical="top"/>
    </xf>
    <xf numFmtId="164" fontId="14" fillId="9" borderId="10" xfId="1" applyNumberFormat="1" applyFont="1" applyFill="1" applyBorder="1" applyAlignment="1" applyProtection="1">
      <alignment horizontal="right" vertical="top"/>
    </xf>
    <xf numFmtId="0" fontId="6" fillId="7" borderId="27" xfId="0" applyFont="1" applyFill="1" applyBorder="1" applyAlignment="1" applyProtection="1">
      <alignment horizontal="left"/>
    </xf>
    <xf numFmtId="0" fontId="6" fillId="7" borderId="28" xfId="0" applyFont="1" applyFill="1" applyBorder="1" applyAlignment="1" applyProtection="1">
      <alignment horizontal="left"/>
    </xf>
    <xf numFmtId="164" fontId="11" fillId="9" borderId="29" xfId="1" applyNumberFormat="1" applyFont="1" applyFill="1" applyBorder="1" applyAlignment="1" applyProtection="1">
      <alignment horizontal="right" vertical="top"/>
    </xf>
    <xf numFmtId="164" fontId="11" fillId="9" borderId="30" xfId="1" applyNumberFormat="1" applyFont="1" applyFill="1" applyBorder="1" applyAlignment="1" applyProtection="1">
      <alignment horizontal="right" vertical="top"/>
    </xf>
    <xf numFmtId="0" fontId="6" fillId="7" borderId="31" xfId="0" applyFont="1" applyFill="1" applyBorder="1" applyAlignment="1" applyProtection="1">
      <alignment horizontal="left"/>
    </xf>
    <xf numFmtId="0" fontId="6" fillId="7" borderId="17" xfId="0" applyFont="1" applyFill="1" applyBorder="1" applyAlignment="1" applyProtection="1">
      <alignment horizontal="left"/>
    </xf>
    <xf numFmtId="0" fontId="6" fillId="7" borderId="18" xfId="0" applyFont="1" applyFill="1" applyBorder="1" applyAlignment="1" applyProtection="1">
      <alignment horizontal="left"/>
    </xf>
    <xf numFmtId="164" fontId="11" fillId="9" borderId="8" xfId="1" applyNumberFormat="1" applyFont="1" applyFill="1" applyBorder="1" applyAlignment="1" applyProtection="1">
      <alignment horizontal="right" vertical="top"/>
    </xf>
    <xf numFmtId="164" fontId="11" fillId="9" borderId="10" xfId="1" applyNumberFormat="1" applyFont="1" applyFill="1" applyBorder="1" applyAlignment="1" applyProtection="1">
      <alignment horizontal="right" vertical="top"/>
    </xf>
    <xf numFmtId="0" fontId="18" fillId="7" borderId="38" xfId="0" applyFont="1" applyFill="1" applyBorder="1" applyAlignment="1" applyProtection="1">
      <alignment wrapText="1"/>
    </xf>
    <xf numFmtId="0" fontId="18" fillId="7" borderId="37" xfId="0" applyFont="1" applyFill="1" applyBorder="1" applyAlignment="1" applyProtection="1">
      <alignment wrapText="1"/>
    </xf>
    <xf numFmtId="0" fontId="22" fillId="0" borderId="0" xfId="0" applyFont="1" applyFill="1" applyAlignment="1" applyProtection="1">
      <alignment horizontal="left" vertical="top" wrapText="1"/>
    </xf>
    <xf numFmtId="0" fontId="23" fillId="0" borderId="0" xfId="0" applyFont="1" applyFill="1" applyAlignment="1" applyProtection="1">
      <alignment horizontal="left" vertical="top" wrapText="1"/>
    </xf>
    <xf numFmtId="0" fontId="18" fillId="0" borderId="6" xfId="0" applyFont="1" applyBorder="1" applyAlignment="1" applyProtection="1">
      <alignment horizontal="left" wrapText="1"/>
    </xf>
    <xf numFmtId="0" fontId="18" fillId="0" borderId="0" xfId="0" applyFont="1" applyBorder="1" applyAlignment="1" applyProtection="1">
      <alignment horizontal="left" wrapText="1"/>
    </xf>
    <xf numFmtId="0" fontId="18" fillId="0" borderId="33" xfId="0" applyFont="1" applyBorder="1" applyAlignment="1" applyProtection="1">
      <alignment horizontal="left" wrapText="1"/>
    </xf>
    <xf numFmtId="0" fontId="18" fillId="0" borderId="28" xfId="0" applyFont="1" applyBorder="1" applyAlignment="1" applyProtection="1">
      <alignment horizontal="left" wrapText="1"/>
    </xf>
    <xf numFmtId="0" fontId="16" fillId="7" borderId="16" xfId="0" applyFont="1" applyFill="1" applyBorder="1" applyAlignment="1" applyProtection="1">
      <alignment horizontal="center" wrapText="1"/>
    </xf>
    <xf numFmtId="0" fontId="21" fillId="0" borderId="17" xfId="0" applyFont="1" applyBorder="1" applyAlignment="1" applyProtection="1">
      <alignment horizontal="center" wrapText="1"/>
    </xf>
    <xf numFmtId="0" fontId="21" fillId="0" borderId="35" xfId="0" applyFont="1" applyBorder="1" applyAlignment="1" applyProtection="1">
      <alignment horizontal="center" wrapText="1"/>
    </xf>
    <xf numFmtId="0" fontId="16" fillId="7" borderId="38" xfId="0" applyFont="1" applyFill="1" applyBorder="1" applyAlignment="1" applyProtection="1">
      <alignment wrapText="1"/>
    </xf>
    <xf numFmtId="0" fontId="16" fillId="7" borderId="37" xfId="0" applyFont="1" applyFill="1" applyBorder="1" applyAlignment="1" applyProtection="1">
      <alignment wrapText="1"/>
    </xf>
    <xf numFmtId="0" fontId="18" fillId="7" borderId="16" xfId="0" applyFont="1" applyFill="1" applyBorder="1" applyAlignment="1" applyProtection="1">
      <alignment horizontal="center" wrapText="1"/>
    </xf>
    <xf numFmtId="0" fontId="18" fillId="7" borderId="17" xfId="0" applyFont="1" applyFill="1" applyBorder="1" applyAlignment="1" applyProtection="1">
      <alignment horizontal="center" wrapText="1"/>
    </xf>
    <xf numFmtId="0" fontId="18" fillId="7" borderId="35" xfId="0" applyFont="1" applyFill="1" applyBorder="1" applyAlignment="1" applyProtection="1">
      <alignment horizontal="center" wrapText="1"/>
    </xf>
    <xf numFmtId="0" fontId="16" fillId="0" borderId="3" xfId="0" applyFont="1" applyBorder="1" applyAlignment="1" applyProtection="1">
      <alignment horizontal="center" wrapText="1"/>
    </xf>
    <xf numFmtId="0" fontId="16" fillId="0" borderId="5" xfId="0" applyFont="1" applyBorder="1" applyAlignment="1" applyProtection="1">
      <alignment horizontal="center" wrapText="1"/>
    </xf>
    <xf numFmtId="0" fontId="18" fillId="0" borderId="16" xfId="0" applyFont="1" applyBorder="1" applyAlignment="1" applyProtection="1">
      <alignment horizontal="left" vertical="top" wrapText="1"/>
    </xf>
    <xf numFmtId="0" fontId="18" fillId="0" borderId="17" xfId="0" applyFont="1" applyBorder="1" applyAlignment="1" applyProtection="1">
      <alignment horizontal="left" vertical="top" wrapText="1"/>
    </xf>
    <xf numFmtId="0" fontId="18" fillId="0" borderId="35" xfId="0" applyFont="1" applyBorder="1" applyAlignment="1" applyProtection="1">
      <alignment horizontal="left" vertical="top" wrapText="1"/>
    </xf>
    <xf numFmtId="0" fontId="15" fillId="0" borderId="38" xfId="0" applyFont="1" applyBorder="1" applyAlignment="1" applyProtection="1">
      <alignment horizontal="left" vertical="top" wrapText="1"/>
    </xf>
    <xf numFmtId="0" fontId="15" fillId="0" borderId="37" xfId="0" applyFont="1" applyBorder="1" applyAlignment="1" applyProtection="1">
      <alignment horizontal="left" vertical="top" wrapText="1"/>
    </xf>
    <xf numFmtId="0" fontId="16" fillId="7" borderId="3" xfId="0" applyFont="1" applyFill="1" applyBorder="1" applyAlignment="1" applyProtection="1">
      <alignment horizontal="left" vertical="top" wrapText="1"/>
    </xf>
    <xf numFmtId="0" fontId="16" fillId="7" borderId="33" xfId="0" applyFont="1" applyFill="1" applyBorder="1" applyAlignment="1" applyProtection="1">
      <alignment horizontal="left" vertical="top" wrapText="1"/>
    </xf>
    <xf numFmtId="0" fontId="17" fillId="7" borderId="16" xfId="0" applyFont="1" applyFill="1" applyBorder="1" applyAlignment="1" applyProtection="1">
      <alignment horizontal="left" wrapText="1"/>
    </xf>
    <xf numFmtId="0" fontId="17" fillId="7" borderId="17" xfId="0" applyFont="1" applyFill="1" applyBorder="1" applyAlignment="1" applyProtection="1">
      <alignment horizontal="left" wrapText="1"/>
    </xf>
    <xf numFmtId="0" fontId="17" fillId="7" borderId="35" xfId="0" applyFont="1" applyFill="1" applyBorder="1" applyAlignment="1" applyProtection="1">
      <alignment horizontal="left" wrapText="1"/>
    </xf>
    <xf numFmtId="0" fontId="17" fillId="7" borderId="16" xfId="0" applyFont="1" applyFill="1" applyBorder="1" applyAlignment="1" applyProtection="1">
      <alignment horizontal="left"/>
    </xf>
    <xf numFmtId="0" fontId="17" fillId="7" borderId="17" xfId="0" applyFont="1" applyFill="1" applyBorder="1" applyAlignment="1" applyProtection="1">
      <alignment horizontal="left"/>
    </xf>
    <xf numFmtId="0" fontId="17" fillId="7" borderId="35" xfId="0" applyFont="1" applyFill="1" applyBorder="1" applyAlignment="1" applyProtection="1">
      <alignment horizontal="left"/>
    </xf>
    <xf numFmtId="0" fontId="17" fillId="7" borderId="16" xfId="0" applyFont="1" applyFill="1" applyBorder="1" applyAlignment="1" applyProtection="1">
      <alignment horizontal="center" wrapText="1"/>
    </xf>
    <xf numFmtId="0" fontId="17" fillId="7" borderId="17" xfId="0" applyFont="1" applyFill="1" applyBorder="1" applyAlignment="1" applyProtection="1">
      <alignment horizontal="center" wrapText="1"/>
    </xf>
    <xf numFmtId="0" fontId="17" fillId="7" borderId="35" xfId="0" applyFont="1" applyFill="1" applyBorder="1" applyAlignment="1" applyProtection="1">
      <alignment horizontal="center" wrapText="1"/>
    </xf>
    <xf numFmtId="0" fontId="17" fillId="7" borderId="36" xfId="0" applyFont="1" applyFill="1" applyBorder="1" applyAlignment="1" applyProtection="1">
      <alignment horizontal="center"/>
    </xf>
    <xf numFmtId="0" fontId="17" fillId="7" borderId="16" xfId="0" applyFont="1" applyFill="1" applyBorder="1" applyAlignment="1" applyProtection="1">
      <alignment horizontal="center"/>
    </xf>
    <xf numFmtId="0" fontId="17" fillId="7" borderId="17" xfId="0" applyFont="1" applyFill="1" applyBorder="1" applyAlignment="1" applyProtection="1">
      <alignment horizontal="center"/>
    </xf>
    <xf numFmtId="0" fontId="17" fillId="7" borderId="35" xfId="0" applyFont="1" applyFill="1" applyBorder="1" applyAlignment="1" applyProtection="1">
      <alignment horizontal="center"/>
    </xf>
    <xf numFmtId="0" fontId="19" fillId="0" borderId="16" xfId="0" applyFont="1" applyBorder="1" applyAlignment="1" applyProtection="1">
      <alignment horizontal="left" wrapText="1"/>
    </xf>
    <xf numFmtId="0" fontId="19" fillId="0" borderId="17" xfId="0" applyFont="1" applyBorder="1" applyAlignment="1" applyProtection="1">
      <alignment horizontal="left" wrapText="1"/>
    </xf>
    <xf numFmtId="0" fontId="19" fillId="0" borderId="35" xfId="0" applyFont="1" applyBorder="1" applyAlignment="1" applyProtection="1">
      <alignment horizontal="left" wrapText="1"/>
    </xf>
  </cellXfs>
  <cellStyles count="8">
    <cellStyle name="40% - Accent1" xfId="6" builtinId="31"/>
    <cellStyle name="Invoer" xfId="5" builtinId="20"/>
    <cellStyle name="Komma" xfId="7" builtinId="3"/>
    <cellStyle name="Kop 2" xfId="4" builtinId="17"/>
    <cellStyle name="Procent" xfId="2" builtinId="5"/>
    <cellStyle name="Standaard" xfId="0" builtinId="0"/>
    <cellStyle name="Titel" xfId="3" builtinId="1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0F1A5-8DBF-4DF5-B0DB-75EF22E6C252}">
  <dimension ref="A1:M103"/>
  <sheetViews>
    <sheetView tabSelected="1" workbookViewId="0">
      <selection activeCell="C3" sqref="C3:F3"/>
    </sheetView>
  </sheetViews>
  <sheetFormatPr defaultColWidth="0" defaultRowHeight="15" zeroHeight="1"/>
  <cols>
    <col min="1" max="2" width="2.625" style="151" customWidth="1"/>
    <col min="3" max="3" width="33" style="151" customWidth="1"/>
    <col min="4" max="4" width="25.25" style="151" customWidth="1"/>
    <col min="5" max="5" width="19.75" style="151" customWidth="1"/>
    <col min="6" max="6" width="27.25" style="151" customWidth="1"/>
    <col min="7" max="7" width="6.25" style="151" customWidth="1"/>
    <col min="8" max="8" width="18.125" style="151" customWidth="1"/>
    <col min="9" max="9" width="2.625" style="151" customWidth="1"/>
    <col min="10" max="10" width="2.625" style="172" customWidth="1"/>
    <col min="11" max="13" width="0" style="172" hidden="1" customWidth="1"/>
    <col min="14" max="16384" width="9.125" style="172" hidden="1"/>
  </cols>
  <sheetData>
    <row r="1" spans="2:9" s="151" customFormat="1" ht="11.25" customHeight="1"/>
    <row r="2" spans="2:9" s="151" customFormat="1">
      <c r="B2" s="152"/>
      <c r="C2" s="153"/>
      <c r="D2" s="153"/>
      <c r="E2" s="153"/>
      <c r="F2" s="153"/>
      <c r="G2" s="153"/>
      <c r="H2" s="153"/>
      <c r="I2" s="154"/>
    </row>
    <row r="3" spans="2:9" s="151" customFormat="1" ht="23.25">
      <c r="B3" s="155"/>
      <c r="C3" s="179" t="s">
        <v>0</v>
      </c>
      <c r="D3" s="179"/>
      <c r="E3" s="179"/>
      <c r="F3" s="179"/>
      <c r="I3" s="156"/>
    </row>
    <row r="4" spans="2:9" s="151" customFormat="1">
      <c r="B4" s="157"/>
      <c r="I4" s="156"/>
    </row>
    <row r="5" spans="2:9" s="151" customFormat="1" ht="18" thickBot="1">
      <c r="B5" s="157"/>
      <c r="C5" s="158" t="s">
        <v>1</v>
      </c>
      <c r="I5" s="156"/>
    </row>
    <row r="6" spans="2:9" s="151" customFormat="1" ht="61.5" customHeight="1" thickBot="1">
      <c r="B6" s="157"/>
      <c r="C6" s="180" t="s">
        <v>2</v>
      </c>
      <c r="D6" s="181"/>
      <c r="E6" s="181"/>
      <c r="F6" s="181"/>
      <c r="G6" s="181"/>
      <c r="H6" s="182"/>
      <c r="I6" s="159"/>
    </row>
    <row r="7" spans="2:9" s="151" customFormat="1">
      <c r="B7" s="157"/>
      <c r="I7" s="156"/>
    </row>
    <row r="8" spans="2:9" s="151" customFormat="1" ht="18" thickBot="1">
      <c r="B8" s="157"/>
      <c r="C8" s="158" t="s">
        <v>3</v>
      </c>
      <c r="I8" s="156"/>
    </row>
    <row r="9" spans="2:9" s="151" customFormat="1" ht="15" customHeight="1">
      <c r="B9" s="157"/>
      <c r="C9" s="160" t="s">
        <v>4</v>
      </c>
      <c r="D9" s="183" t="s">
        <v>5</v>
      </c>
      <c r="E9" s="184"/>
      <c r="F9" s="184"/>
      <c r="G9" s="184"/>
      <c r="H9" s="185"/>
      <c r="I9" s="156"/>
    </row>
    <row r="10" spans="2:9" s="151" customFormat="1" ht="15" customHeight="1">
      <c r="B10" s="157"/>
      <c r="C10" s="161" t="s">
        <v>6</v>
      </c>
      <c r="D10" s="186" t="s">
        <v>7</v>
      </c>
      <c r="E10" s="187"/>
      <c r="F10" s="187"/>
      <c r="G10" s="187"/>
      <c r="H10" s="188"/>
      <c r="I10" s="156"/>
    </row>
    <row r="11" spans="2:9" s="151" customFormat="1" ht="36" customHeight="1">
      <c r="B11" s="157"/>
      <c r="C11" s="162" t="s">
        <v>8</v>
      </c>
      <c r="D11" s="186" t="s">
        <v>9</v>
      </c>
      <c r="E11" s="189"/>
      <c r="F11" s="189"/>
      <c r="G11" s="189"/>
      <c r="H11" s="190"/>
      <c r="I11" s="156"/>
    </row>
    <row r="12" spans="2:9" s="151" customFormat="1" ht="15" customHeight="1">
      <c r="B12" s="157"/>
      <c r="C12" s="163" t="s">
        <v>10</v>
      </c>
      <c r="D12" s="186" t="s">
        <v>11</v>
      </c>
      <c r="E12" s="189"/>
      <c r="F12" s="189"/>
      <c r="G12" s="189"/>
      <c r="H12" s="190"/>
      <c r="I12" s="156"/>
    </row>
    <row r="13" spans="2:9" s="151" customFormat="1" ht="15" customHeight="1">
      <c r="B13" s="157"/>
      <c r="C13" s="162" t="s">
        <v>12</v>
      </c>
      <c r="D13" s="186" t="s">
        <v>13</v>
      </c>
      <c r="E13" s="189"/>
      <c r="F13" s="189"/>
      <c r="G13" s="189"/>
      <c r="H13" s="190"/>
      <c r="I13" s="156"/>
    </row>
    <row r="14" spans="2:9" s="151" customFormat="1" ht="15" customHeight="1" thickBot="1">
      <c r="B14" s="157"/>
      <c r="C14" s="164" t="s">
        <v>14</v>
      </c>
      <c r="D14" s="191" t="s">
        <v>15</v>
      </c>
      <c r="E14" s="192"/>
      <c r="F14" s="192"/>
      <c r="G14" s="192"/>
      <c r="H14" s="193"/>
      <c r="I14" s="156"/>
    </row>
    <row r="15" spans="2:9" s="151" customFormat="1">
      <c r="B15" s="157"/>
      <c r="I15" s="156"/>
    </row>
    <row r="16" spans="2:9" s="151" customFormat="1" ht="18" thickBot="1">
      <c r="B16" s="157"/>
      <c r="C16" s="158" t="s">
        <v>16</v>
      </c>
      <c r="F16" s="165"/>
      <c r="G16" s="166"/>
      <c r="H16" s="165"/>
      <c r="I16" s="156"/>
    </row>
    <row r="17" spans="2:9" s="151" customFormat="1" ht="54" customHeight="1" thickBot="1">
      <c r="B17" s="157"/>
      <c r="C17" s="180" t="s">
        <v>29</v>
      </c>
      <c r="D17" s="181"/>
      <c r="E17" s="181"/>
      <c r="F17" s="181"/>
      <c r="G17" s="181"/>
      <c r="H17" s="182"/>
      <c r="I17" s="156"/>
    </row>
    <row r="18" spans="2:9" s="151" customFormat="1" ht="15.75" thickBot="1">
      <c r="B18" s="157"/>
      <c r="I18" s="156"/>
    </row>
    <row r="19" spans="2:9" s="151" customFormat="1">
      <c r="B19" s="157"/>
      <c r="C19" s="194" t="s">
        <v>17</v>
      </c>
      <c r="D19" s="195"/>
      <c r="E19" s="195"/>
      <c r="F19" s="195"/>
      <c r="G19" s="195"/>
      <c r="H19" s="196"/>
      <c r="I19" s="156"/>
    </row>
    <row r="20" spans="2:9" s="151" customFormat="1">
      <c r="B20" s="157"/>
      <c r="C20" s="167" t="s">
        <v>18</v>
      </c>
      <c r="D20" s="176" t="s">
        <v>19</v>
      </c>
      <c r="E20" s="177"/>
      <c r="F20" s="177"/>
      <c r="G20" s="177"/>
      <c r="H20" s="178"/>
      <c r="I20" s="156"/>
    </row>
    <row r="21" spans="2:9" s="151" customFormat="1">
      <c r="B21" s="157"/>
      <c r="C21" s="167" t="s">
        <v>20</v>
      </c>
      <c r="D21" s="176" t="s">
        <v>19</v>
      </c>
      <c r="E21" s="177"/>
      <c r="F21" s="177"/>
      <c r="G21" s="177"/>
      <c r="H21" s="178"/>
      <c r="I21" s="156"/>
    </row>
    <row r="22" spans="2:9" s="151" customFormat="1">
      <c r="B22" s="157"/>
      <c r="C22" s="167" t="s">
        <v>21</v>
      </c>
      <c r="D22" s="176" t="s">
        <v>19</v>
      </c>
      <c r="E22" s="177"/>
      <c r="F22" s="177"/>
      <c r="G22" s="177"/>
      <c r="H22" s="178"/>
      <c r="I22" s="156"/>
    </row>
    <row r="23" spans="2:9" s="151" customFormat="1">
      <c r="B23" s="157"/>
      <c r="C23" s="167" t="s">
        <v>22</v>
      </c>
      <c r="D23" s="176" t="s">
        <v>19</v>
      </c>
      <c r="E23" s="177"/>
      <c r="F23" s="177"/>
      <c r="G23" s="177"/>
      <c r="H23" s="178"/>
      <c r="I23" s="156"/>
    </row>
    <row r="24" spans="2:9" s="151" customFormat="1" ht="70.5" customHeight="1" thickBot="1">
      <c r="B24" s="157"/>
      <c r="C24" s="168" t="s">
        <v>23</v>
      </c>
      <c r="D24" s="197" t="s">
        <v>19</v>
      </c>
      <c r="E24" s="198"/>
      <c r="F24" s="198"/>
      <c r="G24" s="198"/>
      <c r="H24" s="199"/>
      <c r="I24" s="156"/>
    </row>
    <row r="25" spans="2:9" s="151" customFormat="1" ht="15.75" thickBot="1">
      <c r="B25" s="157"/>
      <c r="I25" s="156"/>
    </row>
    <row r="26" spans="2:9" s="151" customFormat="1" ht="15.75" thickBot="1">
      <c r="B26" s="157"/>
      <c r="C26" s="200" t="s">
        <v>24</v>
      </c>
      <c r="D26" s="201"/>
      <c r="E26" s="201"/>
      <c r="F26" s="201"/>
      <c r="G26" s="201"/>
      <c r="H26" s="202"/>
      <c r="I26" s="156"/>
    </row>
    <row r="27" spans="2:9" s="151" customFormat="1" ht="15.75" thickBot="1">
      <c r="B27" s="157"/>
      <c r="C27" s="203" t="s">
        <v>25</v>
      </c>
      <c r="D27" s="204"/>
      <c r="E27" s="204"/>
      <c r="F27" s="204"/>
      <c r="G27" s="205" t="s">
        <v>26</v>
      </c>
      <c r="H27" s="206"/>
      <c r="I27" s="156"/>
    </row>
    <row r="28" spans="2:9" s="151" customFormat="1" ht="16.5" thickBot="1">
      <c r="B28" s="157"/>
      <c r="C28" s="215" t="s">
        <v>151</v>
      </c>
      <c r="D28" s="216"/>
      <c r="E28" s="216"/>
      <c r="F28" s="216"/>
      <c r="G28" s="217">
        <f>'Zakelijke binnenlandse Post'!C182</f>
        <v>0</v>
      </c>
      <c r="H28" s="218"/>
      <c r="I28" s="156"/>
    </row>
    <row r="29" spans="2:9" s="151" customFormat="1" ht="16.5" thickBot="1">
      <c r="B29" s="157"/>
      <c r="C29" s="219" t="s">
        <v>157</v>
      </c>
      <c r="D29" s="220"/>
      <c r="E29" s="220"/>
      <c r="F29" s="221"/>
      <c r="G29" s="222">
        <f>'Zakelijke buitenlandse post'!C91</f>
        <v>0</v>
      </c>
      <c r="H29" s="223"/>
      <c r="I29" s="156"/>
    </row>
    <row r="30" spans="2:9" s="151" customFormat="1" ht="19.5" thickBot="1">
      <c r="B30" s="157"/>
      <c r="C30" s="207" t="s">
        <v>27</v>
      </c>
      <c r="D30" s="208"/>
      <c r="E30" s="208"/>
      <c r="F30" s="208"/>
      <c r="G30" s="209">
        <f>SUM(G28:H29)</f>
        <v>0</v>
      </c>
      <c r="H30" s="210"/>
      <c r="I30" s="156"/>
    </row>
    <row r="31" spans="2:9" s="151" customFormat="1" ht="21.75" thickBot="1">
      <c r="B31" s="157"/>
      <c r="C31" s="211" t="s">
        <v>28</v>
      </c>
      <c r="D31" s="212"/>
      <c r="E31" s="212"/>
      <c r="F31" s="212"/>
      <c r="G31" s="213">
        <f>G30*4</f>
        <v>0</v>
      </c>
      <c r="H31" s="214"/>
      <c r="I31" s="156"/>
    </row>
    <row r="32" spans="2:9" s="151" customFormat="1">
      <c r="B32" s="169"/>
      <c r="C32" s="170"/>
      <c r="D32" s="170"/>
      <c r="E32" s="170"/>
      <c r="F32" s="170"/>
      <c r="G32" s="170"/>
      <c r="H32" s="170"/>
      <c r="I32" s="171"/>
    </row>
    <row r="33" s="151" customFormat="1"/>
    <row r="34" s="151" customFormat="1"/>
    <row r="35" s="151" customFormat="1"/>
    <row r="36" s="151" customFormat="1"/>
    <row r="37" s="151" customFormat="1"/>
    <row r="38" s="151" customFormat="1"/>
    <row r="39" s="151" customFormat="1"/>
    <row r="40" s="151" customFormat="1"/>
    <row r="41" s="151" customFormat="1"/>
    <row r="42" s="151" customFormat="1"/>
    <row r="43" s="151" customFormat="1"/>
    <row r="44" s="151" customFormat="1"/>
    <row r="45" s="151" customFormat="1"/>
    <row r="46" s="151" customFormat="1"/>
    <row r="47" s="151" customFormat="1"/>
    <row r="48" s="151" customFormat="1"/>
    <row r="49" s="151" customFormat="1"/>
    <row r="50" s="151" customFormat="1" ht="15" customHeight="1"/>
    <row r="51" s="151" customFormat="1" ht="15" customHeight="1"/>
    <row r="52" s="151" customFormat="1" ht="15" customHeight="1"/>
    <row r="53" s="151" customFormat="1"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0:10" ht="15" customHeight="1"/>
    <row r="66" spans="10:10" ht="15" customHeight="1"/>
    <row r="67" spans="10:10" ht="15" customHeight="1"/>
    <row r="68" spans="10:10" ht="15" customHeight="1"/>
    <row r="69" spans="10:10" ht="15" customHeight="1"/>
    <row r="70" spans="10:10" ht="15" customHeight="1"/>
    <row r="71" spans="10:10" ht="15" customHeight="1"/>
    <row r="72" spans="10:10" ht="15" customHeight="1"/>
    <row r="73" spans="10:10"/>
    <row r="74" spans="10:10">
      <c r="J74" s="151"/>
    </row>
    <row r="75" spans="10:10">
      <c r="J75" s="151"/>
    </row>
    <row r="76" spans="10:10">
      <c r="J76" s="151"/>
    </row>
    <row r="77" spans="10:10">
      <c r="J77" s="151"/>
    </row>
    <row r="78" spans="10:10">
      <c r="J78" s="151"/>
    </row>
    <row r="79" spans="10:10">
      <c r="J79" s="151"/>
    </row>
    <row r="80" spans="10:10">
      <c r="J80" s="151"/>
    </row>
    <row r="81" spans="10:10">
      <c r="J81" s="151"/>
    </row>
    <row r="82" spans="10:10">
      <c r="J82" s="151"/>
    </row>
    <row r="83" spans="10:10">
      <c r="J83" s="151"/>
    </row>
    <row r="84" spans="10:10">
      <c r="J84" s="151"/>
    </row>
    <row r="85" spans="10:10">
      <c r="J85" s="151"/>
    </row>
    <row r="86" spans="10:10">
      <c r="J86" s="151"/>
    </row>
    <row r="87" spans="10:10">
      <c r="J87" s="151"/>
    </row>
    <row r="88" spans="10:10">
      <c r="J88" s="151"/>
    </row>
    <row r="89" spans="10:10">
      <c r="J89" s="151"/>
    </row>
    <row r="90" spans="10:10">
      <c r="J90" s="151"/>
    </row>
    <row r="91" spans="10:10">
      <c r="J91" s="151"/>
    </row>
    <row r="92" spans="10:10">
      <c r="J92" s="151"/>
    </row>
    <row r="93" spans="10:10">
      <c r="J93" s="151"/>
    </row>
    <row r="94" spans="10:10">
      <c r="J94" s="151"/>
    </row>
    <row r="95" spans="10:10">
      <c r="J95" s="151"/>
    </row>
    <row r="96" spans="10:10">
      <c r="J96" s="151"/>
    </row>
    <row r="97" spans="10:10">
      <c r="J97" s="151"/>
    </row>
    <row r="98" spans="10:10">
      <c r="J98" s="151"/>
    </row>
    <row r="99" spans="10:10">
      <c r="J99" s="151"/>
    </row>
    <row r="100" spans="10:10">
      <c r="J100" s="151"/>
    </row>
    <row r="101" spans="10:10"/>
    <row r="102" spans="10:10"/>
    <row r="103" spans="10:10"/>
  </sheetData>
  <sheetProtection algorithmName="SHA-512" hashValue="KoJ/tt/qrSvwlJAwjpEcbhGm8GP7gpK11ngYdKpxhOPh5e9D2ZX+K4FTiYPSMZQ3vnd/IFNQi9WZWP/Hd+E3CQ==" saltValue="ZU2l3uBItq4GbYlVpT2BTg==" spinCount="100000" sheet="1" formatCells="0" formatColumns="0" formatRows="0" insertColumns="0" insertRows="0" insertHyperlinks="0" deleteColumns="0" deleteRows="0" sort="0" autoFilter="0" pivotTables="0"/>
  <mergeCells count="26">
    <mergeCell ref="C30:F30"/>
    <mergeCell ref="G30:H30"/>
    <mergeCell ref="C31:F31"/>
    <mergeCell ref="G31:H31"/>
    <mergeCell ref="C28:F28"/>
    <mergeCell ref="G28:H28"/>
    <mergeCell ref="C29:F29"/>
    <mergeCell ref="G29:H29"/>
    <mergeCell ref="D22:H22"/>
    <mergeCell ref="D23:H23"/>
    <mergeCell ref="D24:H24"/>
    <mergeCell ref="C26:H26"/>
    <mergeCell ref="C27:F27"/>
    <mergeCell ref="G27:H27"/>
    <mergeCell ref="D21:H21"/>
    <mergeCell ref="C3:F3"/>
    <mergeCell ref="C6:H6"/>
    <mergeCell ref="D9:H9"/>
    <mergeCell ref="D10:H10"/>
    <mergeCell ref="D11:H11"/>
    <mergeCell ref="D12:H12"/>
    <mergeCell ref="D13:H13"/>
    <mergeCell ref="D14:H14"/>
    <mergeCell ref="C17:H17"/>
    <mergeCell ref="C19:H19"/>
    <mergeCell ref="D20:H2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B0851-E1D8-46F2-9064-BC349A8ED01E}">
  <dimension ref="B2:Q182"/>
  <sheetViews>
    <sheetView zoomScale="80" zoomScaleNormal="80" workbookViewId="0">
      <selection activeCell="B2" sqref="B2"/>
    </sheetView>
  </sheetViews>
  <sheetFormatPr defaultColWidth="9.125" defaultRowHeight="14.25"/>
  <cols>
    <col min="1" max="1" width="9.125" style="7"/>
    <col min="2" max="2" width="51.625" style="7" customWidth="1"/>
    <col min="3" max="3" width="30.625" style="7" customWidth="1"/>
    <col min="4" max="4" width="15.25" style="7" customWidth="1"/>
    <col min="5" max="5" width="20" style="7" customWidth="1"/>
    <col min="6" max="6" width="3.875" style="7" customWidth="1"/>
    <col min="7" max="7" width="18" style="7" customWidth="1"/>
    <col min="8" max="8" width="17" style="7" customWidth="1"/>
    <col min="9" max="9" width="19.875" style="7" customWidth="1"/>
    <col min="10" max="10" width="4.375" style="7" customWidth="1"/>
    <col min="11" max="11" width="16.875" style="7" customWidth="1"/>
    <col min="12" max="12" width="16.25" style="7" customWidth="1"/>
    <col min="13" max="13" width="17.25" style="7" bestFit="1" customWidth="1"/>
    <col min="14" max="14" width="4.375" style="7" customWidth="1"/>
    <col min="15" max="17" width="15.25" style="7" customWidth="1"/>
    <col min="18" max="16384" width="9.125" style="7"/>
  </cols>
  <sheetData>
    <row r="2" spans="2:13" ht="22.5">
      <c r="B2" s="6" t="s">
        <v>105</v>
      </c>
    </row>
    <row r="4" spans="2:13">
      <c r="B4" s="8" t="s">
        <v>46</v>
      </c>
    </row>
    <row r="6" spans="2:13">
      <c r="B6" s="9" t="s">
        <v>35</v>
      </c>
      <c r="C6" s="249" t="s">
        <v>153</v>
      </c>
      <c r="D6" s="250"/>
      <c r="E6" s="250"/>
      <c r="F6" s="250"/>
      <c r="G6" s="250"/>
      <c r="H6" s="250"/>
      <c r="I6" s="251"/>
    </row>
    <row r="7" spans="2:13">
      <c r="B7" s="10"/>
      <c r="C7" s="11" t="s">
        <v>30</v>
      </c>
      <c r="D7" s="12"/>
      <c r="E7" s="13"/>
      <c r="F7" s="135"/>
      <c r="G7" s="15" t="s">
        <v>31</v>
      </c>
      <c r="H7" s="16"/>
      <c r="I7" s="17"/>
    </row>
    <row r="8" spans="2:13" ht="25.5">
      <c r="B8" s="18" t="s">
        <v>152</v>
      </c>
      <c r="C8" s="19" t="s">
        <v>32</v>
      </c>
      <c r="D8" s="20" t="s">
        <v>10</v>
      </c>
      <c r="E8" s="21" t="s">
        <v>12</v>
      </c>
      <c r="F8" s="109"/>
      <c r="G8" s="19" t="s">
        <v>32</v>
      </c>
      <c r="H8" s="20" t="s">
        <v>10</v>
      </c>
      <c r="I8" s="19" t="s">
        <v>12</v>
      </c>
    </row>
    <row r="9" spans="2:13">
      <c r="B9" s="22" t="s">
        <v>33</v>
      </c>
      <c r="C9" s="3"/>
      <c r="D9" s="23">
        <f>0.85*C11</f>
        <v>14325338.15</v>
      </c>
      <c r="E9" s="24">
        <f>C9*D9</f>
        <v>0</v>
      </c>
      <c r="F9" s="136"/>
      <c r="G9" s="3"/>
      <c r="H9" s="23">
        <f>0.9*G11</f>
        <v>180970355.70000002</v>
      </c>
      <c r="I9" s="24">
        <f>G9*H9</f>
        <v>0</v>
      </c>
    </row>
    <row r="10" spans="2:13">
      <c r="B10" s="22" t="s">
        <v>6</v>
      </c>
      <c r="C10" s="3"/>
      <c r="D10" s="23">
        <f>0.15*C11</f>
        <v>2528000.85</v>
      </c>
      <c r="E10" s="24">
        <f>C10*D10</f>
        <v>0</v>
      </c>
      <c r="F10" s="136"/>
      <c r="G10" s="3"/>
      <c r="H10" s="23">
        <f>0.1*G11</f>
        <v>20107817.300000001</v>
      </c>
      <c r="I10" s="24">
        <f>G10*H10</f>
        <v>0</v>
      </c>
    </row>
    <row r="11" spans="2:13">
      <c r="B11" s="25" t="s">
        <v>34</v>
      </c>
      <c r="C11" s="26">
        <v>16853339</v>
      </c>
      <c r="D11" s="27"/>
      <c r="E11" s="28">
        <f>SUM(E9:E10)</f>
        <v>0</v>
      </c>
      <c r="F11" s="137"/>
      <c r="G11" s="26">
        <v>201078173</v>
      </c>
      <c r="H11" s="27"/>
      <c r="I11" s="28">
        <f>SUM(I9:I10)</f>
        <v>0</v>
      </c>
    </row>
    <row r="12" spans="2:13">
      <c r="F12" s="107"/>
    </row>
    <row r="14" spans="2:13">
      <c r="B14" s="29" t="s">
        <v>44</v>
      </c>
      <c r="C14" s="252" t="s">
        <v>154</v>
      </c>
      <c r="D14" s="253"/>
      <c r="E14" s="253"/>
      <c r="F14" s="253"/>
      <c r="G14" s="253"/>
      <c r="H14" s="253"/>
      <c r="I14" s="253"/>
      <c r="J14" s="253"/>
      <c r="K14" s="253"/>
      <c r="L14" s="253"/>
      <c r="M14" s="254"/>
    </row>
    <row r="15" spans="2:13">
      <c r="B15" s="30"/>
      <c r="C15" s="11" t="s">
        <v>30</v>
      </c>
      <c r="D15" s="12"/>
      <c r="E15" s="13"/>
      <c r="F15" s="135"/>
      <c r="G15" s="15" t="s">
        <v>31</v>
      </c>
      <c r="H15" s="31"/>
      <c r="I15" s="32"/>
      <c r="J15" s="121"/>
      <c r="K15" s="15" t="s">
        <v>36</v>
      </c>
      <c r="L15" s="15"/>
      <c r="M15" s="32"/>
    </row>
    <row r="16" spans="2:13" ht="25.5">
      <c r="B16" s="18" t="s">
        <v>152</v>
      </c>
      <c r="C16" s="33" t="s">
        <v>32</v>
      </c>
      <c r="D16" s="20" t="s">
        <v>10</v>
      </c>
      <c r="E16" s="34" t="s">
        <v>12</v>
      </c>
      <c r="F16" s="138"/>
      <c r="G16" s="33" t="s">
        <v>32</v>
      </c>
      <c r="H16" s="20" t="s">
        <v>10</v>
      </c>
      <c r="I16" s="33" t="s">
        <v>12</v>
      </c>
      <c r="J16" s="138"/>
      <c r="K16" s="33" t="s">
        <v>32</v>
      </c>
      <c r="L16" s="19" t="s">
        <v>10</v>
      </c>
      <c r="M16" s="33" t="s">
        <v>12</v>
      </c>
    </row>
    <row r="17" spans="2:13">
      <c r="B17" s="35" t="s">
        <v>37</v>
      </c>
      <c r="C17" s="4"/>
      <c r="D17" s="23">
        <f>0.1*C20</f>
        <v>15785.800000000001</v>
      </c>
      <c r="E17" s="36">
        <f>C17*D17</f>
        <v>0</v>
      </c>
      <c r="F17" s="139"/>
      <c r="G17" s="4"/>
      <c r="H17" s="23">
        <f>0.1*G20</f>
        <v>144023.1</v>
      </c>
      <c r="I17" s="36">
        <f>G17*H17</f>
        <v>0</v>
      </c>
      <c r="J17" s="139"/>
      <c r="K17" s="5"/>
      <c r="L17" s="23">
        <f>0.1*K20</f>
        <v>22608</v>
      </c>
      <c r="M17" s="36">
        <f>K17*L17</f>
        <v>0</v>
      </c>
    </row>
    <row r="18" spans="2:13">
      <c r="B18" s="35" t="s">
        <v>38</v>
      </c>
      <c r="C18" s="4"/>
      <c r="D18" s="23">
        <f>0.4*C20</f>
        <v>63143.200000000004</v>
      </c>
      <c r="E18" s="36">
        <f>C18*D18</f>
        <v>0</v>
      </c>
      <c r="F18" s="139"/>
      <c r="G18" s="4"/>
      <c r="H18" s="23">
        <f>0.4*G20</f>
        <v>576092.4</v>
      </c>
      <c r="I18" s="36">
        <f>G18*H18</f>
        <v>0</v>
      </c>
      <c r="J18" s="139"/>
      <c r="K18" s="5"/>
      <c r="L18" s="23">
        <f>0.4*K20</f>
        <v>90432</v>
      </c>
      <c r="M18" s="36">
        <f>K18*L18</f>
        <v>0</v>
      </c>
    </row>
    <row r="19" spans="2:13">
      <c r="B19" s="35" t="s">
        <v>39</v>
      </c>
      <c r="C19" s="4"/>
      <c r="D19" s="23">
        <f>0.5*C20</f>
        <v>78929</v>
      </c>
      <c r="E19" s="36">
        <f>C19*D19</f>
        <v>0</v>
      </c>
      <c r="F19" s="139"/>
      <c r="G19" s="4"/>
      <c r="H19" s="23">
        <f>0.5*G20</f>
        <v>720115.5</v>
      </c>
      <c r="I19" s="36">
        <f>G19*H19</f>
        <v>0</v>
      </c>
      <c r="J19" s="139"/>
      <c r="K19" s="5"/>
      <c r="L19" s="23">
        <f>0.5*K20</f>
        <v>113040</v>
      </c>
      <c r="M19" s="36">
        <f>K19*L19</f>
        <v>0</v>
      </c>
    </row>
    <row r="20" spans="2:13">
      <c r="B20" s="37" t="s">
        <v>34</v>
      </c>
      <c r="C20" s="38">
        <v>157858</v>
      </c>
      <c r="D20" s="27"/>
      <c r="E20" s="39">
        <f>SUM(E17:E19)</f>
        <v>0</v>
      </c>
      <c r="F20" s="140"/>
      <c r="G20" s="38">
        <v>1440231</v>
      </c>
      <c r="H20" s="27"/>
      <c r="I20" s="39">
        <f>SUM(I17:I19)</f>
        <v>0</v>
      </c>
      <c r="J20" s="140"/>
      <c r="K20" s="40">
        <v>226080</v>
      </c>
      <c r="L20" s="27"/>
      <c r="M20" s="39">
        <f>SUM(M17:M19)</f>
        <v>0</v>
      </c>
    </row>
    <row r="21" spans="2:13">
      <c r="F21" s="107"/>
      <c r="J21" s="107"/>
    </row>
    <row r="22" spans="2:13">
      <c r="J22" s="107"/>
    </row>
    <row r="23" spans="2:13">
      <c r="B23" s="29" t="s">
        <v>45</v>
      </c>
      <c r="C23" s="252" t="s">
        <v>153</v>
      </c>
      <c r="D23" s="253"/>
      <c r="E23" s="253"/>
      <c r="F23" s="253"/>
      <c r="G23" s="253"/>
      <c r="H23" s="253"/>
      <c r="I23" s="254"/>
    </row>
    <row r="24" spans="2:13">
      <c r="B24" s="41"/>
      <c r="C24" s="11" t="s">
        <v>30</v>
      </c>
      <c r="D24" s="12"/>
      <c r="E24" s="13"/>
      <c r="F24" s="135"/>
      <c r="G24" s="15" t="s">
        <v>31</v>
      </c>
      <c r="H24" s="16"/>
      <c r="I24" s="42"/>
    </row>
    <row r="25" spans="2:13" ht="25.5">
      <c r="B25" s="18" t="s">
        <v>156</v>
      </c>
      <c r="C25" s="33" t="s">
        <v>32</v>
      </c>
      <c r="D25" s="20" t="s">
        <v>10</v>
      </c>
      <c r="E25" s="34" t="s">
        <v>12</v>
      </c>
      <c r="F25" s="138"/>
      <c r="G25" s="33" t="s">
        <v>32</v>
      </c>
      <c r="H25" s="20" t="s">
        <v>10</v>
      </c>
      <c r="I25" s="33" t="s">
        <v>12</v>
      </c>
    </row>
    <row r="26" spans="2:13">
      <c r="B26" s="43" t="s">
        <v>33</v>
      </c>
      <c r="C26" s="4"/>
      <c r="D26" s="23">
        <f>0.1*C30</f>
        <v>372809.7</v>
      </c>
      <c r="E26" s="36">
        <f>C26*D26</f>
        <v>0</v>
      </c>
      <c r="F26" s="139"/>
      <c r="G26" s="4"/>
      <c r="H26" s="23">
        <f>0.1*G30</f>
        <v>828373.20000000007</v>
      </c>
      <c r="I26" s="36">
        <f>G26*H26</f>
        <v>0</v>
      </c>
    </row>
    <row r="27" spans="2:13">
      <c r="B27" s="43" t="s">
        <v>6</v>
      </c>
      <c r="C27" s="4"/>
      <c r="D27" s="23">
        <f>0.4*C30</f>
        <v>1491238.8</v>
      </c>
      <c r="E27" s="36">
        <f>C27*D27</f>
        <v>0</v>
      </c>
      <c r="F27" s="139"/>
      <c r="G27" s="4"/>
      <c r="H27" s="23">
        <f>0.4*G30</f>
        <v>3313492.8000000003</v>
      </c>
      <c r="I27" s="36">
        <f>G27*H27</f>
        <v>0</v>
      </c>
    </row>
    <row r="28" spans="2:13">
      <c r="B28" s="43" t="s">
        <v>38</v>
      </c>
      <c r="C28" s="4"/>
      <c r="D28" s="23">
        <f>0.4*C30</f>
        <v>1491238.8</v>
      </c>
      <c r="E28" s="36">
        <f>C28*D28</f>
        <v>0</v>
      </c>
      <c r="F28" s="139"/>
      <c r="G28" s="4"/>
      <c r="H28" s="23">
        <f>0.4*G30</f>
        <v>3313492.8000000003</v>
      </c>
      <c r="I28" s="36">
        <f>G28*H28</f>
        <v>0</v>
      </c>
    </row>
    <row r="29" spans="2:13">
      <c r="B29" s="43" t="s">
        <v>39</v>
      </c>
      <c r="C29" s="4"/>
      <c r="D29" s="23">
        <f>0.1*C30</f>
        <v>372809.7</v>
      </c>
      <c r="E29" s="36">
        <f>C29*D29</f>
        <v>0</v>
      </c>
      <c r="F29" s="139"/>
      <c r="G29" s="4"/>
      <c r="H29" s="23">
        <f>0.1*G30</f>
        <v>828373.20000000007</v>
      </c>
      <c r="I29" s="36">
        <f>G29*H29</f>
        <v>0</v>
      </c>
    </row>
    <row r="30" spans="2:13">
      <c r="B30" s="37" t="s">
        <v>34</v>
      </c>
      <c r="C30" s="38">
        <v>3728097</v>
      </c>
      <c r="D30" s="27"/>
      <c r="E30" s="39">
        <f>SUM(E26:E29)</f>
        <v>0</v>
      </c>
      <c r="F30" s="140"/>
      <c r="G30" s="38">
        <v>8283732</v>
      </c>
      <c r="H30" s="27"/>
      <c r="I30" s="39">
        <f>SUM(I26:I29)</f>
        <v>0</v>
      </c>
    </row>
    <row r="33" spans="2:13">
      <c r="B33" s="29" t="s">
        <v>40</v>
      </c>
      <c r="C33" s="252" t="s">
        <v>154</v>
      </c>
      <c r="D33" s="253"/>
      <c r="E33" s="253"/>
      <c r="F33" s="253"/>
      <c r="G33" s="253"/>
      <c r="H33" s="253"/>
      <c r="I33" s="253"/>
      <c r="J33" s="253"/>
      <c r="K33" s="253"/>
      <c r="L33" s="253"/>
      <c r="M33" s="254"/>
    </row>
    <row r="34" spans="2:13">
      <c r="B34" s="30"/>
      <c r="C34" s="11" t="s">
        <v>30</v>
      </c>
      <c r="D34" s="12"/>
      <c r="E34" s="44"/>
      <c r="F34" s="45"/>
      <c r="G34" s="11" t="s">
        <v>31</v>
      </c>
      <c r="H34" s="12"/>
      <c r="I34" s="32"/>
      <c r="J34" s="121"/>
      <c r="K34" s="11" t="s">
        <v>36</v>
      </c>
      <c r="L34" s="11"/>
      <c r="M34" s="32"/>
    </row>
    <row r="35" spans="2:13" ht="25.5">
      <c r="B35" s="18" t="s">
        <v>152</v>
      </c>
      <c r="C35" s="33" t="s">
        <v>32</v>
      </c>
      <c r="D35" s="20" t="s">
        <v>10</v>
      </c>
      <c r="E35" s="46" t="s">
        <v>12</v>
      </c>
      <c r="F35" s="138"/>
      <c r="G35" s="47" t="s">
        <v>32</v>
      </c>
      <c r="H35" s="20" t="s">
        <v>10</v>
      </c>
      <c r="I35" s="47" t="s">
        <v>12</v>
      </c>
      <c r="J35" s="138"/>
      <c r="K35" s="33" t="s">
        <v>32</v>
      </c>
      <c r="L35" s="19" t="s">
        <v>10</v>
      </c>
      <c r="M35" s="47" t="s">
        <v>12</v>
      </c>
    </row>
    <row r="36" spans="2:13">
      <c r="B36" s="43" t="s">
        <v>47</v>
      </c>
      <c r="C36" s="4"/>
      <c r="D36" s="23">
        <f>0.6*C39</f>
        <v>37654.199999999997</v>
      </c>
      <c r="E36" s="36">
        <f>C36*D36</f>
        <v>0</v>
      </c>
      <c r="F36" s="139"/>
      <c r="G36" s="4"/>
      <c r="H36" s="23">
        <f>0.6*G39</f>
        <v>186397.8</v>
      </c>
      <c r="I36" s="36">
        <f>G36*H36</f>
        <v>0</v>
      </c>
      <c r="J36" s="139"/>
      <c r="K36" s="4"/>
      <c r="L36" s="23">
        <f>0.6*K39</f>
        <v>10291.199999999999</v>
      </c>
      <c r="M36" s="36">
        <f>K36*L36</f>
        <v>0</v>
      </c>
    </row>
    <row r="37" spans="2:13">
      <c r="B37" s="43" t="s">
        <v>41</v>
      </c>
      <c r="C37" s="4"/>
      <c r="D37" s="23">
        <f>0.3*C39</f>
        <v>18827.099999999999</v>
      </c>
      <c r="E37" s="36">
        <f>C37*D37</f>
        <v>0</v>
      </c>
      <c r="F37" s="139"/>
      <c r="G37" s="4"/>
      <c r="H37" s="23">
        <f>0.3*G39</f>
        <v>93198.9</v>
      </c>
      <c r="I37" s="36">
        <f>G37*H37</f>
        <v>0</v>
      </c>
      <c r="J37" s="139"/>
      <c r="K37" s="4"/>
      <c r="L37" s="23">
        <f>0.3*K39</f>
        <v>5145.5999999999995</v>
      </c>
      <c r="M37" s="36">
        <f>K37*L37</f>
        <v>0</v>
      </c>
    </row>
    <row r="38" spans="2:13">
      <c r="B38" s="43" t="s">
        <v>42</v>
      </c>
      <c r="C38" s="4"/>
      <c r="D38" s="23">
        <f>0.1*C39</f>
        <v>6275.7000000000007</v>
      </c>
      <c r="E38" s="36">
        <f>C38*D38</f>
        <v>0</v>
      </c>
      <c r="F38" s="139"/>
      <c r="G38" s="4"/>
      <c r="H38" s="23">
        <f>0.1*G39</f>
        <v>31066.300000000003</v>
      </c>
      <c r="I38" s="36">
        <f>G38*H38</f>
        <v>0</v>
      </c>
      <c r="J38" s="139"/>
      <c r="K38" s="4"/>
      <c r="L38" s="23">
        <f>0.1*K39</f>
        <v>1715.2</v>
      </c>
      <c r="M38" s="36">
        <f>K38*L38</f>
        <v>0</v>
      </c>
    </row>
    <row r="39" spans="2:13">
      <c r="B39" s="37" t="s">
        <v>34</v>
      </c>
      <c r="C39" s="38">
        <v>62757</v>
      </c>
      <c r="D39" s="27"/>
      <c r="E39" s="39">
        <f>SUM(E36:E38)</f>
        <v>0</v>
      </c>
      <c r="F39" s="140"/>
      <c r="G39" s="38">
        <v>310663</v>
      </c>
      <c r="H39" s="27"/>
      <c r="I39" s="39">
        <f>SUM(I36:I38)</f>
        <v>0</v>
      </c>
      <c r="J39" s="140"/>
      <c r="K39" s="38">
        <v>17152</v>
      </c>
      <c r="L39" s="27"/>
      <c r="M39" s="39">
        <f>SUM(M36:M38)</f>
        <v>0</v>
      </c>
    </row>
    <row r="40" spans="2:13">
      <c r="C40" s="48"/>
      <c r="D40" s="48"/>
      <c r="F40" s="107"/>
      <c r="J40" s="107"/>
    </row>
    <row r="41" spans="2:13">
      <c r="J41" s="107"/>
    </row>
    <row r="42" spans="2:13">
      <c r="B42" s="29" t="s">
        <v>43</v>
      </c>
      <c r="C42" s="49" t="s">
        <v>154</v>
      </c>
      <c r="D42" s="50"/>
      <c r="E42" s="50"/>
      <c r="F42" s="50"/>
      <c r="G42" s="50"/>
      <c r="H42" s="50"/>
      <c r="I42" s="51"/>
      <c r="J42" s="121"/>
    </row>
    <row r="43" spans="2:13">
      <c r="B43" s="30"/>
      <c r="C43" s="52" t="s">
        <v>30</v>
      </c>
      <c r="D43" s="53"/>
      <c r="E43" s="54"/>
      <c r="F43" s="55"/>
      <c r="G43" s="52" t="s">
        <v>31</v>
      </c>
      <c r="H43" s="53"/>
      <c r="I43" s="42"/>
      <c r="J43" s="121"/>
    </row>
    <row r="44" spans="2:13" ht="25.5">
      <c r="B44" s="18" t="s">
        <v>155</v>
      </c>
      <c r="C44" s="33" t="s">
        <v>32</v>
      </c>
      <c r="D44" s="20" t="s">
        <v>10</v>
      </c>
      <c r="E44" s="46" t="s">
        <v>12</v>
      </c>
      <c r="F44" s="138"/>
      <c r="G44" s="47" t="s">
        <v>32</v>
      </c>
      <c r="H44" s="20" t="s">
        <v>10</v>
      </c>
      <c r="I44" s="47" t="s">
        <v>12</v>
      </c>
      <c r="J44" s="138"/>
    </row>
    <row r="45" spans="2:13">
      <c r="B45" s="43" t="s">
        <v>37</v>
      </c>
      <c r="C45" s="4"/>
      <c r="D45" s="23">
        <f>0.1*C50</f>
        <v>50709</v>
      </c>
      <c r="E45" s="36">
        <f>C45*D45</f>
        <v>0</v>
      </c>
      <c r="F45" s="139"/>
      <c r="G45" s="4"/>
      <c r="H45" s="23">
        <f>0.1*G50</f>
        <v>25922.9</v>
      </c>
      <c r="I45" s="36">
        <f>G45*H45</f>
        <v>0</v>
      </c>
      <c r="J45" s="139"/>
    </row>
    <row r="46" spans="2:13">
      <c r="B46" s="43" t="s">
        <v>38</v>
      </c>
      <c r="C46" s="4"/>
      <c r="D46" s="23">
        <f>0.2*C50</f>
        <v>101418</v>
      </c>
      <c r="E46" s="36">
        <f>C46*D46</f>
        <v>0</v>
      </c>
      <c r="F46" s="139"/>
      <c r="G46" s="4"/>
      <c r="H46" s="23">
        <f>0.2*G50</f>
        <v>51845.8</v>
      </c>
      <c r="I46" s="36">
        <f>G46*H46</f>
        <v>0</v>
      </c>
      <c r="J46" s="139"/>
    </row>
    <row r="47" spans="2:13">
      <c r="B47" s="43" t="s">
        <v>39</v>
      </c>
      <c r="C47" s="4"/>
      <c r="D47" s="23">
        <f>0.3*C50</f>
        <v>152127</v>
      </c>
      <c r="E47" s="36">
        <f>C47*D47</f>
        <v>0</v>
      </c>
      <c r="F47" s="139"/>
      <c r="G47" s="4"/>
      <c r="H47" s="23">
        <f>0.3*G50</f>
        <v>77768.7</v>
      </c>
      <c r="I47" s="36">
        <f>G47*H47</f>
        <v>0</v>
      </c>
      <c r="J47" s="139"/>
    </row>
    <row r="48" spans="2:13">
      <c r="B48" s="43" t="s">
        <v>48</v>
      </c>
      <c r="C48" s="4"/>
      <c r="D48" s="23">
        <f>0.3*C50</f>
        <v>152127</v>
      </c>
      <c r="E48" s="36">
        <f>C48*D48</f>
        <v>0</v>
      </c>
      <c r="F48" s="139"/>
      <c r="G48" s="4"/>
      <c r="H48" s="23">
        <f>0.3*G50</f>
        <v>77768.7</v>
      </c>
      <c r="I48" s="36">
        <f>G48*H48</f>
        <v>0</v>
      </c>
      <c r="J48" s="139"/>
    </row>
    <row r="49" spans="2:10">
      <c r="B49" s="43" t="s">
        <v>42</v>
      </c>
      <c r="C49" s="4"/>
      <c r="D49" s="23">
        <f>0.1*C50</f>
        <v>50709</v>
      </c>
      <c r="E49" s="36">
        <f>C49*D49</f>
        <v>0</v>
      </c>
      <c r="F49" s="139"/>
      <c r="G49" s="4"/>
      <c r="H49" s="23">
        <f>0.1*G50</f>
        <v>25922.9</v>
      </c>
      <c r="I49" s="36">
        <f>G49*H49</f>
        <v>0</v>
      </c>
      <c r="J49" s="139"/>
    </row>
    <row r="50" spans="2:10">
      <c r="B50" s="37" t="s">
        <v>34</v>
      </c>
      <c r="C50" s="38">
        <v>507090</v>
      </c>
      <c r="D50" s="27"/>
      <c r="E50" s="39">
        <f>SUM(E45:E49)</f>
        <v>0</v>
      </c>
      <c r="F50" s="140"/>
      <c r="G50" s="38">
        <v>259229</v>
      </c>
      <c r="H50" s="27"/>
      <c r="I50" s="39">
        <f>SUM(I45:I49)</f>
        <v>0</v>
      </c>
      <c r="J50" s="140"/>
    </row>
    <row r="51" spans="2:10">
      <c r="C51" s="48"/>
      <c r="D51" s="48"/>
      <c r="F51" s="107"/>
      <c r="J51" s="107"/>
    </row>
    <row r="53" spans="2:10">
      <c r="B53" s="247" t="s">
        <v>49</v>
      </c>
      <c r="C53" s="242" t="s">
        <v>154</v>
      </c>
      <c r="D53" s="243"/>
      <c r="E53" s="244"/>
    </row>
    <row r="54" spans="2:10">
      <c r="B54" s="248"/>
      <c r="C54" s="52" t="s">
        <v>52</v>
      </c>
      <c r="D54" s="53"/>
      <c r="E54" s="56"/>
    </row>
    <row r="55" spans="2:10" ht="25.5">
      <c r="B55" s="18" t="s">
        <v>51</v>
      </c>
      <c r="C55" s="57" t="s">
        <v>32</v>
      </c>
      <c r="D55" s="58" t="s">
        <v>10</v>
      </c>
      <c r="E55" s="59" t="s">
        <v>12</v>
      </c>
      <c r="G55" s="107"/>
    </row>
    <row r="56" spans="2:10">
      <c r="B56" s="43" t="s">
        <v>77</v>
      </c>
      <c r="C56" s="4"/>
      <c r="D56" s="60">
        <f>C57</f>
        <v>31964</v>
      </c>
      <c r="E56" s="36">
        <f>C56*D56</f>
        <v>0</v>
      </c>
    </row>
    <row r="57" spans="2:10">
      <c r="B57" s="37" t="s">
        <v>34</v>
      </c>
      <c r="C57" s="38">
        <f>13964+18000</f>
        <v>31964</v>
      </c>
      <c r="D57" s="61"/>
      <c r="E57" s="39">
        <f>SUM(E56:E56)</f>
        <v>0</v>
      </c>
    </row>
    <row r="58" spans="2:10">
      <c r="E58" s="141"/>
    </row>
    <row r="59" spans="2:10">
      <c r="B59" s="247" t="s">
        <v>78</v>
      </c>
      <c r="C59" s="255" t="s">
        <v>154</v>
      </c>
      <c r="D59" s="256"/>
      <c r="E59" s="256"/>
    </row>
    <row r="60" spans="2:10" ht="15" customHeight="1">
      <c r="B60" s="248"/>
      <c r="C60" s="62" t="s">
        <v>30</v>
      </c>
      <c r="D60" s="63"/>
      <c r="E60" s="34"/>
    </row>
    <row r="61" spans="2:10" ht="25.5">
      <c r="B61" s="64"/>
      <c r="C61" s="33" t="s">
        <v>32</v>
      </c>
      <c r="D61" s="63" t="s">
        <v>10</v>
      </c>
      <c r="E61" s="34" t="s">
        <v>12</v>
      </c>
    </row>
    <row r="62" spans="2:10">
      <c r="B62" s="43" t="s">
        <v>77</v>
      </c>
      <c r="C62" s="5"/>
      <c r="D62" s="60">
        <f>C63</f>
        <v>547000</v>
      </c>
      <c r="E62" s="36">
        <f>C62*D62</f>
        <v>0</v>
      </c>
    </row>
    <row r="63" spans="2:10">
      <c r="B63" s="65" t="s">
        <v>34</v>
      </c>
      <c r="C63" s="38">
        <v>547000</v>
      </c>
      <c r="D63" s="61"/>
      <c r="E63" s="39">
        <f>SUM(E62)</f>
        <v>0</v>
      </c>
    </row>
    <row r="64" spans="2:10">
      <c r="B64" s="149"/>
      <c r="C64" s="139"/>
      <c r="D64" s="66"/>
      <c r="E64" s="150"/>
    </row>
    <row r="65" spans="2:5" ht="15" customHeight="1">
      <c r="B65" s="149"/>
      <c r="C65" s="139"/>
      <c r="D65" s="66"/>
      <c r="E65" s="150"/>
    </row>
    <row r="66" spans="2:5">
      <c r="B66" s="247" t="s">
        <v>79</v>
      </c>
      <c r="C66" s="255" t="s">
        <v>154</v>
      </c>
      <c r="D66" s="256"/>
      <c r="E66" s="257"/>
    </row>
    <row r="67" spans="2:5" ht="15" customHeight="1">
      <c r="B67" s="248"/>
      <c r="C67" s="67" t="s">
        <v>30</v>
      </c>
      <c r="D67" s="63"/>
      <c r="E67" s="34"/>
    </row>
    <row r="68" spans="2:5" ht="25.5">
      <c r="B68" s="64"/>
      <c r="C68" s="33" t="s">
        <v>32</v>
      </c>
      <c r="D68" s="63" t="s">
        <v>10</v>
      </c>
      <c r="E68" s="34" t="s">
        <v>12</v>
      </c>
    </row>
    <row r="69" spans="2:5">
      <c r="B69" s="43" t="s">
        <v>77</v>
      </c>
      <c r="C69" s="5"/>
      <c r="D69" s="68">
        <v>500</v>
      </c>
      <c r="E69" s="36">
        <f>C69*D69</f>
        <v>0</v>
      </c>
    </row>
    <row r="70" spans="2:5">
      <c r="B70" s="65" t="s">
        <v>34</v>
      </c>
      <c r="C70" s="69">
        <v>500</v>
      </c>
      <c r="D70" s="70"/>
      <c r="E70" s="39">
        <f>SUM(E69)</f>
        <v>0</v>
      </c>
    </row>
    <row r="73" spans="2:5" ht="15" customHeight="1">
      <c r="B73" s="71" t="s">
        <v>61</v>
      </c>
    </row>
    <row r="74" spans="2:5" ht="29.25" customHeight="1">
      <c r="B74" s="72" t="s">
        <v>53</v>
      </c>
      <c r="C74" s="242" t="s">
        <v>154</v>
      </c>
      <c r="D74" s="243"/>
      <c r="E74" s="244"/>
    </row>
    <row r="75" spans="2:5">
      <c r="B75" s="73" t="s">
        <v>54</v>
      </c>
      <c r="C75" s="3"/>
      <c r="D75" s="23">
        <f>1105+108</f>
        <v>1213</v>
      </c>
      <c r="E75" s="24">
        <f>C75*D75</f>
        <v>0</v>
      </c>
    </row>
    <row r="76" spans="2:5">
      <c r="B76" s="73" t="s">
        <v>55</v>
      </c>
      <c r="C76" s="3"/>
      <c r="D76" s="23">
        <v>33</v>
      </c>
      <c r="E76" s="24">
        <f>C76*D76</f>
        <v>0</v>
      </c>
    </row>
    <row r="77" spans="2:5">
      <c r="B77" s="25" t="s">
        <v>34</v>
      </c>
      <c r="C77" s="26">
        <f>D75+D76</f>
        <v>1246</v>
      </c>
      <c r="D77" s="27"/>
      <c r="E77" s="28">
        <f>SUM(E75:E76)</f>
        <v>0</v>
      </c>
    </row>
    <row r="80" spans="2:5" ht="28.5" customHeight="1">
      <c r="B80" s="245" t="s">
        <v>59</v>
      </c>
      <c r="C80" s="242" t="s">
        <v>154</v>
      </c>
      <c r="D80" s="243"/>
      <c r="E80" s="244"/>
    </row>
    <row r="81" spans="2:17" ht="25.5">
      <c r="B81" s="246"/>
      <c r="C81" s="57" t="s">
        <v>32</v>
      </c>
      <c r="D81" s="58" t="s">
        <v>10</v>
      </c>
      <c r="E81" s="59" t="s">
        <v>12</v>
      </c>
    </row>
    <row r="82" spans="2:17">
      <c r="B82" s="74" t="s">
        <v>56</v>
      </c>
      <c r="C82" s="3"/>
      <c r="D82" s="23">
        <v>1319000</v>
      </c>
      <c r="E82" s="24">
        <f t="shared" ref="E82:E86" si="0">C82*D82</f>
        <v>0</v>
      </c>
    </row>
    <row r="83" spans="2:17">
      <c r="B83" s="74" t="s">
        <v>57</v>
      </c>
      <c r="C83" s="3"/>
      <c r="D83" s="23">
        <v>1</v>
      </c>
      <c r="E83" s="24">
        <f t="shared" si="0"/>
        <v>0</v>
      </c>
    </row>
    <row r="84" spans="2:17">
      <c r="B84" s="74" t="s">
        <v>58</v>
      </c>
      <c r="C84" s="3"/>
      <c r="D84" s="23">
        <v>1</v>
      </c>
      <c r="E84" s="24">
        <f t="shared" si="0"/>
        <v>0</v>
      </c>
    </row>
    <row r="85" spans="2:17">
      <c r="B85" s="74" t="s">
        <v>58</v>
      </c>
      <c r="C85" s="3"/>
      <c r="D85" s="23">
        <v>1</v>
      </c>
      <c r="E85" s="24">
        <f t="shared" si="0"/>
        <v>0</v>
      </c>
    </row>
    <row r="86" spans="2:17" ht="25.5">
      <c r="B86" s="74" t="s">
        <v>60</v>
      </c>
      <c r="C86" s="3"/>
      <c r="D86" s="23">
        <v>1</v>
      </c>
      <c r="E86" s="24">
        <f t="shared" si="0"/>
        <v>0</v>
      </c>
    </row>
    <row r="87" spans="2:17">
      <c r="B87" s="25" t="s">
        <v>34</v>
      </c>
      <c r="C87" s="26">
        <f>SUM(D82:D86)</f>
        <v>1319004</v>
      </c>
      <c r="D87" s="27"/>
      <c r="E87" s="28">
        <f>SUM(E82:E86)</f>
        <v>0</v>
      </c>
    </row>
    <row r="89" spans="2:17">
      <c r="E89" s="107"/>
      <c r="F89" s="107"/>
      <c r="G89" s="107"/>
      <c r="H89" s="107"/>
      <c r="I89" s="107"/>
      <c r="J89" s="107"/>
      <c r="K89" s="107"/>
      <c r="L89" s="107"/>
      <c r="M89" s="107"/>
      <c r="N89" s="107"/>
      <c r="O89" s="107"/>
      <c r="P89" s="107"/>
      <c r="Q89" s="107"/>
    </row>
    <row r="90" spans="2:17">
      <c r="B90" s="237"/>
      <c r="C90" s="238"/>
      <c r="D90" s="239"/>
      <c r="E90" s="108"/>
      <c r="F90" s="108"/>
      <c r="G90" s="109"/>
      <c r="H90" s="109"/>
      <c r="I90" s="109"/>
      <c r="J90" s="109"/>
      <c r="K90" s="109"/>
      <c r="L90" s="109"/>
      <c r="M90" s="109"/>
      <c r="N90" s="109"/>
      <c r="O90" s="109"/>
      <c r="P90" s="109"/>
      <c r="Q90" s="109"/>
    </row>
    <row r="91" spans="2:17">
      <c r="B91" s="71" t="s">
        <v>62</v>
      </c>
      <c r="C91" s="240" t="s">
        <v>63</v>
      </c>
      <c r="D91" s="241"/>
      <c r="E91" s="109"/>
      <c r="F91" s="109"/>
      <c r="G91" s="110"/>
      <c r="H91" s="110"/>
      <c r="I91" s="110"/>
      <c r="J91" s="110"/>
      <c r="K91" s="110"/>
      <c r="L91" s="110"/>
      <c r="M91" s="110"/>
      <c r="N91" s="110"/>
      <c r="O91" s="110"/>
      <c r="P91" s="110"/>
      <c r="Q91" s="110"/>
    </row>
    <row r="92" spans="2:17" ht="15">
      <c r="B92" s="235"/>
      <c r="C92" s="232" t="s">
        <v>64</v>
      </c>
      <c r="D92" s="233"/>
      <c r="E92" s="233"/>
      <c r="F92" s="233"/>
      <c r="G92" s="233"/>
      <c r="H92" s="233"/>
      <c r="I92" s="234"/>
      <c r="J92" s="143"/>
      <c r="K92" s="232" t="s">
        <v>65</v>
      </c>
      <c r="L92" s="233"/>
      <c r="M92" s="233"/>
      <c r="N92" s="233"/>
      <c r="O92" s="233"/>
      <c r="P92" s="233"/>
      <c r="Q92" s="234"/>
    </row>
    <row r="93" spans="2:17">
      <c r="B93" s="236"/>
      <c r="C93" s="75" t="s">
        <v>99</v>
      </c>
      <c r="D93" s="75"/>
      <c r="E93" s="75"/>
      <c r="F93" s="142"/>
      <c r="G93" s="75" t="s">
        <v>100</v>
      </c>
      <c r="H93" s="75"/>
      <c r="I93" s="75"/>
      <c r="J93" s="142"/>
      <c r="K93" s="75" t="s">
        <v>99</v>
      </c>
      <c r="L93" s="75"/>
      <c r="M93" s="75"/>
      <c r="N93" s="142"/>
      <c r="O93" s="75" t="s">
        <v>100</v>
      </c>
      <c r="P93" s="75"/>
      <c r="Q93" s="75"/>
    </row>
    <row r="94" spans="2:17" ht="25.5">
      <c r="B94" s="72" t="s">
        <v>66</v>
      </c>
      <c r="C94" s="77" t="s">
        <v>32</v>
      </c>
      <c r="D94" s="78" t="s">
        <v>10</v>
      </c>
      <c r="E94" s="79" t="s">
        <v>12</v>
      </c>
      <c r="F94" s="109"/>
      <c r="G94" s="77" t="s">
        <v>32</v>
      </c>
      <c r="H94" s="78" t="s">
        <v>10</v>
      </c>
      <c r="I94" s="79" t="s">
        <v>12</v>
      </c>
      <c r="J94" s="109"/>
      <c r="K94" s="77" t="s">
        <v>32</v>
      </c>
      <c r="L94" s="78" t="s">
        <v>10</v>
      </c>
      <c r="M94" s="79" t="s">
        <v>12</v>
      </c>
      <c r="N94" s="109"/>
      <c r="O94" s="77" t="s">
        <v>32</v>
      </c>
      <c r="P94" s="78" t="s">
        <v>10</v>
      </c>
      <c r="Q94" s="79" t="s">
        <v>12</v>
      </c>
    </row>
    <row r="95" spans="2:17">
      <c r="B95" s="80" t="s">
        <v>67</v>
      </c>
      <c r="C95" s="3"/>
      <c r="D95" s="23">
        <f>0.2*C99</f>
        <v>10000</v>
      </c>
      <c r="E95" s="81">
        <f>C95*D95</f>
        <v>0</v>
      </c>
      <c r="F95" s="143"/>
      <c r="G95" s="3"/>
      <c r="H95" s="23">
        <f>0.2*G99</f>
        <v>4800</v>
      </c>
      <c r="I95" s="81">
        <f>G95*H95</f>
        <v>0</v>
      </c>
      <c r="J95" s="143"/>
      <c r="K95" s="3"/>
      <c r="L95" s="23">
        <f>0.2*K99</f>
        <v>900</v>
      </c>
      <c r="M95" s="81">
        <f>K95*L95</f>
        <v>0</v>
      </c>
      <c r="N95" s="143"/>
      <c r="O95" s="3"/>
      <c r="P95" s="23">
        <f>0.2*O99</f>
        <v>280</v>
      </c>
      <c r="Q95" s="81">
        <f>O95*P95</f>
        <v>0</v>
      </c>
    </row>
    <row r="96" spans="2:17">
      <c r="B96" s="80" t="s">
        <v>68</v>
      </c>
      <c r="C96" s="3"/>
      <c r="D96" s="23">
        <f>0.2*C99</f>
        <v>10000</v>
      </c>
      <c r="E96" s="81">
        <f t="shared" ref="E96:E98" si="1">C96*D96</f>
        <v>0</v>
      </c>
      <c r="F96" s="143"/>
      <c r="G96" s="3"/>
      <c r="H96" s="23">
        <f>0.2*G99</f>
        <v>4800</v>
      </c>
      <c r="I96" s="81">
        <f t="shared" ref="I96:I98" si="2">G96*H96</f>
        <v>0</v>
      </c>
      <c r="J96" s="143"/>
      <c r="K96" s="3"/>
      <c r="L96" s="23">
        <f>0.2*K99</f>
        <v>900</v>
      </c>
      <c r="M96" s="81">
        <f t="shared" ref="M96:M98" si="3">K96*L96</f>
        <v>0</v>
      </c>
      <c r="N96" s="143"/>
      <c r="O96" s="3"/>
      <c r="P96" s="23">
        <f>0.2*O99</f>
        <v>280</v>
      </c>
      <c r="Q96" s="81">
        <f t="shared" ref="Q96:Q98" si="4">O96*P96</f>
        <v>0</v>
      </c>
    </row>
    <row r="97" spans="2:17">
      <c r="B97" s="80" t="s">
        <v>69</v>
      </c>
      <c r="C97" s="3"/>
      <c r="D97" s="23">
        <f>0.3*C99</f>
        <v>15000</v>
      </c>
      <c r="E97" s="81">
        <f t="shared" si="1"/>
        <v>0</v>
      </c>
      <c r="F97" s="143"/>
      <c r="G97" s="3"/>
      <c r="H97" s="23">
        <f>0.3*G99</f>
        <v>7200</v>
      </c>
      <c r="I97" s="81">
        <f t="shared" si="2"/>
        <v>0</v>
      </c>
      <c r="J97" s="143"/>
      <c r="K97" s="3"/>
      <c r="L97" s="23">
        <f>0.3*K99</f>
        <v>1350</v>
      </c>
      <c r="M97" s="81">
        <f t="shared" si="3"/>
        <v>0</v>
      </c>
      <c r="N97" s="143"/>
      <c r="O97" s="3"/>
      <c r="P97" s="23">
        <f>0.3*O99</f>
        <v>420</v>
      </c>
      <c r="Q97" s="81">
        <f t="shared" si="4"/>
        <v>0</v>
      </c>
    </row>
    <row r="98" spans="2:17">
      <c r="B98" s="80" t="s">
        <v>70</v>
      </c>
      <c r="C98" s="3"/>
      <c r="D98" s="23">
        <f>0.3*C99</f>
        <v>15000</v>
      </c>
      <c r="E98" s="81">
        <f t="shared" si="1"/>
        <v>0</v>
      </c>
      <c r="F98" s="143"/>
      <c r="G98" s="3"/>
      <c r="H98" s="23">
        <f>0.3*G99</f>
        <v>7200</v>
      </c>
      <c r="I98" s="81">
        <f t="shared" si="2"/>
        <v>0</v>
      </c>
      <c r="J98" s="143"/>
      <c r="K98" s="3"/>
      <c r="L98" s="23">
        <f>0.3*K99</f>
        <v>1350</v>
      </c>
      <c r="M98" s="81">
        <f t="shared" si="3"/>
        <v>0</v>
      </c>
      <c r="N98" s="143"/>
      <c r="O98" s="3"/>
      <c r="P98" s="23">
        <f>0.3*O99</f>
        <v>420</v>
      </c>
      <c r="Q98" s="81">
        <f t="shared" si="4"/>
        <v>0</v>
      </c>
    </row>
    <row r="99" spans="2:17">
      <c r="B99" s="82" t="s">
        <v>71</v>
      </c>
      <c r="C99" s="26">
        <v>50000</v>
      </c>
      <c r="D99" s="27"/>
      <c r="E99" s="83">
        <f>SUM(E95:E98)</f>
        <v>0</v>
      </c>
      <c r="F99" s="144"/>
      <c r="G99" s="26">
        <v>24000</v>
      </c>
      <c r="H99" s="27"/>
      <c r="I99" s="83">
        <f>SUM(I95:I98)</f>
        <v>0</v>
      </c>
      <c r="J99" s="144"/>
      <c r="K99" s="26">
        <v>4500</v>
      </c>
      <c r="L99" s="27"/>
      <c r="M99" s="83">
        <f>SUM(M95:M98)</f>
        <v>0</v>
      </c>
      <c r="N99" s="144"/>
      <c r="O99" s="26">
        <v>1400</v>
      </c>
      <c r="P99" s="27"/>
      <c r="Q99" s="83">
        <f>SUM(Q95:Q98)</f>
        <v>0</v>
      </c>
    </row>
    <row r="100" spans="2:17">
      <c r="B100" s="110"/>
      <c r="C100" s="110"/>
      <c r="D100" s="109"/>
      <c r="E100" s="109"/>
      <c r="F100" s="109"/>
      <c r="G100" s="110"/>
      <c r="H100" s="109"/>
      <c r="I100" s="109"/>
      <c r="J100" s="109"/>
      <c r="K100" s="110"/>
      <c r="L100" s="110"/>
      <c r="M100" s="110"/>
      <c r="N100" s="110"/>
      <c r="O100" s="110"/>
      <c r="P100" s="110"/>
      <c r="Q100" s="110"/>
    </row>
    <row r="101" spans="2:17">
      <c r="B101" s="237"/>
      <c r="C101" s="238"/>
      <c r="D101" s="239"/>
      <c r="E101" s="109"/>
      <c r="F101" s="109"/>
      <c r="G101" s="109"/>
      <c r="H101" s="109"/>
      <c r="I101" s="109"/>
      <c r="J101" s="109"/>
      <c r="K101" s="109"/>
      <c r="L101" s="109"/>
      <c r="M101" s="110"/>
      <c r="N101" s="110"/>
      <c r="O101" s="110"/>
      <c r="P101" s="110"/>
      <c r="Q101" s="110"/>
    </row>
    <row r="102" spans="2:17">
      <c r="B102" s="71" t="s">
        <v>62</v>
      </c>
      <c r="C102" s="240" t="s">
        <v>63</v>
      </c>
      <c r="D102" s="241"/>
      <c r="E102" s="109"/>
      <c r="F102" s="109"/>
      <c r="G102" s="109"/>
      <c r="H102" s="109"/>
      <c r="I102" s="109"/>
      <c r="J102" s="109"/>
      <c r="K102" s="109"/>
      <c r="L102" s="110"/>
      <c r="M102" s="110"/>
      <c r="N102" s="110"/>
      <c r="O102" s="110"/>
      <c r="P102" s="110"/>
      <c r="Q102" s="110"/>
    </row>
    <row r="103" spans="2:17" ht="15">
      <c r="B103" s="235"/>
      <c r="C103" s="232" t="s">
        <v>64</v>
      </c>
      <c r="D103" s="233"/>
      <c r="E103" s="233"/>
      <c r="F103" s="233"/>
      <c r="G103" s="233"/>
      <c r="H103" s="233"/>
      <c r="I103" s="234"/>
      <c r="J103" s="142"/>
      <c r="K103" s="232" t="s">
        <v>65</v>
      </c>
      <c r="L103" s="233"/>
      <c r="M103" s="233"/>
      <c r="N103" s="233"/>
      <c r="O103" s="233"/>
      <c r="P103" s="233"/>
      <c r="Q103" s="234"/>
    </row>
    <row r="104" spans="2:17">
      <c r="B104" s="236"/>
      <c r="C104" s="75" t="s">
        <v>99</v>
      </c>
      <c r="D104" s="75"/>
      <c r="E104" s="75"/>
      <c r="F104" s="146"/>
      <c r="G104" s="75" t="s">
        <v>100</v>
      </c>
      <c r="H104" s="75"/>
      <c r="I104" s="75"/>
      <c r="J104" s="142"/>
      <c r="K104" s="75" t="s">
        <v>99</v>
      </c>
      <c r="L104" s="75"/>
      <c r="M104" s="75"/>
      <c r="N104" s="142"/>
      <c r="O104" s="75" t="s">
        <v>100</v>
      </c>
      <c r="P104" s="75"/>
      <c r="Q104" s="75"/>
    </row>
    <row r="105" spans="2:17" ht="25.5">
      <c r="B105" s="72" t="s">
        <v>72</v>
      </c>
      <c r="C105" s="77" t="s">
        <v>32</v>
      </c>
      <c r="D105" s="78" t="s">
        <v>10</v>
      </c>
      <c r="E105" s="79" t="s">
        <v>12</v>
      </c>
      <c r="F105" s="147"/>
      <c r="G105" s="77" t="s">
        <v>32</v>
      </c>
      <c r="H105" s="78" t="s">
        <v>10</v>
      </c>
      <c r="I105" s="79" t="s">
        <v>12</v>
      </c>
      <c r="J105" s="109"/>
      <c r="K105" s="77" t="s">
        <v>32</v>
      </c>
      <c r="L105" s="78" t="s">
        <v>10</v>
      </c>
      <c r="M105" s="79" t="s">
        <v>12</v>
      </c>
      <c r="N105" s="109"/>
      <c r="O105" s="77" t="s">
        <v>32</v>
      </c>
      <c r="P105" s="78" t="s">
        <v>10</v>
      </c>
      <c r="Q105" s="79" t="s">
        <v>12</v>
      </c>
    </row>
    <row r="106" spans="2:17">
      <c r="B106" s="80" t="s">
        <v>67</v>
      </c>
      <c r="C106" s="3"/>
      <c r="D106" s="23">
        <f>0.2*C110</f>
        <v>4400</v>
      </c>
      <c r="E106" s="81">
        <f>C106*D106</f>
        <v>0</v>
      </c>
      <c r="F106" s="143"/>
      <c r="G106" s="3"/>
      <c r="H106" s="23">
        <f>0.2*G110</f>
        <v>1140</v>
      </c>
      <c r="I106" s="81">
        <f>G106*H106</f>
        <v>0</v>
      </c>
      <c r="J106" s="143"/>
      <c r="K106" s="3"/>
      <c r="L106" s="23">
        <f>0.2*K110</f>
        <v>2280</v>
      </c>
      <c r="M106" s="81">
        <f>K106*L106</f>
        <v>0</v>
      </c>
      <c r="N106" s="143"/>
      <c r="O106" s="3"/>
      <c r="P106" s="23">
        <f>0.2*O110</f>
        <v>280</v>
      </c>
      <c r="Q106" s="81">
        <f>O106*P106</f>
        <v>0</v>
      </c>
    </row>
    <row r="107" spans="2:17">
      <c r="B107" s="80" t="s">
        <v>68</v>
      </c>
      <c r="C107" s="3"/>
      <c r="D107" s="23">
        <f>0.2*C110</f>
        <v>4400</v>
      </c>
      <c r="E107" s="81">
        <f t="shared" ref="E107:E109" si="5">C107*D107</f>
        <v>0</v>
      </c>
      <c r="F107" s="143"/>
      <c r="G107" s="3"/>
      <c r="H107" s="23">
        <f>0.2*G110</f>
        <v>1140</v>
      </c>
      <c r="I107" s="81">
        <f t="shared" ref="I107:I109" si="6">G107*H107</f>
        <v>0</v>
      </c>
      <c r="J107" s="143"/>
      <c r="K107" s="3"/>
      <c r="L107" s="23">
        <f>0.2*K110</f>
        <v>2280</v>
      </c>
      <c r="M107" s="81">
        <f t="shared" ref="M107:M109" si="7">K107*L107</f>
        <v>0</v>
      </c>
      <c r="N107" s="143"/>
      <c r="O107" s="3"/>
      <c r="P107" s="23">
        <f>0.2*O110</f>
        <v>280</v>
      </c>
      <c r="Q107" s="81">
        <f t="shared" ref="Q107:Q109" si="8">O107*P107</f>
        <v>0</v>
      </c>
    </row>
    <row r="108" spans="2:17">
      <c r="B108" s="80" t="s">
        <v>69</v>
      </c>
      <c r="C108" s="3"/>
      <c r="D108" s="23">
        <f>0.2*C110</f>
        <v>4400</v>
      </c>
      <c r="E108" s="81">
        <f t="shared" si="5"/>
        <v>0</v>
      </c>
      <c r="F108" s="143"/>
      <c r="G108" s="3"/>
      <c r="H108" s="23">
        <f>0.2*G110</f>
        <v>1140</v>
      </c>
      <c r="I108" s="81">
        <f t="shared" si="6"/>
        <v>0</v>
      </c>
      <c r="J108" s="143"/>
      <c r="K108" s="3"/>
      <c r="L108" s="23">
        <f>0.2*K110</f>
        <v>2280</v>
      </c>
      <c r="M108" s="81">
        <f t="shared" si="7"/>
        <v>0</v>
      </c>
      <c r="N108" s="143"/>
      <c r="O108" s="3"/>
      <c r="P108" s="23">
        <f>0.2*O110</f>
        <v>280</v>
      </c>
      <c r="Q108" s="81">
        <f t="shared" si="8"/>
        <v>0</v>
      </c>
    </row>
    <row r="109" spans="2:17">
      <c r="B109" s="80" t="s">
        <v>70</v>
      </c>
      <c r="C109" s="3"/>
      <c r="D109" s="23">
        <f>0.4*C110</f>
        <v>8800</v>
      </c>
      <c r="E109" s="81">
        <f t="shared" si="5"/>
        <v>0</v>
      </c>
      <c r="F109" s="143"/>
      <c r="G109" s="3"/>
      <c r="H109" s="23">
        <f>0.4*G110</f>
        <v>2280</v>
      </c>
      <c r="I109" s="81">
        <f t="shared" si="6"/>
        <v>0</v>
      </c>
      <c r="J109" s="143"/>
      <c r="K109" s="3"/>
      <c r="L109" s="23">
        <f>0.4*K110</f>
        <v>4560</v>
      </c>
      <c r="M109" s="81">
        <f t="shared" si="7"/>
        <v>0</v>
      </c>
      <c r="N109" s="143"/>
      <c r="O109" s="3"/>
      <c r="P109" s="23">
        <f>0.4*O110</f>
        <v>560</v>
      </c>
      <c r="Q109" s="81">
        <f t="shared" si="8"/>
        <v>0</v>
      </c>
    </row>
    <row r="110" spans="2:17">
      <c r="B110" s="84" t="s">
        <v>71</v>
      </c>
      <c r="C110" s="26">
        <v>22000</v>
      </c>
      <c r="D110" s="27"/>
      <c r="E110" s="83">
        <f>SUM(E106:E109)</f>
        <v>0</v>
      </c>
      <c r="F110" s="148"/>
      <c r="G110" s="26">
        <v>5700</v>
      </c>
      <c r="H110" s="27"/>
      <c r="I110" s="83">
        <f>SUM(I106:I109)</f>
        <v>0</v>
      </c>
      <c r="J110" s="144"/>
      <c r="K110" s="26">
        <v>11400</v>
      </c>
      <c r="L110" s="27"/>
      <c r="M110" s="83">
        <f>SUM(M106:M109)</f>
        <v>0</v>
      </c>
      <c r="N110" s="144"/>
      <c r="O110" s="26">
        <v>1400</v>
      </c>
      <c r="P110" s="27"/>
      <c r="Q110" s="83">
        <f>SUM(Q106:Q109)</f>
        <v>0</v>
      </c>
    </row>
    <row r="111" spans="2:17">
      <c r="B111" s="110"/>
      <c r="C111" s="110"/>
      <c r="D111" s="110"/>
      <c r="E111" s="110"/>
      <c r="F111" s="110"/>
      <c r="G111" s="110"/>
      <c r="H111" s="110"/>
      <c r="I111" s="110"/>
      <c r="J111" s="110"/>
      <c r="K111" s="110"/>
      <c r="L111" s="110"/>
      <c r="M111" s="115"/>
      <c r="N111" s="110"/>
      <c r="O111" s="110"/>
      <c r="P111" s="110"/>
      <c r="Q111" s="115"/>
    </row>
    <row r="112" spans="2:17">
      <c r="B112" s="110"/>
      <c r="C112" s="110"/>
      <c r="D112" s="110"/>
      <c r="E112" s="110"/>
      <c r="F112" s="110"/>
      <c r="G112" s="110"/>
      <c r="H112" s="110"/>
      <c r="I112" s="110"/>
      <c r="J112" s="110"/>
      <c r="K112" s="110"/>
      <c r="L112" s="110"/>
      <c r="M112" s="110"/>
      <c r="N112" s="110"/>
      <c r="O112" s="110"/>
      <c r="P112" s="110"/>
      <c r="Q112" s="110"/>
    </row>
    <row r="113" spans="2:17">
      <c r="B113" s="237"/>
      <c r="C113" s="238"/>
      <c r="D113" s="239"/>
      <c r="E113" s="110"/>
      <c r="F113" s="110"/>
      <c r="G113" s="110"/>
      <c r="H113" s="110"/>
      <c r="I113" s="110"/>
      <c r="J113" s="110"/>
      <c r="K113" s="110"/>
      <c r="L113" s="110"/>
      <c r="M113" s="110"/>
      <c r="N113" s="110"/>
      <c r="O113" s="110"/>
      <c r="P113" s="110"/>
      <c r="Q113" s="110"/>
    </row>
    <row r="114" spans="2:17">
      <c r="B114" s="71" t="s">
        <v>62</v>
      </c>
      <c r="C114" s="240" t="s">
        <v>63</v>
      </c>
      <c r="D114" s="241"/>
      <c r="E114" s="110"/>
      <c r="F114" s="110"/>
      <c r="G114" s="110"/>
      <c r="H114" s="110"/>
      <c r="I114" s="110"/>
      <c r="J114" s="110"/>
      <c r="K114" s="110"/>
      <c r="L114" s="110"/>
      <c r="M114" s="110"/>
      <c r="N114" s="110"/>
      <c r="O114" s="110"/>
      <c r="P114" s="110"/>
      <c r="Q114" s="110"/>
    </row>
    <row r="115" spans="2:17" ht="15">
      <c r="B115" s="235"/>
      <c r="C115" s="232" t="s">
        <v>64</v>
      </c>
      <c r="D115" s="233"/>
      <c r="E115" s="233"/>
      <c r="F115" s="233"/>
      <c r="G115" s="233"/>
      <c r="H115" s="233"/>
      <c r="I115" s="234"/>
      <c r="J115" s="110"/>
      <c r="K115" s="232" t="s">
        <v>65</v>
      </c>
      <c r="L115" s="233"/>
      <c r="M115" s="233"/>
      <c r="N115" s="233"/>
      <c r="O115" s="233"/>
      <c r="P115" s="233"/>
      <c r="Q115" s="234"/>
    </row>
    <row r="116" spans="2:17">
      <c r="B116" s="236"/>
      <c r="C116" s="75" t="s">
        <v>99</v>
      </c>
      <c r="D116" s="75"/>
      <c r="E116" s="75"/>
      <c r="F116" s="142"/>
      <c r="G116" s="75" t="s">
        <v>100</v>
      </c>
      <c r="H116" s="75"/>
      <c r="I116" s="75"/>
      <c r="J116" s="142"/>
      <c r="K116" s="75" t="s">
        <v>99</v>
      </c>
      <c r="L116" s="75"/>
      <c r="M116" s="75"/>
      <c r="N116" s="76"/>
      <c r="O116" s="75" t="s">
        <v>100</v>
      </c>
      <c r="P116" s="75"/>
      <c r="Q116" s="75"/>
    </row>
    <row r="117" spans="2:17" ht="25.5">
      <c r="B117" s="72" t="s">
        <v>73</v>
      </c>
      <c r="C117" s="77" t="s">
        <v>32</v>
      </c>
      <c r="D117" s="78" t="s">
        <v>10</v>
      </c>
      <c r="E117" s="79" t="s">
        <v>12</v>
      </c>
      <c r="F117" s="110"/>
      <c r="G117" s="77" t="s">
        <v>32</v>
      </c>
      <c r="H117" s="78" t="s">
        <v>10</v>
      </c>
      <c r="I117" s="79" t="s">
        <v>12</v>
      </c>
      <c r="J117" s="110"/>
      <c r="K117" s="77" t="s">
        <v>32</v>
      </c>
      <c r="L117" s="78" t="s">
        <v>10</v>
      </c>
      <c r="M117" s="79" t="s">
        <v>12</v>
      </c>
      <c r="N117" s="109"/>
      <c r="O117" s="77" t="s">
        <v>32</v>
      </c>
      <c r="P117" s="78" t="s">
        <v>10</v>
      </c>
      <c r="Q117" s="79" t="s">
        <v>12</v>
      </c>
    </row>
    <row r="118" spans="2:17">
      <c r="B118" s="80" t="s">
        <v>67</v>
      </c>
      <c r="C118" s="3"/>
      <c r="D118" s="23">
        <f>0.5*C122</f>
        <v>11000</v>
      </c>
      <c r="E118" s="81">
        <f>C118*D118</f>
        <v>0</v>
      </c>
      <c r="F118" s="145"/>
      <c r="G118" s="3"/>
      <c r="H118" s="23">
        <f>0.5*G122</f>
        <v>2850</v>
      </c>
      <c r="I118" s="81">
        <f>G118*H118</f>
        <v>0</v>
      </c>
      <c r="J118" s="145"/>
      <c r="K118" s="3"/>
      <c r="L118" s="23">
        <f>0.5*K122</f>
        <v>5700</v>
      </c>
      <c r="M118" s="81">
        <f>K118*L118</f>
        <v>0</v>
      </c>
      <c r="N118" s="143"/>
      <c r="O118" s="3"/>
      <c r="P118" s="23">
        <f>0.5*O122</f>
        <v>700</v>
      </c>
      <c r="Q118" s="81">
        <f>O118*P118</f>
        <v>0</v>
      </c>
    </row>
    <row r="119" spans="2:17">
      <c r="B119" s="80" t="s">
        <v>68</v>
      </c>
      <c r="C119" s="3"/>
      <c r="D119" s="23">
        <f>0.3*C122</f>
        <v>6600</v>
      </c>
      <c r="E119" s="81">
        <f t="shared" ref="E119:E121" si="9">C119*D119</f>
        <v>0</v>
      </c>
      <c r="F119" s="145"/>
      <c r="G119" s="3"/>
      <c r="H119" s="23">
        <f>0.3*G122</f>
        <v>1710</v>
      </c>
      <c r="I119" s="81">
        <f t="shared" ref="I119:I121" si="10">G119*H119</f>
        <v>0</v>
      </c>
      <c r="J119" s="145"/>
      <c r="K119" s="3"/>
      <c r="L119" s="23">
        <f>0.3*K122</f>
        <v>3420</v>
      </c>
      <c r="M119" s="81">
        <f t="shared" ref="M119:M121" si="11">K119*L119</f>
        <v>0</v>
      </c>
      <c r="N119" s="143"/>
      <c r="O119" s="3"/>
      <c r="P119" s="23">
        <f>0.3*O122</f>
        <v>420</v>
      </c>
      <c r="Q119" s="81">
        <f t="shared" ref="Q119:Q121" si="12">O119*P119</f>
        <v>0</v>
      </c>
    </row>
    <row r="120" spans="2:17">
      <c r="B120" s="80" t="s">
        <v>69</v>
      </c>
      <c r="C120" s="3"/>
      <c r="D120" s="23">
        <f>0.1*C122</f>
        <v>2200</v>
      </c>
      <c r="E120" s="81">
        <f t="shared" si="9"/>
        <v>0</v>
      </c>
      <c r="F120" s="145"/>
      <c r="G120" s="3"/>
      <c r="H120" s="23">
        <f>0.1*G122</f>
        <v>570</v>
      </c>
      <c r="I120" s="81">
        <f t="shared" si="10"/>
        <v>0</v>
      </c>
      <c r="J120" s="145"/>
      <c r="K120" s="3"/>
      <c r="L120" s="23">
        <f>0.1*K122</f>
        <v>1140</v>
      </c>
      <c r="M120" s="81">
        <f t="shared" si="11"/>
        <v>0</v>
      </c>
      <c r="N120" s="143"/>
      <c r="O120" s="3"/>
      <c r="P120" s="23">
        <f>0.1*O122</f>
        <v>140</v>
      </c>
      <c r="Q120" s="81">
        <f t="shared" si="12"/>
        <v>0</v>
      </c>
    </row>
    <row r="121" spans="2:17">
      <c r="B121" s="80" t="s">
        <v>70</v>
      </c>
      <c r="C121" s="3"/>
      <c r="D121" s="23">
        <f>0.1*C122</f>
        <v>2200</v>
      </c>
      <c r="E121" s="81">
        <f t="shared" si="9"/>
        <v>0</v>
      </c>
      <c r="F121" s="145"/>
      <c r="G121" s="3"/>
      <c r="H121" s="23">
        <f>0.1*G122</f>
        <v>570</v>
      </c>
      <c r="I121" s="81">
        <f t="shared" si="10"/>
        <v>0</v>
      </c>
      <c r="J121" s="145"/>
      <c r="K121" s="3"/>
      <c r="L121" s="23">
        <f>0.1*K122</f>
        <v>1140</v>
      </c>
      <c r="M121" s="81">
        <f t="shared" si="11"/>
        <v>0</v>
      </c>
      <c r="N121" s="143"/>
      <c r="O121" s="3"/>
      <c r="P121" s="23">
        <f>0.1*O122</f>
        <v>140</v>
      </c>
      <c r="Q121" s="81">
        <f t="shared" si="12"/>
        <v>0</v>
      </c>
    </row>
    <row r="122" spans="2:17">
      <c r="B122" s="84" t="s">
        <v>71</v>
      </c>
      <c r="C122" s="26">
        <v>22000</v>
      </c>
      <c r="D122" s="27"/>
      <c r="E122" s="83">
        <f>SUM(E118:E121)</f>
        <v>0</v>
      </c>
      <c r="F122" s="112"/>
      <c r="G122" s="26">
        <v>5700</v>
      </c>
      <c r="H122" s="27"/>
      <c r="I122" s="83">
        <f>SUM(I118:I121)</f>
        <v>0</v>
      </c>
      <c r="J122" s="112"/>
      <c r="K122" s="26">
        <v>11400</v>
      </c>
      <c r="L122" s="27"/>
      <c r="M122" s="83">
        <f>SUM(M118:M121)</f>
        <v>0</v>
      </c>
      <c r="N122" s="144"/>
      <c r="O122" s="26">
        <v>1400</v>
      </c>
      <c r="P122" s="27"/>
      <c r="Q122" s="83">
        <f>SUM(Q118:Q121)</f>
        <v>0</v>
      </c>
    </row>
    <row r="123" spans="2:17">
      <c r="B123" s="111"/>
      <c r="C123" s="110"/>
      <c r="D123" s="112"/>
      <c r="E123" s="112"/>
      <c r="F123" s="112"/>
      <c r="G123" s="113"/>
      <c r="H123" s="114"/>
      <c r="I123" s="112"/>
      <c r="J123" s="112"/>
      <c r="K123" s="110"/>
      <c r="L123" s="112"/>
      <c r="M123" s="112"/>
      <c r="N123" s="112"/>
      <c r="O123" s="110"/>
      <c r="P123" s="112"/>
      <c r="Q123" s="112"/>
    </row>
    <row r="124" spans="2:17" ht="30" customHeight="1">
      <c r="B124" s="226" t="s">
        <v>74</v>
      </c>
      <c r="C124" s="226"/>
      <c r="D124" s="226"/>
      <c r="E124" s="226"/>
      <c r="F124" s="110"/>
      <c r="G124" s="110"/>
      <c r="H124" s="110"/>
      <c r="I124" s="110"/>
      <c r="J124" s="110"/>
      <c r="K124" s="110"/>
      <c r="L124" s="110"/>
      <c r="M124" s="110"/>
      <c r="N124" s="110"/>
      <c r="O124" s="110"/>
      <c r="P124" s="110"/>
      <c r="Q124" s="110"/>
    </row>
    <row r="125" spans="2:17" ht="33" customHeight="1">
      <c r="B125" s="227" t="s">
        <v>75</v>
      </c>
      <c r="C125" s="227"/>
      <c r="D125" s="227"/>
      <c r="E125" s="227"/>
      <c r="F125" s="110"/>
      <c r="G125" s="110"/>
      <c r="H125" s="110"/>
      <c r="I125" s="110"/>
      <c r="J125" s="110"/>
      <c r="K125" s="110"/>
      <c r="L125" s="110"/>
      <c r="M125" s="110"/>
      <c r="N125" s="110"/>
      <c r="O125" s="110"/>
      <c r="P125" s="110"/>
      <c r="Q125" s="110"/>
    </row>
    <row r="126" spans="2:17" ht="26.25" customHeight="1">
      <c r="B126" s="226" t="s">
        <v>83</v>
      </c>
      <c r="C126" s="226"/>
      <c r="D126" s="226"/>
      <c r="E126" s="226"/>
      <c r="F126" s="110"/>
      <c r="G126" s="110"/>
      <c r="H126" s="115"/>
      <c r="I126" s="110"/>
      <c r="J126" s="110"/>
      <c r="K126" s="110"/>
      <c r="L126" s="110"/>
      <c r="M126" s="110"/>
      <c r="N126" s="110"/>
      <c r="O126" s="110"/>
      <c r="P126" s="110"/>
      <c r="Q126" s="110"/>
    </row>
    <row r="128" spans="2:17" ht="15" customHeight="1">
      <c r="B128" s="71" t="s">
        <v>81</v>
      </c>
      <c r="C128" s="228" t="s">
        <v>154</v>
      </c>
      <c r="D128" s="229"/>
      <c r="E128" s="229"/>
    </row>
    <row r="129" spans="2:13" ht="15" customHeight="1">
      <c r="B129" s="224" t="s">
        <v>82</v>
      </c>
      <c r="C129" s="230"/>
      <c r="D129" s="231"/>
      <c r="E129" s="231"/>
    </row>
    <row r="130" spans="2:13">
      <c r="B130" s="225"/>
      <c r="C130" s="85"/>
      <c r="D130" s="75"/>
      <c r="E130" s="75"/>
    </row>
    <row r="131" spans="2:13" ht="25.5">
      <c r="B131" s="72" t="s">
        <v>53</v>
      </c>
      <c r="C131" s="77" t="s">
        <v>32</v>
      </c>
      <c r="D131" s="78" t="s">
        <v>10</v>
      </c>
      <c r="E131" s="79" t="s">
        <v>12</v>
      </c>
    </row>
    <row r="132" spans="2:13">
      <c r="B132" s="73" t="s">
        <v>80</v>
      </c>
      <c r="C132" s="3"/>
      <c r="D132" s="86">
        <v>5</v>
      </c>
      <c r="E132" s="81">
        <f t="shared" ref="E132" si="13">C132*D132</f>
        <v>0</v>
      </c>
    </row>
    <row r="133" spans="2:13">
      <c r="B133" s="73" t="s">
        <v>76</v>
      </c>
      <c r="C133" s="3"/>
      <c r="D133" s="86">
        <v>26</v>
      </c>
      <c r="E133" s="81">
        <f t="shared" ref="E133" si="14">C133*D133</f>
        <v>0</v>
      </c>
    </row>
    <row r="134" spans="2:13">
      <c r="B134" s="25" t="s">
        <v>34</v>
      </c>
      <c r="C134" s="87">
        <f>D133+D132</f>
        <v>31</v>
      </c>
      <c r="D134" s="88"/>
      <c r="E134" s="83">
        <f>SUM(E132:E133)</f>
        <v>0</v>
      </c>
    </row>
    <row r="136" spans="2:13" ht="15" thickBot="1"/>
    <row r="137" spans="2:13" ht="22.5">
      <c r="B137" s="89" t="s">
        <v>106</v>
      </c>
      <c r="C137" s="90"/>
    </row>
    <row r="138" spans="2:13" ht="18">
      <c r="B138" s="91" t="s">
        <v>107</v>
      </c>
      <c r="C138" s="92">
        <f>E11</f>
        <v>0</v>
      </c>
      <c r="E138" s="93"/>
      <c r="F138" s="93"/>
      <c r="G138" s="93"/>
      <c r="H138" s="93"/>
      <c r="I138" s="93"/>
      <c r="J138" s="93"/>
      <c r="K138" s="93"/>
      <c r="L138" s="93"/>
      <c r="M138" s="93"/>
    </row>
    <row r="139" spans="2:13" ht="18">
      <c r="B139" s="91" t="s">
        <v>108</v>
      </c>
      <c r="C139" s="92">
        <f>I11</f>
        <v>0</v>
      </c>
      <c r="E139" s="93"/>
      <c r="F139" s="93"/>
      <c r="G139" s="94"/>
      <c r="H139" s="93"/>
      <c r="I139" s="93"/>
      <c r="J139" s="93"/>
      <c r="K139" s="93"/>
      <c r="L139" s="93"/>
      <c r="M139" s="93"/>
    </row>
    <row r="140" spans="2:13" ht="18">
      <c r="B140" s="95"/>
      <c r="C140" s="96"/>
      <c r="E140" s="93"/>
      <c r="F140" s="93"/>
      <c r="G140" s="93"/>
      <c r="H140" s="93"/>
      <c r="I140" s="93"/>
      <c r="J140" s="93"/>
      <c r="K140" s="93"/>
      <c r="L140" s="93"/>
      <c r="M140" s="93"/>
    </row>
    <row r="141" spans="2:13" ht="18">
      <c r="B141" s="91" t="s">
        <v>109</v>
      </c>
      <c r="C141" s="92">
        <f>E20</f>
        <v>0</v>
      </c>
      <c r="E141" s="93"/>
      <c r="F141" s="93"/>
      <c r="G141" s="97"/>
      <c r="H141" s="93"/>
      <c r="I141" s="93"/>
      <c r="J141" s="93"/>
      <c r="K141" s="93"/>
      <c r="L141" s="93"/>
      <c r="M141" s="93"/>
    </row>
    <row r="142" spans="2:13" ht="18">
      <c r="B142" s="91" t="s">
        <v>110</v>
      </c>
      <c r="C142" s="92">
        <f>I20</f>
        <v>0</v>
      </c>
      <c r="E142" s="93"/>
      <c r="F142" s="93"/>
      <c r="G142" s="94"/>
      <c r="H142" s="93"/>
      <c r="I142" s="93"/>
      <c r="J142" s="93"/>
      <c r="K142" s="93"/>
      <c r="L142" s="93"/>
      <c r="M142" s="93"/>
    </row>
    <row r="143" spans="2:13" ht="18">
      <c r="B143" s="91" t="s">
        <v>111</v>
      </c>
      <c r="C143" s="92">
        <f>M20</f>
        <v>0</v>
      </c>
      <c r="E143" s="93"/>
      <c r="F143" s="93"/>
      <c r="G143" s="97"/>
      <c r="H143" s="93"/>
      <c r="I143" s="93"/>
      <c r="J143" s="93"/>
      <c r="K143" s="93"/>
      <c r="L143" s="93"/>
      <c r="M143" s="93"/>
    </row>
    <row r="144" spans="2:13" ht="18">
      <c r="B144" s="95"/>
      <c r="C144" s="96"/>
      <c r="E144" s="93"/>
      <c r="F144" s="93"/>
      <c r="G144" s="93"/>
      <c r="H144" s="93"/>
      <c r="I144" s="93"/>
      <c r="J144" s="93"/>
      <c r="K144" s="93"/>
      <c r="L144" s="93"/>
      <c r="M144" s="93"/>
    </row>
    <row r="145" spans="2:13" ht="18">
      <c r="B145" s="91" t="s">
        <v>112</v>
      </c>
      <c r="C145" s="92">
        <f>E30</f>
        <v>0</v>
      </c>
      <c r="E145" s="93"/>
      <c r="F145" s="93"/>
      <c r="G145" s="93"/>
      <c r="H145" s="93"/>
      <c r="I145" s="93"/>
      <c r="J145" s="93"/>
      <c r="K145" s="93"/>
      <c r="L145" s="93"/>
      <c r="M145" s="93"/>
    </row>
    <row r="146" spans="2:13" ht="18">
      <c r="B146" s="91" t="s">
        <v>113</v>
      </c>
      <c r="C146" s="92">
        <f>I30</f>
        <v>0</v>
      </c>
      <c r="E146" s="93"/>
      <c r="F146" s="93"/>
      <c r="G146" s="94"/>
      <c r="H146" s="93"/>
      <c r="I146" s="93"/>
      <c r="J146" s="93"/>
      <c r="K146" s="93"/>
      <c r="L146" s="93"/>
      <c r="M146" s="93"/>
    </row>
    <row r="147" spans="2:13" ht="18">
      <c r="B147" s="95"/>
      <c r="C147" s="96"/>
      <c r="E147" s="93"/>
      <c r="F147" s="93"/>
      <c r="G147" s="93"/>
      <c r="H147" s="93"/>
      <c r="I147" s="93"/>
      <c r="J147" s="93"/>
      <c r="K147" s="93"/>
      <c r="L147" s="93"/>
      <c r="M147" s="93"/>
    </row>
    <row r="148" spans="2:13" ht="18">
      <c r="B148" s="91" t="s">
        <v>114</v>
      </c>
      <c r="C148" s="92">
        <f>E39</f>
        <v>0</v>
      </c>
      <c r="E148" s="93"/>
      <c r="F148" s="93"/>
      <c r="G148" s="97"/>
      <c r="H148" s="93"/>
      <c r="I148" s="93"/>
      <c r="J148" s="93"/>
      <c r="K148" s="93"/>
      <c r="L148" s="93"/>
      <c r="M148" s="93"/>
    </row>
    <row r="149" spans="2:13" ht="18">
      <c r="B149" s="91" t="s">
        <v>115</v>
      </c>
      <c r="C149" s="92">
        <f>I39</f>
        <v>0</v>
      </c>
      <c r="E149" s="93"/>
      <c r="F149" s="93"/>
      <c r="G149" s="97"/>
      <c r="H149" s="93"/>
      <c r="I149" s="93"/>
      <c r="J149" s="93"/>
      <c r="K149" s="93"/>
      <c r="L149" s="93"/>
      <c r="M149" s="93"/>
    </row>
    <row r="150" spans="2:13" ht="18">
      <c r="B150" s="91" t="s">
        <v>116</v>
      </c>
      <c r="C150" s="92">
        <f>M39</f>
        <v>0</v>
      </c>
      <c r="E150" s="93"/>
      <c r="F150" s="93"/>
      <c r="G150" s="93"/>
      <c r="H150" s="93"/>
      <c r="I150" s="93"/>
      <c r="J150" s="93"/>
      <c r="K150" s="93"/>
      <c r="L150" s="93"/>
      <c r="M150" s="93"/>
    </row>
    <row r="151" spans="2:13" ht="18">
      <c r="B151" s="95"/>
      <c r="C151" s="96"/>
      <c r="E151" s="93"/>
      <c r="F151" s="93"/>
      <c r="G151" s="93"/>
      <c r="H151" s="93"/>
      <c r="I151" s="93"/>
      <c r="J151" s="93"/>
      <c r="K151" s="93"/>
      <c r="L151" s="93"/>
      <c r="M151" s="93"/>
    </row>
    <row r="152" spans="2:13" ht="18">
      <c r="B152" s="91" t="s">
        <v>117</v>
      </c>
      <c r="C152" s="92">
        <f>E50</f>
        <v>0</v>
      </c>
      <c r="E152" s="93"/>
      <c r="F152" s="93"/>
      <c r="G152" s="94"/>
      <c r="H152" s="93"/>
      <c r="I152" s="93"/>
      <c r="J152" s="93"/>
      <c r="K152" s="93"/>
      <c r="L152" s="93"/>
      <c r="M152" s="93"/>
    </row>
    <row r="153" spans="2:13" ht="18">
      <c r="B153" s="91" t="s">
        <v>118</v>
      </c>
      <c r="C153" s="92">
        <f>I50</f>
        <v>0</v>
      </c>
      <c r="E153" s="93"/>
      <c r="F153" s="93"/>
      <c r="G153" s="94"/>
      <c r="H153" s="93"/>
      <c r="I153" s="93"/>
      <c r="J153" s="93"/>
      <c r="K153" s="93"/>
      <c r="L153" s="93"/>
      <c r="M153" s="93"/>
    </row>
    <row r="154" spans="2:13" ht="18">
      <c r="B154" s="95"/>
      <c r="C154" s="96"/>
      <c r="E154" s="93"/>
      <c r="F154" s="93"/>
      <c r="G154" s="93"/>
      <c r="H154" s="93"/>
      <c r="I154" s="93"/>
      <c r="J154" s="93"/>
      <c r="K154" s="93"/>
      <c r="L154" s="93"/>
      <c r="M154" s="93"/>
    </row>
    <row r="155" spans="2:13" ht="18">
      <c r="B155" s="91" t="s">
        <v>49</v>
      </c>
      <c r="C155" s="92">
        <f>E57</f>
        <v>0</v>
      </c>
      <c r="E155" s="93"/>
      <c r="F155" s="93"/>
      <c r="G155" s="97"/>
      <c r="H155" s="93"/>
      <c r="I155" s="93"/>
      <c r="J155" s="93"/>
      <c r="K155" s="93"/>
      <c r="L155" s="93"/>
      <c r="M155" s="93"/>
    </row>
    <row r="156" spans="2:13" ht="18">
      <c r="B156" s="95"/>
      <c r="C156" s="96"/>
      <c r="E156" s="93"/>
      <c r="F156" s="93"/>
      <c r="G156" s="93"/>
      <c r="H156" s="93"/>
      <c r="I156" s="93"/>
      <c r="J156" s="93"/>
      <c r="K156" s="93"/>
      <c r="L156" s="93"/>
      <c r="M156" s="93"/>
    </row>
    <row r="157" spans="2:13" ht="18">
      <c r="B157" s="91" t="s">
        <v>136</v>
      </c>
      <c r="C157" s="92">
        <f>E63</f>
        <v>0</v>
      </c>
      <c r="E157" s="93"/>
      <c r="F157" s="93"/>
      <c r="G157" s="93"/>
      <c r="H157" s="93"/>
      <c r="I157" s="93"/>
      <c r="J157" s="93"/>
      <c r="K157" s="93"/>
      <c r="L157" s="93"/>
      <c r="M157" s="93"/>
    </row>
    <row r="158" spans="2:13" ht="18">
      <c r="B158" s="91" t="s">
        <v>137</v>
      </c>
      <c r="C158" s="92">
        <f>E70</f>
        <v>0</v>
      </c>
      <c r="E158" s="93"/>
      <c r="F158" s="93"/>
      <c r="G158" s="93"/>
      <c r="H158" s="93"/>
      <c r="I158" s="93"/>
      <c r="J158" s="93"/>
      <c r="K158" s="93"/>
      <c r="L158" s="93"/>
      <c r="M158" s="93"/>
    </row>
    <row r="159" spans="2:13" ht="18">
      <c r="B159" s="98"/>
      <c r="C159" s="99"/>
      <c r="E159" s="93"/>
      <c r="F159" s="93"/>
      <c r="G159" s="93"/>
      <c r="H159" s="93"/>
      <c r="I159" s="93"/>
      <c r="J159" s="93"/>
      <c r="K159" s="93"/>
      <c r="L159" s="93"/>
      <c r="M159" s="93"/>
    </row>
    <row r="160" spans="2:13" ht="18">
      <c r="B160" s="91" t="s">
        <v>61</v>
      </c>
      <c r="C160" s="92">
        <f>E77</f>
        <v>0</v>
      </c>
      <c r="E160" s="93"/>
      <c r="F160" s="93"/>
      <c r="G160" s="94"/>
      <c r="H160" s="93"/>
      <c r="I160" s="93"/>
      <c r="J160" s="93"/>
      <c r="K160" s="93"/>
      <c r="L160" s="93"/>
      <c r="M160" s="93"/>
    </row>
    <row r="161" spans="2:13" ht="18">
      <c r="B161" s="95"/>
      <c r="C161" s="96"/>
      <c r="E161" s="93"/>
      <c r="F161" s="93"/>
      <c r="G161" s="93"/>
      <c r="H161" s="93"/>
      <c r="I161" s="93"/>
      <c r="J161" s="93"/>
      <c r="K161" s="93"/>
      <c r="L161" s="93"/>
      <c r="M161" s="93"/>
    </row>
    <row r="162" spans="2:13" ht="18">
      <c r="B162" s="91" t="s">
        <v>59</v>
      </c>
      <c r="C162" s="92">
        <f>E87</f>
        <v>0</v>
      </c>
      <c r="E162" s="93"/>
      <c r="F162" s="93"/>
      <c r="G162" s="94"/>
      <c r="H162" s="93"/>
      <c r="I162" s="93"/>
      <c r="J162" s="93"/>
      <c r="K162" s="93"/>
      <c r="L162" s="93"/>
      <c r="M162" s="93"/>
    </row>
    <row r="163" spans="2:13" ht="18">
      <c r="B163" s="95"/>
      <c r="C163" s="96"/>
      <c r="E163" s="93"/>
      <c r="F163" s="93"/>
      <c r="G163" s="93"/>
      <c r="H163" s="93"/>
      <c r="I163" s="93"/>
      <c r="J163" s="93"/>
      <c r="K163" s="93"/>
      <c r="L163" s="93"/>
      <c r="M163" s="93"/>
    </row>
    <row r="164" spans="2:13" ht="18">
      <c r="B164" s="95" t="s">
        <v>119</v>
      </c>
      <c r="C164" s="100"/>
      <c r="E164" s="93"/>
      <c r="F164" s="93"/>
      <c r="G164" s="93"/>
      <c r="H164" s="93"/>
      <c r="I164" s="93"/>
      <c r="J164" s="93"/>
      <c r="K164" s="93"/>
      <c r="L164" s="93"/>
      <c r="M164" s="93"/>
    </row>
    <row r="165" spans="2:13" ht="18">
      <c r="B165" s="91" t="s">
        <v>120</v>
      </c>
      <c r="C165" s="92">
        <f>E99</f>
        <v>0</v>
      </c>
      <c r="E165" s="101"/>
      <c r="F165" s="93"/>
      <c r="G165" s="94"/>
      <c r="H165" s="93"/>
      <c r="I165" s="93"/>
      <c r="J165" s="93"/>
      <c r="K165" s="93"/>
      <c r="L165" s="93"/>
      <c r="M165" s="93"/>
    </row>
    <row r="166" spans="2:13" ht="18">
      <c r="B166" s="91" t="s">
        <v>121</v>
      </c>
      <c r="C166" s="92">
        <f>I99</f>
        <v>0</v>
      </c>
      <c r="E166" s="93"/>
      <c r="F166" s="93"/>
      <c r="G166" s="94"/>
      <c r="H166" s="93"/>
      <c r="I166" s="93"/>
      <c r="J166" s="93"/>
      <c r="K166" s="93"/>
      <c r="L166" s="93"/>
      <c r="M166" s="93"/>
    </row>
    <row r="167" spans="2:13" ht="18">
      <c r="B167" s="91" t="s">
        <v>122</v>
      </c>
      <c r="C167" s="92">
        <f>M99</f>
        <v>0</v>
      </c>
      <c r="E167" s="93"/>
      <c r="F167" s="93"/>
      <c r="G167" s="94"/>
      <c r="H167" s="93"/>
      <c r="I167" s="93"/>
      <c r="J167" s="93"/>
      <c r="K167" s="93"/>
      <c r="L167" s="93"/>
      <c r="M167" s="93"/>
    </row>
    <row r="168" spans="2:13" ht="18">
      <c r="B168" s="91" t="s">
        <v>123</v>
      </c>
      <c r="C168" s="92">
        <f>Q99</f>
        <v>0</v>
      </c>
      <c r="E168" s="93"/>
      <c r="F168" s="93"/>
      <c r="G168" s="94"/>
      <c r="H168" s="93"/>
      <c r="I168" s="93"/>
      <c r="J168" s="93"/>
      <c r="K168" s="93"/>
      <c r="L168" s="93"/>
      <c r="M168" s="93"/>
    </row>
    <row r="169" spans="2:13" ht="15">
      <c r="B169" s="95" t="s">
        <v>124</v>
      </c>
      <c r="C169" s="102"/>
      <c r="E169" s="93"/>
      <c r="F169" s="93"/>
      <c r="G169" s="94"/>
      <c r="H169" s="93"/>
      <c r="I169" s="93"/>
      <c r="J169" s="93"/>
      <c r="K169" s="93"/>
      <c r="L169" s="93"/>
      <c r="M169" s="93"/>
    </row>
    <row r="170" spans="2:13" ht="18">
      <c r="B170" s="91" t="s">
        <v>125</v>
      </c>
      <c r="C170" s="92">
        <f>E110</f>
        <v>0</v>
      </c>
      <c r="E170" s="93"/>
      <c r="F170" s="93"/>
      <c r="G170" s="94"/>
      <c r="H170" s="93"/>
      <c r="I170" s="93"/>
      <c r="J170" s="93"/>
      <c r="K170" s="93"/>
      <c r="L170" s="93"/>
      <c r="M170" s="93"/>
    </row>
    <row r="171" spans="2:13" ht="18">
      <c r="B171" s="91" t="s">
        <v>126</v>
      </c>
      <c r="C171" s="92">
        <f>I110</f>
        <v>0</v>
      </c>
      <c r="E171" s="93"/>
      <c r="F171" s="93"/>
      <c r="G171" s="94"/>
      <c r="H171" s="93"/>
      <c r="I171" s="93"/>
      <c r="J171" s="93"/>
      <c r="K171" s="93"/>
      <c r="L171" s="93"/>
      <c r="M171" s="93"/>
    </row>
    <row r="172" spans="2:13" ht="18">
      <c r="B172" s="91" t="s">
        <v>127</v>
      </c>
      <c r="C172" s="92">
        <f>M110</f>
        <v>0</v>
      </c>
      <c r="E172" s="93"/>
      <c r="F172" s="93"/>
      <c r="G172" s="94"/>
      <c r="H172" s="93"/>
      <c r="I172" s="93"/>
      <c r="J172" s="93"/>
      <c r="K172" s="93"/>
      <c r="L172" s="93"/>
      <c r="M172" s="93"/>
    </row>
    <row r="173" spans="2:13" ht="18">
      <c r="B173" s="91" t="s">
        <v>128</v>
      </c>
      <c r="C173" s="92">
        <f>Q110</f>
        <v>0</v>
      </c>
      <c r="E173" s="93"/>
      <c r="F173" s="93"/>
      <c r="G173" s="94"/>
      <c r="H173" s="93"/>
      <c r="I173" s="93"/>
      <c r="J173" s="93"/>
      <c r="K173" s="93"/>
      <c r="L173" s="93"/>
      <c r="M173" s="93"/>
    </row>
    <row r="174" spans="2:13" ht="18">
      <c r="B174" s="95" t="s">
        <v>129</v>
      </c>
      <c r="C174" s="100"/>
      <c r="E174" s="93"/>
      <c r="F174" s="93"/>
      <c r="G174" s="94"/>
      <c r="H174" s="93"/>
      <c r="I174" s="93"/>
      <c r="J174" s="93"/>
      <c r="K174" s="93"/>
      <c r="L174" s="93"/>
      <c r="M174" s="93"/>
    </row>
    <row r="175" spans="2:13" ht="18">
      <c r="B175" s="91" t="s">
        <v>130</v>
      </c>
      <c r="C175" s="92">
        <f>E122</f>
        <v>0</v>
      </c>
      <c r="E175" s="93"/>
      <c r="F175" s="93"/>
      <c r="G175" s="94"/>
      <c r="H175" s="93"/>
      <c r="I175" s="93"/>
      <c r="J175" s="93"/>
      <c r="K175" s="93"/>
      <c r="L175" s="93"/>
      <c r="M175" s="93"/>
    </row>
    <row r="176" spans="2:13" ht="18">
      <c r="B176" s="91" t="s">
        <v>131</v>
      </c>
      <c r="C176" s="92">
        <f>I122</f>
        <v>0</v>
      </c>
      <c r="E176" s="93"/>
      <c r="F176" s="93"/>
      <c r="G176" s="94"/>
      <c r="H176" s="93"/>
      <c r="I176" s="93"/>
      <c r="J176" s="93"/>
      <c r="K176" s="93"/>
      <c r="L176" s="93"/>
      <c r="M176" s="93"/>
    </row>
    <row r="177" spans="2:13" ht="18">
      <c r="B177" s="91" t="s">
        <v>132</v>
      </c>
      <c r="C177" s="92">
        <f>M122</f>
        <v>0</v>
      </c>
      <c r="E177" s="93"/>
      <c r="F177" s="93"/>
      <c r="G177" s="94"/>
      <c r="H177" s="93"/>
      <c r="I177" s="93"/>
      <c r="J177" s="93"/>
      <c r="K177" s="93"/>
      <c r="L177" s="93"/>
      <c r="M177" s="93"/>
    </row>
    <row r="178" spans="2:13" ht="18">
      <c r="B178" s="91" t="s">
        <v>133</v>
      </c>
      <c r="C178" s="92">
        <f>Q122</f>
        <v>0</v>
      </c>
      <c r="E178" s="93"/>
      <c r="F178" s="93"/>
      <c r="G178" s="94"/>
      <c r="H178" s="93"/>
      <c r="I178" s="93"/>
      <c r="J178" s="93"/>
      <c r="K178" s="93"/>
      <c r="L178" s="93"/>
      <c r="M178" s="93"/>
    </row>
    <row r="179" spans="2:13" ht="18">
      <c r="B179" s="95"/>
      <c r="C179" s="96"/>
      <c r="E179" s="93"/>
      <c r="F179" s="93"/>
      <c r="G179" s="94"/>
      <c r="H179" s="93"/>
      <c r="I179" s="93"/>
      <c r="J179" s="93"/>
      <c r="K179" s="93"/>
      <c r="L179" s="93"/>
      <c r="M179" s="93"/>
    </row>
    <row r="180" spans="2:13" ht="18">
      <c r="B180" s="91" t="s">
        <v>134</v>
      </c>
      <c r="C180" s="92">
        <f>E134</f>
        <v>0</v>
      </c>
      <c r="E180" s="93"/>
      <c r="F180" s="93"/>
      <c r="G180" s="94"/>
      <c r="H180" s="93"/>
      <c r="I180" s="93"/>
      <c r="J180" s="93"/>
      <c r="K180" s="93"/>
      <c r="L180" s="93"/>
      <c r="M180" s="93"/>
    </row>
    <row r="181" spans="2:13" ht="18">
      <c r="B181" s="103"/>
      <c r="C181" s="96"/>
      <c r="E181" s="104"/>
      <c r="F181" s="104"/>
      <c r="G181" s="104"/>
      <c r="H181" s="104"/>
      <c r="I181" s="104"/>
      <c r="J181" s="104"/>
      <c r="K181" s="104"/>
      <c r="L181" s="104"/>
      <c r="M181" s="104"/>
    </row>
    <row r="182" spans="2:13" ht="18.75" thickBot="1">
      <c r="B182" s="105" t="s">
        <v>135</v>
      </c>
      <c r="C182" s="106">
        <f>SUM(C138:C180)</f>
        <v>0</v>
      </c>
      <c r="E182" s="104"/>
      <c r="F182" s="104"/>
      <c r="G182" s="104"/>
      <c r="H182" s="104"/>
      <c r="I182" s="104"/>
      <c r="J182" s="104"/>
      <c r="K182" s="104"/>
      <c r="L182" s="104"/>
      <c r="M182" s="104"/>
    </row>
  </sheetData>
  <sheetProtection algorithmName="SHA-512" hashValue="WBvZEkGqfE5JVVZ47wSEYA84Au78Ie88OV6PxA/Z5gGk72BBnoia1KWON+SDCqP3YQ9vZyixW4rrQRJIWwDp6w==" saltValue="KASOjj6fdSfKVnHmN/A6vw==" spinCount="100000" sheet="1" formatCells="0" formatColumns="0" formatRows="0" insertColumns="0" insertRows="0" insertHyperlinks="0" deleteColumns="0" deleteRows="0" sort="0" autoFilter="0" pivotTables="0"/>
  <mergeCells count="33">
    <mergeCell ref="B53:B54"/>
    <mergeCell ref="C74:E74"/>
    <mergeCell ref="C6:I6"/>
    <mergeCell ref="C14:M14"/>
    <mergeCell ref="C23:I23"/>
    <mergeCell ref="C33:M33"/>
    <mergeCell ref="C53:E53"/>
    <mergeCell ref="B59:B60"/>
    <mergeCell ref="C59:E59"/>
    <mergeCell ref="B66:B67"/>
    <mergeCell ref="C66:E66"/>
    <mergeCell ref="K92:Q92"/>
    <mergeCell ref="B101:D101"/>
    <mergeCell ref="C102:D102"/>
    <mergeCell ref="C80:E80"/>
    <mergeCell ref="B80:B81"/>
    <mergeCell ref="B90:D90"/>
    <mergeCell ref="C91:D91"/>
    <mergeCell ref="B92:B93"/>
    <mergeCell ref="C92:I92"/>
    <mergeCell ref="K115:Q115"/>
    <mergeCell ref="B103:B104"/>
    <mergeCell ref="C103:I103"/>
    <mergeCell ref="K103:Q103"/>
    <mergeCell ref="B113:D113"/>
    <mergeCell ref="C114:D114"/>
    <mergeCell ref="B115:B116"/>
    <mergeCell ref="C115:I115"/>
    <mergeCell ref="B129:B130"/>
    <mergeCell ref="B124:E124"/>
    <mergeCell ref="B125:E125"/>
    <mergeCell ref="B126:E126"/>
    <mergeCell ref="C128:E129"/>
  </mergeCells>
  <dataValidations count="1">
    <dataValidation type="decimal" allowBlank="1" error="Het ingevulde tarief voldoet niet aan de gestelde eisen" prompt="Het ingevulde tarief is maximaal € 0,90" sqref="C75:C76 O118:O121 C82:C86 C95:C98 G95:G98 K95:K98 O95:O98 O106:O109 C106:C109 C118:C121 G106:G109 G118:G121 K106:K109 K118:K121 C132:C133" xr:uid="{BF2E4AF5-0ADF-4C01-9B71-45B5CD9C9D9A}">
      <formula1>0</formula1>
      <formula2>0.9</formula2>
    </dataValidation>
  </dataValidation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8681C-21E9-41AF-90AD-25E7E8B18F33}">
  <dimension ref="B2:M91"/>
  <sheetViews>
    <sheetView zoomScale="85" zoomScaleNormal="85" workbookViewId="0">
      <selection activeCell="B2" sqref="B2"/>
    </sheetView>
  </sheetViews>
  <sheetFormatPr defaultRowHeight="14.25"/>
  <cols>
    <col min="1" max="1" width="9" style="116"/>
    <col min="2" max="2" width="53.875" style="116" customWidth="1"/>
    <col min="3" max="3" width="27.375" style="116" customWidth="1"/>
    <col min="4" max="4" width="15.25" style="116" customWidth="1"/>
    <col min="5" max="5" width="18.875" style="116" customWidth="1"/>
    <col min="6" max="6" width="4.25" style="116" customWidth="1"/>
    <col min="7" max="8" width="15.25" style="116" customWidth="1"/>
    <col min="9" max="9" width="18.125" style="116" bestFit="1" customWidth="1"/>
    <col min="10" max="10" width="4.875" style="116" customWidth="1"/>
    <col min="11" max="13" width="15.25" style="116" customWidth="1"/>
    <col min="14" max="16384" width="9" style="116"/>
  </cols>
  <sheetData>
    <row r="2" spans="2:10" ht="22.5">
      <c r="B2" s="6" t="s">
        <v>138</v>
      </c>
    </row>
    <row r="5" spans="2:10" ht="32.25" customHeight="1">
      <c r="B5" s="119" t="s">
        <v>35</v>
      </c>
      <c r="C5" s="259" t="s">
        <v>153</v>
      </c>
      <c r="D5" s="260"/>
      <c r="E5" s="260"/>
      <c r="F5" s="260"/>
      <c r="G5" s="261"/>
      <c r="H5" s="120"/>
      <c r="I5" s="121"/>
      <c r="J5" s="122"/>
    </row>
    <row r="6" spans="2:10">
      <c r="B6" s="173"/>
      <c r="C6" s="123" t="s">
        <v>87</v>
      </c>
      <c r="D6" s="12"/>
      <c r="E6" s="13"/>
      <c r="F6" s="14"/>
      <c r="G6" s="124" t="s">
        <v>86</v>
      </c>
      <c r="H6" s="16"/>
      <c r="I6" s="42"/>
    </row>
    <row r="7" spans="2:10" ht="25.5">
      <c r="B7" s="174" t="s">
        <v>159</v>
      </c>
      <c r="C7" s="33" t="s">
        <v>32</v>
      </c>
      <c r="D7" s="20" t="s">
        <v>10</v>
      </c>
      <c r="E7" s="34" t="s">
        <v>12</v>
      </c>
      <c r="F7" s="138"/>
      <c r="G7" s="19" t="s">
        <v>32</v>
      </c>
      <c r="H7" s="20" t="s">
        <v>10</v>
      </c>
      <c r="I7" s="33" t="s">
        <v>12</v>
      </c>
    </row>
    <row r="8" spans="2:10">
      <c r="B8" s="43" t="s">
        <v>33</v>
      </c>
      <c r="C8" s="4"/>
      <c r="D8" s="125">
        <v>910000</v>
      </c>
      <c r="E8" s="117">
        <f>C8*D8</f>
        <v>0</v>
      </c>
      <c r="F8" s="139"/>
      <c r="G8" s="3"/>
      <c r="H8" s="125">
        <v>455000</v>
      </c>
      <c r="I8" s="117">
        <f>G8*H8</f>
        <v>0</v>
      </c>
    </row>
    <row r="9" spans="2:10">
      <c r="B9" s="43" t="s">
        <v>88</v>
      </c>
      <c r="C9" s="4"/>
      <c r="D9" s="125">
        <v>260000</v>
      </c>
      <c r="E9" s="117">
        <f>C9*D9</f>
        <v>0</v>
      </c>
      <c r="F9" s="139"/>
      <c r="G9" s="3"/>
      <c r="H9" s="125">
        <v>130000</v>
      </c>
      <c r="I9" s="117">
        <f>G9*H9</f>
        <v>0</v>
      </c>
    </row>
    <row r="10" spans="2:10">
      <c r="B10" s="43" t="s">
        <v>89</v>
      </c>
      <c r="C10" s="4"/>
      <c r="D10" s="125">
        <v>65000</v>
      </c>
      <c r="E10" s="117">
        <f>C10*D10</f>
        <v>0</v>
      </c>
      <c r="F10" s="139"/>
      <c r="G10" s="3"/>
      <c r="H10" s="125">
        <v>32500</v>
      </c>
      <c r="I10" s="117">
        <f>G10*H10</f>
        <v>0</v>
      </c>
    </row>
    <row r="11" spans="2:10">
      <c r="B11" s="43" t="s">
        <v>90</v>
      </c>
      <c r="C11" s="4"/>
      <c r="D11" s="125">
        <v>65000</v>
      </c>
      <c r="E11" s="117">
        <f>C11*D11</f>
        <v>0</v>
      </c>
      <c r="F11" s="139"/>
      <c r="G11" s="3"/>
      <c r="H11" s="125">
        <v>32500</v>
      </c>
      <c r="I11" s="117">
        <f>G11*H11</f>
        <v>0</v>
      </c>
    </row>
    <row r="12" spans="2:10">
      <c r="B12" s="37" t="s">
        <v>34</v>
      </c>
      <c r="C12" s="38">
        <v>2422491</v>
      </c>
      <c r="D12" s="126"/>
      <c r="E12" s="118">
        <f>SUM(E8:E11)</f>
        <v>0</v>
      </c>
      <c r="F12" s="140"/>
      <c r="G12" s="26">
        <v>536897</v>
      </c>
      <c r="H12" s="126"/>
      <c r="I12" s="118">
        <f>SUM(I8:I11)</f>
        <v>0</v>
      </c>
    </row>
    <row r="13" spans="2:10">
      <c r="B13" s="7"/>
      <c r="C13" s="7"/>
      <c r="D13" s="7"/>
      <c r="E13" s="7"/>
      <c r="F13" s="122"/>
    </row>
    <row r="14" spans="2:10">
      <c r="B14" s="7"/>
      <c r="C14" s="7"/>
      <c r="D14" s="7"/>
      <c r="E14" s="7"/>
      <c r="F14" s="122"/>
      <c r="H14" s="122"/>
      <c r="I14" s="122"/>
    </row>
    <row r="15" spans="2:10" ht="15" customHeight="1">
      <c r="B15" s="119" t="s">
        <v>93</v>
      </c>
      <c r="C15" s="259" t="s">
        <v>153</v>
      </c>
      <c r="D15" s="260"/>
      <c r="E15" s="260"/>
      <c r="F15" s="260"/>
      <c r="G15" s="261"/>
      <c r="H15" s="120"/>
      <c r="I15" s="127"/>
    </row>
    <row r="16" spans="2:10">
      <c r="B16" s="173"/>
      <c r="C16" s="123" t="s">
        <v>87</v>
      </c>
      <c r="D16" s="12"/>
      <c r="E16" s="13"/>
      <c r="F16" s="135"/>
      <c r="G16" s="124" t="s">
        <v>86</v>
      </c>
      <c r="H16" s="16"/>
      <c r="I16" s="42"/>
    </row>
    <row r="17" spans="2:9" ht="25.5">
      <c r="B17" s="174" t="s">
        <v>159</v>
      </c>
      <c r="C17" s="33" t="s">
        <v>32</v>
      </c>
      <c r="D17" s="20" t="s">
        <v>10</v>
      </c>
      <c r="E17" s="34" t="s">
        <v>12</v>
      </c>
      <c r="F17" s="138"/>
      <c r="G17" s="19" t="s">
        <v>32</v>
      </c>
      <c r="H17" s="20" t="s">
        <v>10</v>
      </c>
      <c r="I17" s="33" t="s">
        <v>12</v>
      </c>
    </row>
    <row r="18" spans="2:9">
      <c r="B18" s="43" t="s">
        <v>33</v>
      </c>
      <c r="C18" s="1"/>
      <c r="D18" s="125">
        <v>6066.75</v>
      </c>
      <c r="E18" s="117">
        <f t="shared" ref="E18:E24" si="0">C18*D18</f>
        <v>0</v>
      </c>
      <c r="F18" s="139"/>
      <c r="G18" s="2"/>
      <c r="H18" s="125">
        <v>1000</v>
      </c>
      <c r="I18" s="117">
        <f t="shared" ref="I18:I24" si="1">G18*H18</f>
        <v>0</v>
      </c>
    </row>
    <row r="19" spans="2:9">
      <c r="B19" s="43" t="s">
        <v>88</v>
      </c>
      <c r="C19" s="1"/>
      <c r="D19" s="125">
        <v>6066.75</v>
      </c>
      <c r="E19" s="117">
        <f t="shared" si="0"/>
        <v>0</v>
      </c>
      <c r="F19" s="139"/>
      <c r="G19" s="2"/>
      <c r="H19" s="125">
        <v>1000</v>
      </c>
      <c r="I19" s="117">
        <f t="shared" si="1"/>
        <v>0</v>
      </c>
    </row>
    <row r="20" spans="2:9">
      <c r="B20" s="43" t="s">
        <v>89</v>
      </c>
      <c r="C20" s="1"/>
      <c r="D20" s="125">
        <v>6066.75</v>
      </c>
      <c r="E20" s="117">
        <f t="shared" si="0"/>
        <v>0</v>
      </c>
      <c r="F20" s="139"/>
      <c r="G20" s="2"/>
      <c r="H20" s="125">
        <v>1000</v>
      </c>
      <c r="I20" s="117">
        <f t="shared" si="1"/>
        <v>0</v>
      </c>
    </row>
    <row r="21" spans="2:9">
      <c r="B21" s="43" t="s">
        <v>90</v>
      </c>
      <c r="C21" s="1"/>
      <c r="D21" s="125">
        <v>6066.75</v>
      </c>
      <c r="E21" s="117">
        <f t="shared" si="0"/>
        <v>0</v>
      </c>
      <c r="F21" s="139"/>
      <c r="G21" s="2"/>
      <c r="H21" s="125">
        <v>1000</v>
      </c>
      <c r="I21" s="117">
        <f t="shared" si="1"/>
        <v>0</v>
      </c>
    </row>
    <row r="22" spans="2:9">
      <c r="B22" s="43" t="s">
        <v>38</v>
      </c>
      <c r="C22" s="1"/>
      <c r="D22" s="125">
        <v>24267</v>
      </c>
      <c r="E22" s="117">
        <f t="shared" si="0"/>
        <v>0</v>
      </c>
      <c r="F22" s="139"/>
      <c r="G22" s="2"/>
      <c r="H22" s="125">
        <v>4000</v>
      </c>
      <c r="I22" s="117">
        <f t="shared" si="1"/>
        <v>0</v>
      </c>
    </row>
    <row r="23" spans="2:9">
      <c r="B23" s="43" t="s">
        <v>91</v>
      </c>
      <c r="C23" s="1"/>
      <c r="D23" s="125">
        <v>48534</v>
      </c>
      <c r="E23" s="117">
        <f t="shared" si="0"/>
        <v>0</v>
      </c>
      <c r="F23" s="139"/>
      <c r="G23" s="2"/>
      <c r="H23" s="125">
        <v>8000</v>
      </c>
      <c r="I23" s="117">
        <f t="shared" si="1"/>
        <v>0</v>
      </c>
    </row>
    <row r="24" spans="2:9">
      <c r="B24" s="43" t="s">
        <v>92</v>
      </c>
      <c r="C24" s="1"/>
      <c r="D24" s="125">
        <v>24267</v>
      </c>
      <c r="E24" s="117">
        <f t="shared" si="0"/>
        <v>0</v>
      </c>
      <c r="F24" s="139"/>
      <c r="G24" s="2"/>
      <c r="H24" s="125">
        <v>4000</v>
      </c>
      <c r="I24" s="117">
        <f t="shared" si="1"/>
        <v>0</v>
      </c>
    </row>
    <row r="25" spans="2:9">
      <c r="B25" s="37" t="s">
        <v>34</v>
      </c>
      <c r="C25" s="38">
        <v>9095</v>
      </c>
      <c r="D25" s="126"/>
      <c r="E25" s="118">
        <f>SUM(E18:E24)</f>
        <v>0</v>
      </c>
      <c r="F25" s="140"/>
      <c r="G25" s="26">
        <v>16660</v>
      </c>
      <c r="H25" s="126"/>
      <c r="I25" s="118">
        <f>SUM(I18:I24)</f>
        <v>0</v>
      </c>
    </row>
    <row r="26" spans="2:9">
      <c r="B26" s="7"/>
      <c r="C26" s="7"/>
      <c r="D26" s="7"/>
      <c r="E26" s="7"/>
      <c r="F26" s="122"/>
    </row>
    <row r="27" spans="2:9">
      <c r="B27" s="7"/>
      <c r="C27" s="7"/>
      <c r="D27" s="7"/>
      <c r="E27" s="7"/>
      <c r="F27" s="122"/>
      <c r="H27" s="122"/>
      <c r="I27" s="122"/>
    </row>
    <row r="28" spans="2:9" ht="15" customHeight="1">
      <c r="B28" s="29" t="s">
        <v>40</v>
      </c>
      <c r="C28" s="259" t="s">
        <v>153</v>
      </c>
      <c r="D28" s="260"/>
      <c r="E28" s="260"/>
      <c r="F28" s="260"/>
      <c r="G28" s="261"/>
      <c r="H28" s="120"/>
      <c r="I28" s="127"/>
    </row>
    <row r="29" spans="2:9">
      <c r="B29" s="173"/>
      <c r="C29" s="123" t="s">
        <v>87</v>
      </c>
      <c r="D29" s="12"/>
      <c r="E29" s="13"/>
      <c r="F29" s="14"/>
      <c r="G29" s="124" t="s">
        <v>86</v>
      </c>
      <c r="H29" s="16"/>
      <c r="I29" s="42"/>
    </row>
    <row r="30" spans="2:9" ht="25.5">
      <c r="B30" s="174" t="s">
        <v>159</v>
      </c>
      <c r="C30" s="33" t="s">
        <v>32</v>
      </c>
      <c r="D30" s="20" t="s">
        <v>10</v>
      </c>
      <c r="E30" s="46" t="s">
        <v>12</v>
      </c>
      <c r="G30" s="33" t="s">
        <v>32</v>
      </c>
      <c r="H30" s="20" t="s">
        <v>10</v>
      </c>
      <c r="I30" s="46" t="s">
        <v>12</v>
      </c>
    </row>
    <row r="31" spans="2:9">
      <c r="B31" s="43" t="s">
        <v>33</v>
      </c>
      <c r="C31" s="1"/>
      <c r="D31" s="86">
        <f>0.1*$C$41</f>
        <v>211.3</v>
      </c>
      <c r="E31" s="117">
        <f>C31*D31</f>
        <v>0</v>
      </c>
      <c r="G31" s="1"/>
      <c r="H31" s="86">
        <f>0.1*$G$41</f>
        <v>238.20000000000002</v>
      </c>
      <c r="I31" s="117">
        <f>G31*H31</f>
        <v>0</v>
      </c>
    </row>
    <row r="32" spans="2:9">
      <c r="B32" s="43" t="s">
        <v>88</v>
      </c>
      <c r="C32" s="1"/>
      <c r="D32" s="86">
        <f t="shared" ref="D32:D39" si="2">0.1*$C$41</f>
        <v>211.3</v>
      </c>
      <c r="E32" s="117">
        <f>C32*D32</f>
        <v>0</v>
      </c>
      <c r="G32" s="1"/>
      <c r="H32" s="86">
        <f t="shared" ref="H32:H40" si="3">0.1*$G$41</f>
        <v>238.20000000000002</v>
      </c>
      <c r="I32" s="117">
        <f>G32*H32</f>
        <v>0</v>
      </c>
    </row>
    <row r="33" spans="2:9">
      <c r="B33" s="43" t="s">
        <v>89</v>
      </c>
      <c r="C33" s="1"/>
      <c r="D33" s="86">
        <f t="shared" si="2"/>
        <v>211.3</v>
      </c>
      <c r="E33" s="117">
        <f t="shared" ref="E33:E39" si="4">C33*D33</f>
        <v>0</v>
      </c>
      <c r="G33" s="1"/>
      <c r="H33" s="86">
        <f t="shared" si="3"/>
        <v>238.20000000000002</v>
      </c>
      <c r="I33" s="117">
        <f t="shared" ref="I33:I39" si="5">G33*H33</f>
        <v>0</v>
      </c>
    </row>
    <row r="34" spans="2:9">
      <c r="B34" s="43" t="s">
        <v>90</v>
      </c>
      <c r="C34" s="1"/>
      <c r="D34" s="86">
        <f t="shared" si="2"/>
        <v>211.3</v>
      </c>
      <c r="E34" s="117">
        <f t="shared" si="4"/>
        <v>0</v>
      </c>
      <c r="G34" s="1"/>
      <c r="H34" s="86">
        <f t="shared" si="3"/>
        <v>238.20000000000002</v>
      </c>
      <c r="I34" s="117">
        <f t="shared" si="5"/>
        <v>0</v>
      </c>
    </row>
    <row r="35" spans="2:9">
      <c r="B35" s="43" t="s">
        <v>38</v>
      </c>
      <c r="C35" s="1"/>
      <c r="D35" s="86">
        <f t="shared" si="2"/>
        <v>211.3</v>
      </c>
      <c r="E35" s="117">
        <f t="shared" si="4"/>
        <v>0</v>
      </c>
      <c r="G35" s="1"/>
      <c r="H35" s="86">
        <f t="shared" si="3"/>
        <v>238.20000000000002</v>
      </c>
      <c r="I35" s="117">
        <f t="shared" si="5"/>
        <v>0</v>
      </c>
    </row>
    <row r="36" spans="2:9">
      <c r="B36" s="43" t="s">
        <v>91</v>
      </c>
      <c r="C36" s="1"/>
      <c r="D36" s="86">
        <f t="shared" si="2"/>
        <v>211.3</v>
      </c>
      <c r="E36" s="117">
        <f t="shared" si="4"/>
        <v>0</v>
      </c>
      <c r="G36" s="1"/>
      <c r="H36" s="86">
        <f t="shared" si="3"/>
        <v>238.20000000000002</v>
      </c>
      <c r="I36" s="117">
        <f t="shared" si="5"/>
        <v>0</v>
      </c>
    </row>
    <row r="37" spans="2:9">
      <c r="B37" s="43" t="s">
        <v>92</v>
      </c>
      <c r="C37" s="1"/>
      <c r="D37" s="86">
        <f t="shared" si="2"/>
        <v>211.3</v>
      </c>
      <c r="E37" s="117">
        <f t="shared" si="4"/>
        <v>0</v>
      </c>
      <c r="G37" s="1"/>
      <c r="H37" s="86">
        <f t="shared" si="3"/>
        <v>238.20000000000002</v>
      </c>
      <c r="I37" s="117">
        <f t="shared" si="5"/>
        <v>0</v>
      </c>
    </row>
    <row r="38" spans="2:9">
      <c r="B38" s="43" t="s">
        <v>95</v>
      </c>
      <c r="C38" s="1"/>
      <c r="D38" s="86">
        <f t="shared" si="2"/>
        <v>211.3</v>
      </c>
      <c r="E38" s="117">
        <f t="shared" si="4"/>
        <v>0</v>
      </c>
      <c r="G38" s="1"/>
      <c r="H38" s="86">
        <f t="shared" si="3"/>
        <v>238.20000000000002</v>
      </c>
      <c r="I38" s="117">
        <f t="shared" si="5"/>
        <v>0</v>
      </c>
    </row>
    <row r="39" spans="2:9">
      <c r="B39" s="43" t="s">
        <v>50</v>
      </c>
      <c r="C39" s="1"/>
      <c r="D39" s="86">
        <f t="shared" si="2"/>
        <v>211.3</v>
      </c>
      <c r="E39" s="117">
        <f t="shared" si="4"/>
        <v>0</v>
      </c>
      <c r="G39" s="1"/>
      <c r="H39" s="86">
        <f t="shared" si="3"/>
        <v>238.20000000000002</v>
      </c>
      <c r="I39" s="117">
        <f t="shared" si="5"/>
        <v>0</v>
      </c>
    </row>
    <row r="40" spans="2:9">
      <c r="B40" s="43" t="s">
        <v>42</v>
      </c>
      <c r="C40" s="1"/>
      <c r="D40" s="86">
        <f>0.1*$C$41</f>
        <v>211.3</v>
      </c>
      <c r="E40" s="117">
        <f>C40*D40</f>
        <v>0</v>
      </c>
      <c r="G40" s="1"/>
      <c r="H40" s="86">
        <f t="shared" si="3"/>
        <v>238.20000000000002</v>
      </c>
      <c r="I40" s="117">
        <f>G40*H40</f>
        <v>0</v>
      </c>
    </row>
    <row r="41" spans="2:9">
      <c r="B41" s="37" t="s">
        <v>34</v>
      </c>
      <c r="C41" s="38">
        <v>2113</v>
      </c>
      <c r="D41" s="128"/>
      <c r="E41" s="118">
        <f>SUM(E31:E40)</f>
        <v>0</v>
      </c>
      <c r="G41" s="38">
        <v>2382</v>
      </c>
      <c r="H41" s="128"/>
      <c r="I41" s="118">
        <f>SUM(I31:I40)</f>
        <v>0</v>
      </c>
    </row>
    <row r="44" spans="2:9" ht="29.25" customHeight="1">
      <c r="B44" s="29" t="s">
        <v>45</v>
      </c>
      <c r="C44" s="255" t="s">
        <v>153</v>
      </c>
      <c r="D44" s="256"/>
      <c r="E44" s="256"/>
    </row>
    <row r="45" spans="2:9" ht="50.25" customHeight="1">
      <c r="B45" s="175" t="s">
        <v>158</v>
      </c>
      <c r="C45" s="262" t="s">
        <v>96</v>
      </c>
      <c r="D45" s="263"/>
      <c r="E45" s="264"/>
    </row>
    <row r="46" spans="2:9" ht="25.5">
      <c r="B46" s="18" t="s">
        <v>94</v>
      </c>
      <c r="C46" s="33" t="s">
        <v>32</v>
      </c>
      <c r="D46" s="20" t="s">
        <v>10</v>
      </c>
      <c r="E46" s="34" t="s">
        <v>12</v>
      </c>
    </row>
    <row r="47" spans="2:9">
      <c r="B47" s="43" t="s">
        <v>33</v>
      </c>
      <c r="C47" s="4"/>
      <c r="D47" s="23">
        <f>$C$55*0.1</f>
        <v>515350</v>
      </c>
      <c r="E47" s="117">
        <f>C47*D47</f>
        <v>0</v>
      </c>
    </row>
    <row r="48" spans="2:9">
      <c r="B48" s="43" t="s">
        <v>88</v>
      </c>
      <c r="C48" s="4"/>
      <c r="D48" s="23">
        <f>$C$55*0.15</f>
        <v>773025</v>
      </c>
      <c r="E48" s="117">
        <f t="shared" ref="E48:E51" si="6">C48*D48</f>
        <v>0</v>
      </c>
    </row>
    <row r="49" spans="2:13">
      <c r="B49" s="43" t="s">
        <v>89</v>
      </c>
      <c r="C49" s="4"/>
      <c r="D49" s="23">
        <f>$C$55*0.15</f>
        <v>773025</v>
      </c>
      <c r="E49" s="117">
        <f t="shared" si="6"/>
        <v>0</v>
      </c>
    </row>
    <row r="50" spans="2:13">
      <c r="B50" s="43" t="s">
        <v>90</v>
      </c>
      <c r="C50" s="4"/>
      <c r="D50" s="23">
        <f>$C$55*0.15</f>
        <v>773025</v>
      </c>
      <c r="E50" s="117">
        <f t="shared" si="6"/>
        <v>0</v>
      </c>
    </row>
    <row r="51" spans="2:13">
      <c r="B51" s="43" t="s">
        <v>38</v>
      </c>
      <c r="C51" s="4"/>
      <c r="D51" s="23">
        <f>$C$55*0.15</f>
        <v>773025</v>
      </c>
      <c r="E51" s="117">
        <f t="shared" si="6"/>
        <v>0</v>
      </c>
    </row>
    <row r="52" spans="2:13">
      <c r="B52" s="43" t="s">
        <v>91</v>
      </c>
      <c r="C52" s="4"/>
      <c r="D52" s="23">
        <f>$C$55*0.1</f>
        <v>515350</v>
      </c>
      <c r="E52" s="117">
        <f>C52*D52</f>
        <v>0</v>
      </c>
    </row>
    <row r="53" spans="2:13">
      <c r="B53" s="43" t="s">
        <v>92</v>
      </c>
      <c r="C53" s="4"/>
      <c r="D53" s="23">
        <f>$C$55*0.05</f>
        <v>257675</v>
      </c>
      <c r="E53" s="117">
        <f>C53*D53</f>
        <v>0</v>
      </c>
    </row>
    <row r="54" spans="2:13">
      <c r="B54" s="43" t="s">
        <v>48</v>
      </c>
      <c r="C54" s="4"/>
      <c r="D54" s="23">
        <f>$C$55*0.15</f>
        <v>773025</v>
      </c>
      <c r="E54" s="117">
        <f>C54*D54</f>
        <v>0</v>
      </c>
    </row>
    <row r="55" spans="2:13">
      <c r="B55" s="37" t="s">
        <v>34</v>
      </c>
      <c r="C55" s="38">
        <v>5153500</v>
      </c>
      <c r="D55" s="27"/>
      <c r="E55" s="118">
        <f>SUM(E47:E54)</f>
        <v>0</v>
      </c>
    </row>
    <row r="57" spans="2:13">
      <c r="H57" s="122"/>
      <c r="I57" s="122"/>
      <c r="J57" s="122"/>
      <c r="K57" s="122"/>
      <c r="L57" s="122"/>
      <c r="M57" s="122"/>
    </row>
    <row r="58" spans="2:13">
      <c r="B58" s="129" t="s">
        <v>49</v>
      </c>
      <c r="C58" s="258" t="s">
        <v>154</v>
      </c>
      <c r="D58" s="258"/>
      <c r="E58" s="258"/>
      <c r="F58" s="258"/>
      <c r="G58" s="258"/>
      <c r="H58" s="120"/>
      <c r="I58" s="127"/>
      <c r="J58" s="121"/>
      <c r="K58" s="127"/>
      <c r="L58" s="130"/>
      <c r="M58" s="127"/>
    </row>
    <row r="59" spans="2:13">
      <c r="B59" s="41"/>
      <c r="C59" s="131" t="s">
        <v>103</v>
      </c>
      <c r="D59" s="12"/>
      <c r="E59" s="13"/>
      <c r="F59" s="14"/>
      <c r="G59" s="131" t="s">
        <v>104</v>
      </c>
      <c r="H59" s="16"/>
      <c r="I59" s="42"/>
      <c r="J59" s="121"/>
      <c r="K59" s="123" t="s">
        <v>101</v>
      </c>
      <c r="L59" s="132"/>
      <c r="M59" s="42"/>
    </row>
    <row r="60" spans="2:13" ht="25.5">
      <c r="B60" s="18" t="s">
        <v>94</v>
      </c>
      <c r="C60" s="33" t="s">
        <v>32</v>
      </c>
      <c r="D60" s="20" t="s">
        <v>10</v>
      </c>
      <c r="E60" s="46" t="s">
        <v>12</v>
      </c>
      <c r="F60" s="138"/>
      <c r="G60" s="79" t="s">
        <v>32</v>
      </c>
      <c r="H60" s="20" t="s">
        <v>10</v>
      </c>
      <c r="I60" s="47" t="s">
        <v>12</v>
      </c>
      <c r="J60" s="138"/>
      <c r="K60" s="33" t="s">
        <v>32</v>
      </c>
      <c r="L60" s="19" t="s">
        <v>10</v>
      </c>
      <c r="M60" s="47" t="s">
        <v>12</v>
      </c>
    </row>
    <row r="61" spans="2:13">
      <c r="B61" s="43" t="s">
        <v>97</v>
      </c>
      <c r="C61" s="1"/>
      <c r="D61" s="125">
        <v>200</v>
      </c>
      <c r="E61" s="117">
        <f t="shared" ref="E61:E65" si="7">C61*D61</f>
        <v>0</v>
      </c>
      <c r="F61" s="139"/>
      <c r="G61" s="2"/>
      <c r="H61" s="133">
        <v>75</v>
      </c>
      <c r="I61" s="117">
        <f t="shared" ref="I61:I65" si="8">G61*H61</f>
        <v>0</v>
      </c>
      <c r="J61" s="139"/>
      <c r="K61" s="1"/>
      <c r="L61" s="133">
        <v>30</v>
      </c>
      <c r="M61" s="117">
        <f t="shared" ref="M61:M65" si="9">K61*L61</f>
        <v>0</v>
      </c>
    </row>
    <row r="62" spans="2:13">
      <c r="B62" s="43" t="s">
        <v>91</v>
      </c>
      <c r="C62" s="1"/>
      <c r="D62" s="125">
        <v>200</v>
      </c>
      <c r="E62" s="117">
        <f t="shared" si="7"/>
        <v>0</v>
      </c>
      <c r="F62" s="139"/>
      <c r="G62" s="2"/>
      <c r="H62" s="133">
        <v>75</v>
      </c>
      <c r="I62" s="117">
        <f t="shared" si="8"/>
        <v>0</v>
      </c>
      <c r="J62" s="139"/>
      <c r="K62" s="1"/>
      <c r="L62" s="133">
        <v>30</v>
      </c>
      <c r="M62" s="117">
        <f t="shared" si="9"/>
        <v>0</v>
      </c>
    </row>
    <row r="63" spans="2:13">
      <c r="B63" s="43" t="s">
        <v>92</v>
      </c>
      <c r="C63" s="1"/>
      <c r="D63" s="125">
        <v>200</v>
      </c>
      <c r="E63" s="117">
        <f t="shared" si="7"/>
        <v>0</v>
      </c>
      <c r="F63" s="139"/>
      <c r="G63" s="2"/>
      <c r="H63" s="133">
        <v>75</v>
      </c>
      <c r="I63" s="117">
        <f t="shared" si="8"/>
        <v>0</v>
      </c>
      <c r="J63" s="139"/>
      <c r="K63" s="1"/>
      <c r="L63" s="133">
        <v>30</v>
      </c>
      <c r="M63" s="117">
        <f t="shared" si="9"/>
        <v>0</v>
      </c>
    </row>
    <row r="64" spans="2:13">
      <c r="B64" s="43" t="s">
        <v>95</v>
      </c>
      <c r="C64" s="1"/>
      <c r="D64" s="125">
        <v>200</v>
      </c>
      <c r="E64" s="117">
        <f t="shared" si="7"/>
        <v>0</v>
      </c>
      <c r="F64" s="139"/>
      <c r="G64" s="2"/>
      <c r="H64" s="133">
        <v>75</v>
      </c>
      <c r="I64" s="117">
        <f t="shared" si="8"/>
        <v>0</v>
      </c>
      <c r="J64" s="139"/>
      <c r="K64" s="1"/>
      <c r="L64" s="133">
        <v>30</v>
      </c>
      <c r="M64" s="117">
        <f t="shared" si="9"/>
        <v>0</v>
      </c>
    </row>
    <row r="65" spans="2:13">
      <c r="B65" s="43" t="s">
        <v>50</v>
      </c>
      <c r="C65" s="1"/>
      <c r="D65" s="125">
        <v>400</v>
      </c>
      <c r="E65" s="117">
        <f t="shared" si="7"/>
        <v>0</v>
      </c>
      <c r="F65" s="139"/>
      <c r="G65" s="2"/>
      <c r="H65" s="133">
        <v>300</v>
      </c>
      <c r="I65" s="117">
        <f t="shared" si="8"/>
        <v>0</v>
      </c>
      <c r="J65" s="139"/>
      <c r="K65" s="1"/>
      <c r="L65" s="133">
        <v>80</v>
      </c>
      <c r="M65" s="117">
        <f t="shared" si="9"/>
        <v>0</v>
      </c>
    </row>
    <row r="66" spans="2:13">
      <c r="B66" s="37" t="s">
        <v>34</v>
      </c>
      <c r="C66" s="38">
        <f>SUM(D61:D65)</f>
        <v>1200</v>
      </c>
      <c r="D66" s="126"/>
      <c r="E66" s="118">
        <f>SUM(E61:E65)</f>
        <v>0</v>
      </c>
      <c r="F66" s="140"/>
      <c r="G66" s="69">
        <f>SUM(H61:H65)</f>
        <v>600</v>
      </c>
      <c r="H66" s="134"/>
      <c r="I66" s="118">
        <f>SUM(I61:I65)</f>
        <v>0</v>
      </c>
      <c r="J66" s="140"/>
      <c r="K66" s="69">
        <f>SUM(L61:L65)</f>
        <v>200</v>
      </c>
      <c r="L66" s="134"/>
      <c r="M66" s="118">
        <f>SUM(M61:M65)</f>
        <v>0</v>
      </c>
    </row>
    <row r="67" spans="2:13">
      <c r="J67" s="122"/>
    </row>
    <row r="68" spans="2:13">
      <c r="B68" s="116" t="s">
        <v>85</v>
      </c>
    </row>
    <row r="69" spans="2:13">
      <c r="B69" s="116" t="s">
        <v>98</v>
      </c>
    </row>
    <row r="70" spans="2:13">
      <c r="B70" s="116" t="s">
        <v>84</v>
      </c>
    </row>
    <row r="71" spans="2:13">
      <c r="B71" s="116" t="s">
        <v>102</v>
      </c>
    </row>
    <row r="73" spans="2:13" ht="15" thickBot="1"/>
    <row r="74" spans="2:13" ht="22.5">
      <c r="B74" s="89" t="s">
        <v>139</v>
      </c>
      <c r="C74" s="90"/>
      <c r="E74" s="7"/>
      <c r="F74" s="7"/>
      <c r="G74" s="7"/>
      <c r="H74" s="7"/>
      <c r="I74" s="7"/>
      <c r="J74" s="7"/>
      <c r="K74" s="7"/>
      <c r="L74" s="7"/>
      <c r="M74" s="7"/>
    </row>
    <row r="75" spans="2:13" ht="18">
      <c r="B75" s="91" t="s">
        <v>140</v>
      </c>
      <c r="C75" s="92">
        <f>E12</f>
        <v>0</v>
      </c>
      <c r="E75" s="93"/>
      <c r="F75" s="93"/>
      <c r="G75" s="97"/>
      <c r="H75" s="93"/>
      <c r="I75" s="93"/>
      <c r="J75" s="93"/>
      <c r="K75" s="93"/>
      <c r="L75" s="93"/>
      <c r="M75" s="93"/>
    </row>
    <row r="76" spans="2:13" ht="18">
      <c r="B76" s="91" t="s">
        <v>141</v>
      </c>
      <c r="C76" s="92">
        <f>I12</f>
        <v>0</v>
      </c>
      <c r="E76" s="93"/>
      <c r="F76" s="93"/>
      <c r="G76" s="94"/>
      <c r="H76" s="93"/>
      <c r="I76" s="93"/>
      <c r="J76" s="93"/>
      <c r="K76" s="93"/>
      <c r="L76" s="93"/>
      <c r="M76" s="93"/>
    </row>
    <row r="77" spans="2:13" ht="18">
      <c r="B77" s="95"/>
      <c r="C77" s="96"/>
      <c r="E77" s="93"/>
      <c r="F77" s="93"/>
      <c r="G77" s="93"/>
      <c r="H77" s="93"/>
      <c r="I77" s="93"/>
      <c r="J77" s="93"/>
      <c r="K77" s="93"/>
      <c r="L77" s="93"/>
      <c r="M77" s="93"/>
    </row>
    <row r="78" spans="2:13" ht="18">
      <c r="B78" s="91" t="s">
        <v>142</v>
      </c>
      <c r="C78" s="92">
        <f>E25</f>
        <v>0</v>
      </c>
      <c r="E78" s="93"/>
      <c r="F78" s="93"/>
      <c r="G78" s="94"/>
      <c r="H78" s="93"/>
      <c r="I78" s="93"/>
      <c r="J78" s="93"/>
      <c r="K78" s="93"/>
      <c r="L78" s="93"/>
      <c r="M78" s="93"/>
    </row>
    <row r="79" spans="2:13" ht="18">
      <c r="B79" s="91" t="s">
        <v>143</v>
      </c>
      <c r="C79" s="92">
        <f>I25</f>
        <v>0</v>
      </c>
      <c r="E79" s="93"/>
      <c r="F79" s="93"/>
      <c r="G79" s="94"/>
      <c r="H79" s="93"/>
      <c r="I79" s="93"/>
      <c r="J79" s="93"/>
      <c r="K79" s="93"/>
      <c r="L79" s="93"/>
      <c r="M79" s="93"/>
    </row>
    <row r="80" spans="2:13" ht="18">
      <c r="B80" s="95"/>
      <c r="C80" s="96"/>
      <c r="E80" s="93"/>
      <c r="F80" s="93"/>
      <c r="G80" s="93"/>
      <c r="H80" s="93"/>
      <c r="I80" s="93"/>
      <c r="J80" s="93"/>
      <c r="K80" s="93"/>
      <c r="L80" s="93"/>
      <c r="M80" s="93"/>
    </row>
    <row r="81" spans="2:13" ht="18">
      <c r="B81" s="91" t="s">
        <v>144</v>
      </c>
      <c r="C81" s="92">
        <f>E41</f>
        <v>0</v>
      </c>
      <c r="E81" s="93"/>
      <c r="F81" s="93"/>
      <c r="G81" s="93"/>
      <c r="H81" s="93"/>
      <c r="I81" s="93"/>
      <c r="J81" s="93"/>
      <c r="K81" s="93"/>
      <c r="L81" s="93"/>
      <c r="M81" s="93"/>
    </row>
    <row r="82" spans="2:13" ht="18">
      <c r="B82" s="91" t="s">
        <v>145</v>
      </c>
      <c r="C82" s="92">
        <f>I41</f>
        <v>0</v>
      </c>
      <c r="E82" s="93"/>
      <c r="F82" s="93"/>
      <c r="G82" s="93"/>
      <c r="H82" s="93"/>
      <c r="I82" s="93"/>
      <c r="J82" s="93"/>
      <c r="K82" s="93"/>
      <c r="L82" s="93"/>
      <c r="M82" s="93"/>
    </row>
    <row r="83" spans="2:13" ht="18">
      <c r="B83" s="95"/>
      <c r="C83" s="96"/>
      <c r="E83" s="93"/>
      <c r="F83" s="93"/>
      <c r="G83" s="93"/>
      <c r="H83" s="93"/>
      <c r="I83" s="93"/>
      <c r="J83" s="93"/>
      <c r="K83" s="93"/>
      <c r="L83" s="93"/>
      <c r="M83" s="93"/>
    </row>
    <row r="84" spans="2:13" ht="18">
      <c r="B84" s="91" t="s">
        <v>146</v>
      </c>
      <c r="C84" s="92">
        <f>E55</f>
        <v>0</v>
      </c>
      <c r="E84" s="93"/>
      <c r="F84" s="93"/>
      <c r="G84" s="94"/>
      <c r="H84" s="93"/>
      <c r="I84" s="93"/>
      <c r="J84" s="93"/>
      <c r="K84" s="93"/>
      <c r="L84" s="93"/>
      <c r="M84" s="93"/>
    </row>
    <row r="85" spans="2:13" ht="18">
      <c r="B85" s="95"/>
      <c r="C85" s="96"/>
      <c r="E85" s="93"/>
      <c r="F85" s="93"/>
      <c r="G85" s="93"/>
      <c r="H85" s="93"/>
      <c r="I85" s="93"/>
      <c r="J85" s="93"/>
      <c r="K85" s="93"/>
      <c r="L85" s="93"/>
      <c r="M85" s="93"/>
    </row>
    <row r="86" spans="2:13" ht="18">
      <c r="B86" s="91" t="s">
        <v>147</v>
      </c>
      <c r="C86" s="92">
        <f>E66</f>
        <v>0</v>
      </c>
      <c r="E86" s="93"/>
      <c r="F86" s="93"/>
      <c r="G86" s="93"/>
      <c r="H86" s="93"/>
      <c r="I86" s="93"/>
      <c r="J86" s="93"/>
      <c r="K86" s="93"/>
      <c r="L86" s="93"/>
      <c r="M86" s="93"/>
    </row>
    <row r="87" spans="2:13" ht="18">
      <c r="B87" s="91" t="s">
        <v>148</v>
      </c>
      <c r="C87" s="92">
        <f>I66</f>
        <v>0</v>
      </c>
      <c r="E87" s="93"/>
      <c r="F87" s="93"/>
      <c r="G87" s="93"/>
      <c r="H87" s="93"/>
      <c r="I87" s="93"/>
      <c r="J87" s="93"/>
      <c r="K87" s="93"/>
      <c r="L87" s="93"/>
      <c r="M87" s="93"/>
    </row>
    <row r="88" spans="2:13" ht="18">
      <c r="B88" s="91" t="s">
        <v>149</v>
      </c>
      <c r="C88" s="92">
        <f>M66</f>
        <v>0</v>
      </c>
      <c r="E88" s="93"/>
      <c r="F88" s="93"/>
      <c r="G88" s="93"/>
      <c r="H88" s="93"/>
      <c r="I88" s="93"/>
      <c r="J88" s="93"/>
      <c r="K88" s="93"/>
      <c r="L88" s="93"/>
      <c r="M88" s="93"/>
    </row>
    <row r="89" spans="2:13" ht="18">
      <c r="B89" s="95"/>
      <c r="C89" s="96"/>
      <c r="E89" s="93"/>
      <c r="F89" s="93"/>
      <c r="G89" s="93"/>
      <c r="H89" s="93"/>
      <c r="I89" s="93"/>
      <c r="J89" s="93"/>
      <c r="K89" s="93"/>
      <c r="L89" s="93"/>
      <c r="M89" s="93"/>
    </row>
    <row r="90" spans="2:13" ht="18">
      <c r="B90" s="103"/>
      <c r="C90" s="96"/>
      <c r="E90" s="93"/>
      <c r="F90" s="93"/>
      <c r="G90" s="93"/>
      <c r="H90" s="93"/>
      <c r="I90" s="93"/>
      <c r="J90" s="93"/>
      <c r="K90" s="93"/>
      <c r="L90" s="93"/>
      <c r="M90" s="93"/>
    </row>
    <row r="91" spans="2:13" ht="18.75" thickBot="1">
      <c r="B91" s="105" t="s">
        <v>150</v>
      </c>
      <c r="C91" s="106">
        <f>SUM(C75:C89)</f>
        <v>0</v>
      </c>
      <c r="E91" s="104"/>
      <c r="F91" s="104"/>
      <c r="G91" s="104"/>
      <c r="H91" s="104"/>
      <c r="I91" s="104"/>
      <c r="J91" s="104"/>
      <c r="K91" s="104"/>
      <c r="L91" s="104"/>
      <c r="M91" s="104"/>
    </row>
  </sheetData>
  <sheetProtection algorithmName="SHA-512" hashValue="4kAARGgy7T/OPWw4GbAw5OpTlVEKrrnSZgNEW/S4rSXVSsGsDrwyiSDUgqd79EKCWl51PuoptahixeES03nVMQ==" saltValue="gXKUv524jwkLKeUru8E52g==" spinCount="100000" sheet="1" formatCells="0" formatColumns="0" formatRows="0" insertColumns="0" insertRows="0" insertHyperlinks="0" deleteColumns="0" deleteRows="0" sort="0" autoFilter="0" pivotTables="0"/>
  <mergeCells count="6">
    <mergeCell ref="C58:G58"/>
    <mergeCell ref="C44:E44"/>
    <mergeCell ref="C5:G5"/>
    <mergeCell ref="C15:G15"/>
    <mergeCell ref="C28:G28"/>
    <mergeCell ref="C45:E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E5664DE2879B4B91E221A7CD4934B0" ma:contentTypeVersion="0" ma:contentTypeDescription="Een nieuw document maken." ma:contentTypeScope="" ma:versionID="e19119adbcfaded0f53b44b1cc554abe">
  <xsd:schema xmlns:xsd="http://www.w3.org/2001/XMLSchema" xmlns:xs="http://www.w3.org/2001/XMLSchema" xmlns:p="http://schemas.microsoft.com/office/2006/metadata/properties" targetNamespace="http://schemas.microsoft.com/office/2006/metadata/properties" ma:root="true" ma:fieldsID="0c1291706f4da62e3ca33d24920cb5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F0645B-09A5-4277-B1F7-BF467FADBC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B4E599E-A187-41B3-9B93-853142BFBB49}">
  <ds:schemaRefs>
    <ds:schemaRef ds:uri="http://schemas.microsoft.com/sharepoint/v3/contenttype/forms"/>
  </ds:schemaRefs>
</ds:datastoreItem>
</file>

<file path=customXml/itemProps3.xml><?xml version="1.0" encoding="utf-8"?>
<ds:datastoreItem xmlns:ds="http://schemas.openxmlformats.org/officeDocument/2006/customXml" ds:itemID="{7362F9F0-6D8C-4720-888F-31226155821D}">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7efabe30-8cd7-44ff-a516-5db03a0430e7}" enabled="1" method="Standard" siteId="{c8fba477-6d4d-4f00-941a-6e6150c721f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Zakelijke binnenlandse Post</vt:lpstr>
      <vt:lpstr>Zakelijke buitenlandse post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Verlint, RHP (Robert) (BEDR/CDI/COA/LOG)</dc:creator>
  <cp:lastModifiedBy>Sander S.P. Lapré</cp:lastModifiedBy>
  <cp:lastPrinted>2026-04-23T09:59:51Z</cp:lastPrinted>
  <dcterms:created xsi:type="dcterms:W3CDTF">2026-03-06T12:37:46Z</dcterms:created>
  <dcterms:modified xsi:type="dcterms:W3CDTF">2026-04-28T15:13:52Z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b3866f6-513b-41e9-9aa1-311b4823e2dc_Enabled">
    <vt:lpwstr>true</vt:lpwstr>
  </property>
  <property fmtid="{D5CDD505-2E9C-101B-9397-08002B2CF9AE}" pid="3" name="MSIP_Label_0b3866f6-513b-41e9-9aa1-311b4823e2dc_SetDate">
    <vt:lpwstr>2026-03-06T13:53:12Z</vt:lpwstr>
  </property>
  <property fmtid="{D5CDD505-2E9C-101B-9397-08002B2CF9AE}" pid="4" name="MSIP_Label_0b3866f6-513b-41e9-9aa1-311b4823e2dc_Method">
    <vt:lpwstr>Standard</vt:lpwstr>
  </property>
  <property fmtid="{D5CDD505-2E9C-101B-9397-08002B2CF9AE}" pid="5" name="MSIP_Label_0b3866f6-513b-41e9-9aa1-311b4823e2dc_Name">
    <vt:lpwstr>FIN-BEDR-Rijksoverheid</vt:lpwstr>
  </property>
  <property fmtid="{D5CDD505-2E9C-101B-9397-08002B2CF9AE}" pid="6" name="MSIP_Label_0b3866f6-513b-41e9-9aa1-311b4823e2dc_SiteId">
    <vt:lpwstr>84712536-f524-40a0-913b-5d25ba502732</vt:lpwstr>
  </property>
  <property fmtid="{D5CDD505-2E9C-101B-9397-08002B2CF9AE}" pid="7" name="MSIP_Label_0b3866f6-513b-41e9-9aa1-311b4823e2dc_ActionId">
    <vt:lpwstr>84e7c9a6-1afd-48b9-b3c3-6cf8e9b61dcf</vt:lpwstr>
  </property>
  <property fmtid="{D5CDD505-2E9C-101B-9397-08002B2CF9AE}" pid="8" name="MSIP_Label_0b3866f6-513b-41e9-9aa1-311b4823e2dc_ContentBits">
    <vt:lpwstr>0</vt:lpwstr>
  </property>
  <property fmtid="{D5CDD505-2E9C-101B-9397-08002B2CF9AE}" pid="9" name="MSIP_Label_0b3866f6-513b-41e9-9aa1-311b4823e2dc_Tag">
    <vt:lpwstr>10, 3, 0, 1</vt:lpwstr>
  </property>
  <property fmtid="{D5CDD505-2E9C-101B-9397-08002B2CF9AE}" pid="10" name="ContentTypeId">
    <vt:lpwstr>0x010100BDE5664DE2879B4B91E221A7CD4934B0</vt:lpwstr>
  </property>
</Properties>
</file>