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3861275-4E5E-4786-8851-9870D3E66D4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inancieel " sheetId="2" state="hidden" r:id="rId1"/>
    <sheet name="Bijlage 6 Prijzenblad" sheetId="3" r:id="rId2"/>
    <sheet name="Blad2" sheetId="5" r:id="rId3"/>
    <sheet name="Blad1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3" l="1"/>
  <c r="Q14" i="3"/>
  <c r="Q13" i="3"/>
  <c r="Q12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E2" i="3"/>
  <c r="D2" i="3"/>
  <c r="R16" i="2"/>
  <c r="S16" i="2" s="1"/>
  <c r="R15" i="2"/>
  <c r="S15" i="2" s="1"/>
  <c r="R14" i="2"/>
  <c r="S14" i="2" s="1"/>
  <c r="R13" i="2"/>
  <c r="S13" i="2" s="1"/>
  <c r="S17" i="2" s="1"/>
  <c r="G4" i="2"/>
  <c r="G5" i="2"/>
  <c r="G6" i="2"/>
  <c r="G7" i="2"/>
  <c r="G8" i="2"/>
  <c r="G9" i="2"/>
  <c r="G10" i="2"/>
  <c r="G11" i="2"/>
  <c r="B19" i="2"/>
  <c r="B23" i="2"/>
  <c r="B22" i="2"/>
  <c r="B21" i="2"/>
  <c r="B20" i="2"/>
  <c r="D24" i="2"/>
  <c r="C21" i="2"/>
  <c r="C22" i="2"/>
  <c r="C23" i="2"/>
  <c r="C20" i="2"/>
  <c r="C19" i="2"/>
  <c r="B18" i="2"/>
  <c r="C18" i="2" s="1"/>
  <c r="F5" i="2"/>
  <c r="F3" i="2"/>
  <c r="F6" i="2"/>
  <c r="F7" i="2"/>
  <c r="F8" i="2"/>
  <c r="F9" i="2"/>
  <c r="F10" i="2"/>
  <c r="F11" i="2"/>
  <c r="F4" i="2"/>
  <c r="E5" i="2"/>
  <c r="E3" i="2"/>
  <c r="E6" i="2"/>
  <c r="E7" i="2"/>
  <c r="E8" i="2"/>
  <c r="E9" i="2"/>
  <c r="E10" i="2"/>
  <c r="E11" i="2"/>
  <c r="E4" i="2"/>
  <c r="C24" i="2" l="1"/>
</calcChain>
</file>

<file path=xl/sharedStrings.xml><?xml version="1.0" encoding="utf-8"?>
<sst xmlns="http://schemas.openxmlformats.org/spreadsheetml/2006/main" count="127" uniqueCount="71">
  <si>
    <t>Functie *</t>
  </si>
  <si>
    <t>Functieniveau</t>
  </si>
  <si>
    <t>Functieschaal</t>
  </si>
  <si>
    <t>Gemiddeld uurtarief</t>
  </si>
  <si>
    <t>Minimum uurtarief 80% gemiddelde</t>
  </si>
  <si>
    <t>Maximum uurtarief 120% gemiddelde</t>
  </si>
  <si>
    <t>Max uurtarief inschrijver</t>
  </si>
  <si>
    <t>Beoordeling</t>
  </si>
  <si>
    <t>Trainee</t>
  </si>
  <si>
    <t>junior</t>
  </si>
  <si>
    <t>Indicatie omvang uitvraag:</t>
  </si>
  <si>
    <t xml:space="preserve">Werving per jaar </t>
  </si>
  <si>
    <t xml:space="preserve">Admini-stratie </t>
  </si>
  <si>
    <t xml:space="preserve">Financial controller </t>
  </si>
  <si>
    <t xml:space="preserve">Strategisch adviseur </t>
  </si>
  <si>
    <t>Teamleider</t>
  </si>
  <si>
    <t>Project/</t>
  </si>
  <si>
    <t xml:space="preserve">Ad hoc vervanging  </t>
  </si>
  <si>
    <t xml:space="preserve">Totaal kosten werving in Euro </t>
  </si>
  <si>
    <t>Financieel medewerker</t>
  </si>
  <si>
    <t>medior</t>
  </si>
  <si>
    <t xml:space="preserve">systeem impl. </t>
  </si>
  <si>
    <t>Treasury specialist</t>
  </si>
  <si>
    <t>senior</t>
  </si>
  <si>
    <t xml:space="preserve"> </t>
  </si>
  <si>
    <t>10A</t>
  </si>
  <si>
    <t xml:space="preserve">Strategisch financieel adviseur </t>
  </si>
  <si>
    <t>11A</t>
  </si>
  <si>
    <t>Teamleider F&amp;C/ programmamanager financieel domein</t>
  </si>
  <si>
    <t xml:space="preserve">Treasury specialist </t>
  </si>
  <si>
    <t>Inhuur per jaar in uren</t>
  </si>
  <si>
    <t>Financial controller</t>
  </si>
  <si>
    <t xml:space="preserve">Ad hoc vervanging </t>
  </si>
  <si>
    <t xml:space="preserve">Trainee </t>
  </si>
  <si>
    <t>Totaal  uren</t>
  </si>
  <si>
    <t>Totaal in Euro</t>
  </si>
  <si>
    <t>Project/systeem implementatie</t>
  </si>
  <si>
    <t>Gemiddeld tarief per werving</t>
  </si>
  <si>
    <t>Minimum tarief per werving</t>
  </si>
  <si>
    <t>Maximum tarief per werving</t>
  </si>
  <si>
    <t>werving en selectie tarief per werving in euro's</t>
  </si>
  <si>
    <t>Waardering</t>
  </si>
  <si>
    <t>Rekenkundige waarde</t>
  </si>
  <si>
    <t>Gunningswaarde</t>
  </si>
  <si>
    <t xml:space="preserve">uurtarief </t>
  </si>
  <si>
    <t>werving en selectie</t>
  </si>
  <si>
    <t>plan van aanpak</t>
  </si>
  <si>
    <t>pool</t>
  </si>
  <si>
    <t>begeleiding</t>
  </si>
  <si>
    <t>Dig</t>
  </si>
  <si>
    <t>totaal</t>
  </si>
  <si>
    <t>Beoordelaar</t>
  </si>
  <si>
    <t>Plan van Aanpak</t>
  </si>
  <si>
    <t>Pool</t>
  </si>
  <si>
    <t>DIG</t>
  </si>
  <si>
    <t>a</t>
  </si>
  <si>
    <t>b</t>
  </si>
  <si>
    <t>c</t>
  </si>
  <si>
    <t>Uitstekend</t>
  </si>
  <si>
    <t>Zeer goed</t>
  </si>
  <si>
    <t>Goed</t>
  </si>
  <si>
    <t>Matig</t>
  </si>
  <si>
    <t>Voldoende</t>
  </si>
  <si>
    <t>Onvoldoende</t>
  </si>
  <si>
    <t>Indicatie omvang uitvraag*:</t>
  </si>
  <si>
    <t>Prijzenblad</t>
  </si>
  <si>
    <t>Toelichting</t>
  </si>
  <si>
    <t>De Inschrijver heeft zijn prijs gebaseerd op de inhoud van het aanbestedingsdocument, de eventuele nota(‘s) van inlichtingen en bijbehorende bijlagen.</t>
  </si>
  <si>
    <t xml:space="preserve">           </t>
  </si>
  <si>
    <t>Groene cellen dienen te worden ingevuld door inschrijver</t>
  </si>
  <si>
    <t>*Inschrijver kan aan de genoemde aantallen geen rechten ontlenen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</si>
</sst>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ptos"/>
      <family val="2"/>
    </font>
    <font>
      <sz val="12"/>
      <color theme="1"/>
      <name val="Aptos"/>
      <family val="2"/>
    </font>
    <font>
      <b/>
      <sz val="11"/>
      <color theme="1"/>
      <name val="Calibri"/>
      <scheme val="minor"/>
    </font>
    <font>
      <sz val="9"/>
      <color rgb="FF000000"/>
      <name val="Calibri"/>
      <scheme val="minor"/>
    </font>
    <font>
      <sz val="12"/>
      <color theme="1"/>
      <name val="Calibri"/>
      <scheme val="minor"/>
    </font>
    <font>
      <sz val="9"/>
      <name val="Calibri"/>
      <scheme val="minor"/>
    </font>
    <font>
      <sz val="11"/>
      <name val="Calibri"/>
      <scheme val="minor"/>
    </font>
    <font>
      <b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9">
    <xf numFmtId="0" fontId="0" fillId="0" borderId="0" xfId="0"/>
    <xf numFmtId="44" fontId="0" fillId="2" borderId="1" xfId="0" applyNumberFormat="1" applyFill="1" applyBorder="1"/>
    <xf numFmtId="1" fontId="0" fillId="0" borderId="0" xfId="0" applyNumberFormat="1" applyAlignment="1">
      <alignment horizontal="left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44" fontId="0" fillId="0" borderId="1" xfId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left"/>
    </xf>
    <xf numFmtId="44" fontId="0" fillId="0" borderId="1" xfId="1" applyFont="1" applyFill="1" applyBorder="1" applyAlignment="1">
      <alignment horizontal="left"/>
    </xf>
    <xf numFmtId="0" fontId="7" fillId="0" borderId="0" xfId="0" applyFont="1"/>
    <xf numFmtId="9" fontId="0" fillId="0" borderId="0" xfId="0" applyNumberForma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4" fontId="0" fillId="0" borderId="0" xfId="1" applyFont="1" applyFill="1" applyBorder="1" applyAlignment="1">
      <alignment horizontal="left"/>
    </xf>
    <xf numFmtId="44" fontId="0" fillId="0" borderId="0" xfId="1" applyFont="1" applyBorder="1" applyAlignment="1">
      <alignment horizontal="left"/>
    </xf>
    <xf numFmtId="44" fontId="0" fillId="0" borderId="0" xfId="0" applyNumberFormat="1"/>
    <xf numFmtId="0" fontId="5" fillId="0" borderId="0" xfId="0" applyFont="1" applyAlignment="1">
      <alignment vertical="center" wrapText="1"/>
    </xf>
    <xf numFmtId="1" fontId="0" fillId="0" borderId="0" xfId="0" applyNumberFormat="1" applyAlignment="1">
      <alignment horizontal="left" wrapText="1"/>
    </xf>
    <xf numFmtId="44" fontId="0" fillId="0" borderId="0" xfId="1" applyFont="1" applyFill="1" applyBorder="1" applyAlignment="1">
      <alignment horizontal="left" wrapText="1"/>
    </xf>
    <xf numFmtId="44" fontId="0" fillId="0" borderId="0" xfId="1" applyFont="1" applyBorder="1" applyAlignment="1">
      <alignment horizontal="left" wrapText="1"/>
    </xf>
    <xf numFmtId="44" fontId="0" fillId="0" borderId="0" xfId="0" applyNumberFormat="1" applyAlignment="1">
      <alignment wrapText="1"/>
    </xf>
    <xf numFmtId="1" fontId="0" fillId="0" borderId="2" xfId="0" applyNumberFormat="1" applyBorder="1" applyAlignment="1">
      <alignment horizontal="left"/>
    </xf>
    <xf numFmtId="0" fontId="3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44" fontId="0" fillId="0" borderId="2" xfId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9" fontId="0" fillId="0" borderId="0" xfId="2" applyFont="1" applyAlignment="1">
      <alignment horizontal="left"/>
    </xf>
    <xf numFmtId="0" fontId="9" fillId="3" borderId="6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 wrapText="1"/>
    </xf>
    <xf numFmtId="8" fontId="9" fillId="0" borderId="8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8" fontId="9" fillId="3" borderId="7" xfId="0" applyNumberFormat="1" applyFont="1" applyFill="1" applyBorder="1" applyAlignment="1">
      <alignment vertical="center" wrapText="1"/>
    </xf>
    <xf numFmtId="0" fontId="10" fillId="0" borderId="0" xfId="0" applyFont="1"/>
    <xf numFmtId="0" fontId="9" fillId="4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right" vertical="center" wrapText="1"/>
    </xf>
    <xf numFmtId="0" fontId="0" fillId="0" borderId="9" xfId="0" applyBorder="1"/>
    <xf numFmtId="164" fontId="0" fillId="0" borderId="9" xfId="0" applyNumberFormat="1" applyBorder="1" applyAlignment="1">
      <alignment horizontal="left"/>
    </xf>
    <xf numFmtId="9" fontId="0" fillId="0" borderId="9" xfId="2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2" fillId="0" borderId="0" xfId="0" applyFont="1"/>
    <xf numFmtId="0" fontId="12" fillId="3" borderId="6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2" fillId="4" borderId="8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right" vertical="center" wrapText="1"/>
    </xf>
    <xf numFmtId="0" fontId="14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left"/>
    </xf>
    <xf numFmtId="44" fontId="1" fillId="0" borderId="1" xfId="1" applyFont="1" applyFill="1" applyBorder="1" applyAlignment="1">
      <alignment horizontal="left"/>
    </xf>
    <xf numFmtId="44" fontId="1" fillId="0" borderId="1" xfId="1" applyFont="1" applyBorder="1" applyAlignment="1">
      <alignment horizontal="left"/>
    </xf>
    <xf numFmtId="44" fontId="1" fillId="2" borderId="1" xfId="0" applyNumberFormat="1" applyFont="1" applyFill="1" applyBorder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left"/>
    </xf>
    <xf numFmtId="44" fontId="1" fillId="0" borderId="0" xfId="1" applyFont="1" applyFill="1" applyBorder="1" applyAlignment="1">
      <alignment horizontal="left"/>
    </xf>
    <xf numFmtId="44" fontId="1" fillId="0" borderId="0" xfId="1" applyFont="1" applyBorder="1" applyAlignment="1">
      <alignment horizontal="left"/>
    </xf>
    <xf numFmtId="44" fontId="1" fillId="0" borderId="0" xfId="0" applyNumberFormat="1" applyFont="1"/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left" wrapText="1"/>
    </xf>
    <xf numFmtId="44" fontId="1" fillId="0" borderId="0" xfId="1" applyFont="1" applyFill="1" applyBorder="1" applyAlignment="1">
      <alignment horizontal="left" wrapText="1"/>
    </xf>
    <xf numFmtId="44" fontId="1" fillId="0" borderId="0" xfId="1" applyFont="1" applyBorder="1" applyAlignment="1">
      <alignment horizontal="left" wrapText="1"/>
    </xf>
    <xf numFmtId="44" fontId="1" fillId="0" borderId="0" xfId="0" applyNumberFormat="1" applyFont="1" applyAlignment="1">
      <alignment wrapText="1"/>
    </xf>
    <xf numFmtId="0" fontId="1" fillId="0" borderId="4" xfId="0" applyFont="1" applyBorder="1" applyAlignment="1">
      <alignment vertical="center"/>
    </xf>
    <xf numFmtId="1" fontId="1" fillId="0" borderId="2" xfId="0" applyNumberFormat="1" applyFont="1" applyBorder="1" applyAlignment="1">
      <alignment horizontal="left"/>
    </xf>
    <xf numFmtId="44" fontId="1" fillId="0" borderId="2" xfId="1" applyFont="1" applyFill="1" applyBorder="1" applyAlignment="1">
      <alignment horizontal="left"/>
    </xf>
    <xf numFmtId="9" fontId="1" fillId="0" borderId="0" xfId="0" applyNumberFormat="1" applyFont="1"/>
    <xf numFmtId="0" fontId="9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12" fillId="0" borderId="8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954B-07B5-4A87-A8CF-0A2D6F1CF4C5}">
  <dimension ref="A2:T34"/>
  <sheetViews>
    <sheetView topLeftCell="A12" zoomScaleNormal="100" workbookViewId="0">
      <selection activeCell="R19" sqref="R19"/>
    </sheetView>
  </sheetViews>
  <sheetFormatPr defaultRowHeight="15" x14ac:dyDescent="0.25"/>
  <cols>
    <col min="1" max="1" width="52.85546875" customWidth="1"/>
    <col min="2" max="2" width="17" customWidth="1"/>
    <col min="3" max="6" width="13.42578125" style="2" customWidth="1"/>
    <col min="7" max="7" width="18.28515625" customWidth="1"/>
    <col min="8" max="8" width="11.42578125" customWidth="1"/>
    <col min="9" max="9" width="10.7109375" bestFit="1" customWidth="1"/>
    <col min="10" max="10" width="19" customWidth="1"/>
    <col min="19" max="19" width="13.5703125" customWidth="1"/>
  </cols>
  <sheetData>
    <row r="2" spans="1:20" s="5" customFormat="1" ht="60.75" thickBot="1" x14ac:dyDescent="0.3">
      <c r="A2" s="7" t="s">
        <v>0</v>
      </c>
      <c r="B2" s="8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J2"/>
      <c r="K2"/>
      <c r="L2"/>
      <c r="M2"/>
      <c r="N2"/>
      <c r="O2"/>
      <c r="P2"/>
      <c r="Q2"/>
      <c r="R2"/>
      <c r="S2"/>
      <c r="T2"/>
    </row>
    <row r="3" spans="1:20" x14ac:dyDescent="0.25">
      <c r="A3" s="9" t="s">
        <v>8</v>
      </c>
      <c r="B3" s="10" t="s">
        <v>9</v>
      </c>
      <c r="C3" s="11"/>
      <c r="D3" s="12">
        <v>75</v>
      </c>
      <c r="E3" s="6">
        <f>D3*0.8</f>
        <v>60</v>
      </c>
      <c r="F3" s="6">
        <f>D3*1.2</f>
        <v>90</v>
      </c>
      <c r="G3" s="1">
        <v>90</v>
      </c>
      <c r="J3" t="s">
        <v>10</v>
      </c>
      <c r="K3" s="80" t="s">
        <v>11</v>
      </c>
      <c r="L3" s="80" t="s">
        <v>12</v>
      </c>
      <c r="M3" s="80" t="s">
        <v>13</v>
      </c>
      <c r="N3" s="80" t="s">
        <v>14</v>
      </c>
      <c r="O3" s="80" t="s">
        <v>15</v>
      </c>
      <c r="P3" s="31" t="s">
        <v>16</v>
      </c>
      <c r="Q3" s="31"/>
      <c r="R3" s="80" t="s">
        <v>17</v>
      </c>
      <c r="S3" s="80" t="s">
        <v>18</v>
      </c>
    </row>
    <row r="4" spans="1:20" ht="24.75" thickBot="1" x14ac:dyDescent="0.3">
      <c r="A4" s="9" t="s">
        <v>19</v>
      </c>
      <c r="B4" s="10" t="s">
        <v>20</v>
      </c>
      <c r="C4" s="11">
        <v>9</v>
      </c>
      <c r="D4" s="12">
        <v>79</v>
      </c>
      <c r="E4" s="6">
        <f>D4*0.8</f>
        <v>63.2</v>
      </c>
      <c r="F4" s="6">
        <f>D4*1.2</f>
        <v>94.8</v>
      </c>
      <c r="G4" s="1">
        <f t="shared" ref="G4:G11" si="0">F4</f>
        <v>94.8</v>
      </c>
      <c r="K4" s="81"/>
      <c r="L4" s="81"/>
      <c r="M4" s="81"/>
      <c r="N4" s="81"/>
      <c r="O4" s="81"/>
      <c r="P4" s="32" t="s">
        <v>21</v>
      </c>
      <c r="Q4" s="32" t="s">
        <v>22</v>
      </c>
      <c r="R4" s="81"/>
      <c r="S4" s="81"/>
    </row>
    <row r="5" spans="1:20" ht="15.75" thickBot="1" x14ac:dyDescent="0.3">
      <c r="A5" s="9" t="s">
        <v>19</v>
      </c>
      <c r="B5" s="10" t="s">
        <v>23</v>
      </c>
      <c r="C5" s="11">
        <v>10</v>
      </c>
      <c r="D5" s="12">
        <v>85</v>
      </c>
      <c r="E5" s="6">
        <f t="shared" ref="E5:E11" si="1">D5*0.8</f>
        <v>68</v>
      </c>
      <c r="F5" s="6">
        <f t="shared" ref="F5:F11" si="2">D5*1.2</f>
        <v>102</v>
      </c>
      <c r="G5" s="1">
        <f t="shared" si="0"/>
        <v>102</v>
      </c>
      <c r="K5" s="33">
        <v>2026</v>
      </c>
      <c r="L5" s="34"/>
      <c r="M5" s="35">
        <v>1</v>
      </c>
      <c r="N5" s="34"/>
      <c r="O5" s="35" t="s">
        <v>24</v>
      </c>
      <c r="P5" s="35"/>
      <c r="Q5" s="35"/>
      <c r="R5" s="35"/>
      <c r="S5" s="36">
        <v>10000</v>
      </c>
    </row>
    <row r="6" spans="1:20" ht="15.75" thickBot="1" x14ac:dyDescent="0.3">
      <c r="A6" s="9" t="s">
        <v>13</v>
      </c>
      <c r="B6" s="10" t="s">
        <v>20</v>
      </c>
      <c r="C6" s="11">
        <v>10</v>
      </c>
      <c r="D6" s="12">
        <v>85</v>
      </c>
      <c r="E6" s="6">
        <f t="shared" si="1"/>
        <v>68</v>
      </c>
      <c r="F6" s="6">
        <f t="shared" si="2"/>
        <v>102</v>
      </c>
      <c r="G6" s="1">
        <f t="shared" si="0"/>
        <v>102</v>
      </c>
      <c r="K6" s="33">
        <v>2027</v>
      </c>
      <c r="L6" s="35"/>
      <c r="M6" s="35"/>
      <c r="N6" s="34">
        <v>1</v>
      </c>
      <c r="O6" s="35"/>
      <c r="P6" s="35"/>
      <c r="Q6" s="35">
        <v>1</v>
      </c>
      <c r="R6" s="35"/>
      <c r="S6" s="36">
        <v>20000</v>
      </c>
    </row>
    <row r="7" spans="1:20" ht="15.75" thickBot="1" x14ac:dyDescent="0.3">
      <c r="A7" s="9" t="s">
        <v>13</v>
      </c>
      <c r="B7" s="10" t="s">
        <v>23</v>
      </c>
      <c r="C7" s="11" t="s">
        <v>25</v>
      </c>
      <c r="D7" s="12">
        <v>90</v>
      </c>
      <c r="E7" s="6">
        <f t="shared" si="1"/>
        <v>72</v>
      </c>
      <c r="F7" s="6">
        <f t="shared" si="2"/>
        <v>108</v>
      </c>
      <c r="G7" s="1">
        <f t="shared" si="0"/>
        <v>108</v>
      </c>
      <c r="K7" s="33">
        <v>2028</v>
      </c>
      <c r="L7" s="34">
        <v>1</v>
      </c>
      <c r="M7" s="35"/>
      <c r="N7" s="35"/>
      <c r="O7" s="34">
        <v>1</v>
      </c>
      <c r="P7" s="35"/>
      <c r="Q7" s="35"/>
      <c r="R7" s="35"/>
      <c r="S7" s="36">
        <v>20000</v>
      </c>
    </row>
    <row r="8" spans="1:20" ht="15.75" thickBot="1" x14ac:dyDescent="0.3">
      <c r="A8" s="9" t="s">
        <v>26</v>
      </c>
      <c r="B8" s="10" t="s">
        <v>20</v>
      </c>
      <c r="C8" s="11">
        <v>11</v>
      </c>
      <c r="D8" s="12">
        <v>95</v>
      </c>
      <c r="E8" s="6">
        <f t="shared" si="1"/>
        <v>76</v>
      </c>
      <c r="F8" s="6">
        <f t="shared" si="2"/>
        <v>114</v>
      </c>
      <c r="G8" s="1">
        <f t="shared" si="0"/>
        <v>114</v>
      </c>
      <c r="K8" s="33">
        <v>2029</v>
      </c>
      <c r="L8" s="35"/>
      <c r="M8" s="34">
        <v>1</v>
      </c>
      <c r="N8" s="35" t="s">
        <v>24</v>
      </c>
      <c r="O8" s="35"/>
      <c r="P8" s="35"/>
      <c r="Q8" s="35"/>
      <c r="R8" s="35"/>
      <c r="S8" s="36">
        <v>10000</v>
      </c>
    </row>
    <row r="9" spans="1:20" ht="16.5" thickBot="1" x14ac:dyDescent="0.3">
      <c r="A9" s="9" t="s">
        <v>26</v>
      </c>
      <c r="B9" s="10" t="s">
        <v>23</v>
      </c>
      <c r="C9" s="11" t="s">
        <v>27</v>
      </c>
      <c r="D9" s="12">
        <v>101</v>
      </c>
      <c r="E9" s="6">
        <f t="shared" si="1"/>
        <v>80.800000000000011</v>
      </c>
      <c r="F9" s="6">
        <f t="shared" si="2"/>
        <v>121.19999999999999</v>
      </c>
      <c r="G9" s="1">
        <f t="shared" si="0"/>
        <v>121.19999999999999</v>
      </c>
      <c r="K9" s="37"/>
      <c r="L9" s="37"/>
      <c r="M9" s="37"/>
      <c r="N9" s="37"/>
      <c r="O9" s="37"/>
      <c r="P9" s="37"/>
      <c r="R9" s="37"/>
      <c r="S9" s="38">
        <v>60000</v>
      </c>
    </row>
    <row r="10" spans="1:20" ht="16.5" thickBot="1" x14ac:dyDescent="0.3">
      <c r="A10" s="9" t="s">
        <v>28</v>
      </c>
      <c r="B10" s="10" t="s">
        <v>23</v>
      </c>
      <c r="C10" s="11">
        <v>12</v>
      </c>
      <c r="D10" s="12">
        <v>107</v>
      </c>
      <c r="E10" s="6">
        <f t="shared" si="1"/>
        <v>85.600000000000009</v>
      </c>
      <c r="F10" s="6">
        <f t="shared" si="2"/>
        <v>128.4</v>
      </c>
      <c r="G10" s="1">
        <f t="shared" si="0"/>
        <v>128.4</v>
      </c>
      <c r="O10" s="37"/>
      <c r="P10" s="37"/>
      <c r="Q10" s="37"/>
      <c r="R10" s="39"/>
    </row>
    <row r="11" spans="1:20" x14ac:dyDescent="0.25">
      <c r="A11" s="9" t="s">
        <v>29</v>
      </c>
      <c r="B11" s="10"/>
      <c r="C11" s="11" t="s">
        <v>27</v>
      </c>
      <c r="D11" s="12">
        <v>101</v>
      </c>
      <c r="E11" s="6">
        <f t="shared" si="1"/>
        <v>80.800000000000011</v>
      </c>
      <c r="F11" s="6">
        <f t="shared" si="2"/>
        <v>121.19999999999999</v>
      </c>
      <c r="G11" s="1">
        <f t="shared" si="0"/>
        <v>121.19999999999999</v>
      </c>
      <c r="K11" s="80" t="s">
        <v>30</v>
      </c>
      <c r="L11" s="80" t="s">
        <v>31</v>
      </c>
      <c r="M11" s="80" t="s">
        <v>14</v>
      </c>
      <c r="N11" s="80" t="s">
        <v>15</v>
      </c>
      <c r="O11" s="31"/>
      <c r="P11" s="80" t="s">
        <v>32</v>
      </c>
      <c r="Q11" s="80" t="s">
        <v>33</v>
      </c>
      <c r="R11" s="80" t="s">
        <v>34</v>
      </c>
      <c r="S11" s="80" t="s">
        <v>35</v>
      </c>
    </row>
    <row r="12" spans="1:20" ht="48.75" thickBot="1" x14ac:dyDescent="0.3">
      <c r="A12" s="15"/>
      <c r="B12" s="16"/>
      <c r="D12" s="17"/>
      <c r="E12" s="18"/>
      <c r="F12" s="18"/>
      <c r="G12" s="19"/>
      <c r="K12" s="81"/>
      <c r="L12" s="81"/>
      <c r="M12" s="81"/>
      <c r="N12" s="81"/>
      <c r="O12" s="32" t="s">
        <v>36</v>
      </c>
      <c r="P12" s="81"/>
      <c r="Q12" s="81"/>
      <c r="R12" s="81"/>
      <c r="S12" s="81"/>
    </row>
    <row r="13" spans="1:20" s="5" customFormat="1" ht="45.75" thickBot="1" x14ac:dyDescent="0.3">
      <c r="A13" s="15"/>
      <c r="B13" s="20"/>
      <c r="C13" s="21"/>
      <c r="D13" s="22" t="s">
        <v>37</v>
      </c>
      <c r="E13" s="23" t="s">
        <v>38</v>
      </c>
      <c r="F13" s="23" t="s">
        <v>39</v>
      </c>
      <c r="G13" s="24"/>
      <c r="J13"/>
      <c r="K13" s="33">
        <v>2026</v>
      </c>
      <c r="L13" s="34">
        <v>0</v>
      </c>
      <c r="M13" s="34">
        <v>800</v>
      </c>
      <c r="N13" s="34" t="s">
        <v>24</v>
      </c>
      <c r="O13" s="34">
        <v>0</v>
      </c>
      <c r="P13" s="34"/>
      <c r="Q13" s="40"/>
      <c r="R13" s="34">
        <f>SUM(L13:Q13)</f>
        <v>800</v>
      </c>
      <c r="S13" s="36">
        <f>R13*110</f>
        <v>88000</v>
      </c>
      <c r="T13"/>
    </row>
    <row r="14" spans="1:20" ht="15.75" thickBot="1" x14ac:dyDescent="0.3">
      <c r="A14" s="26" t="s">
        <v>40</v>
      </c>
      <c r="B14" s="27"/>
      <c r="C14" s="25"/>
      <c r="D14" s="28">
        <v>15000</v>
      </c>
      <c r="E14" s="6">
        <v>10000</v>
      </c>
      <c r="F14" s="6">
        <v>20000</v>
      </c>
      <c r="G14" s="1">
        <v>10000</v>
      </c>
      <c r="K14" s="33">
        <v>2027</v>
      </c>
      <c r="L14" s="34"/>
      <c r="M14" s="34" t="s">
        <v>24</v>
      </c>
      <c r="N14" s="34"/>
      <c r="O14" s="34">
        <v>4950</v>
      </c>
      <c r="P14" s="34">
        <v>400</v>
      </c>
      <c r="Q14" s="41">
        <v>1650</v>
      </c>
      <c r="R14" s="34">
        <f>SUM(L14:Q14)</f>
        <v>7000</v>
      </c>
      <c r="S14" s="36">
        <f>R14*110</f>
        <v>770000</v>
      </c>
    </row>
    <row r="15" spans="1:20" ht="15.75" thickBot="1" x14ac:dyDescent="0.3">
      <c r="B15" s="14"/>
      <c r="K15" s="33">
        <v>2028</v>
      </c>
      <c r="L15" s="34"/>
      <c r="M15" s="34"/>
      <c r="N15" s="34"/>
      <c r="O15" s="34">
        <v>1650</v>
      </c>
      <c r="P15" s="34">
        <v>400</v>
      </c>
      <c r="Q15" s="41">
        <v>1650</v>
      </c>
      <c r="R15" s="34">
        <f>SUM(L15:Q15)</f>
        <v>3700</v>
      </c>
      <c r="S15" s="36">
        <f>R15*110</f>
        <v>407000</v>
      </c>
    </row>
    <row r="16" spans="1:20" ht="15.75" thickBot="1" x14ac:dyDescent="0.3">
      <c r="A16" s="13"/>
      <c r="K16" s="33">
        <v>2029</v>
      </c>
      <c r="L16" s="34"/>
      <c r="M16" s="34"/>
      <c r="N16" s="34"/>
      <c r="O16" s="34"/>
      <c r="P16" s="34">
        <v>400</v>
      </c>
      <c r="Q16" s="41">
        <v>1650</v>
      </c>
      <c r="R16" s="34">
        <f>SUM(L16:Q16)</f>
        <v>2050</v>
      </c>
      <c r="S16" s="36">
        <f>R16*110</f>
        <v>225500</v>
      </c>
    </row>
    <row r="17" spans="1:19" ht="30.75" thickBot="1" x14ac:dyDescent="0.3">
      <c r="A17" t="s">
        <v>41</v>
      </c>
      <c r="B17" s="5" t="s">
        <v>42</v>
      </c>
      <c r="C17" s="21" t="s">
        <v>43</v>
      </c>
      <c r="K17" s="37"/>
      <c r="L17" s="37"/>
      <c r="S17" s="38">
        <f>SUM(S13:S16)</f>
        <v>1490500</v>
      </c>
    </row>
    <row r="18" spans="1:19" x14ac:dyDescent="0.25">
      <c r="A18" t="s">
        <v>44</v>
      </c>
      <c r="B18" s="29">
        <f>(D3/G3+D4/G4+D5/G5+D6/G6+D7/G7+D8/G8+D9/G9+D10/G10+D11/G11)/9</f>
        <v>0.83333333333333326</v>
      </c>
      <c r="C18" s="29">
        <f>B18*0.3</f>
        <v>0.24999999999999997</v>
      </c>
      <c r="D18" s="30">
        <v>0.3</v>
      </c>
    </row>
    <row r="19" spans="1:19" x14ac:dyDescent="0.25">
      <c r="A19" t="s">
        <v>45</v>
      </c>
      <c r="B19" s="29">
        <f>D14/G14*0.833</f>
        <v>1.2494999999999998</v>
      </c>
      <c r="C19" s="29">
        <f>B19*0.1</f>
        <v>0.12494999999999999</v>
      </c>
      <c r="D19" s="30">
        <v>0.1</v>
      </c>
    </row>
    <row r="20" spans="1:19" x14ac:dyDescent="0.25">
      <c r="A20" t="s">
        <v>46</v>
      </c>
      <c r="B20" s="29">
        <f>(G25+G26+G27)/3/4</f>
        <v>1.1666666666666667</v>
      </c>
      <c r="C20" s="29">
        <f>B20*D20</f>
        <v>0.29166666666666669</v>
      </c>
      <c r="D20" s="30">
        <v>0.25</v>
      </c>
    </row>
    <row r="21" spans="1:19" x14ac:dyDescent="0.25">
      <c r="A21" t="s">
        <v>47</v>
      </c>
      <c r="B21" s="29">
        <f>(H25+H26+H27)/3/4</f>
        <v>0.91666666666666663</v>
      </c>
      <c r="C21" s="29">
        <f t="shared" ref="C21:C23" si="3">B21*D21</f>
        <v>0.13749999999999998</v>
      </c>
      <c r="D21" s="30">
        <v>0.15</v>
      </c>
    </row>
    <row r="22" spans="1:19" x14ac:dyDescent="0.25">
      <c r="A22" t="s">
        <v>48</v>
      </c>
      <c r="B22" s="29">
        <f>(I25+I26+I27)/3/4</f>
        <v>0.75</v>
      </c>
      <c r="C22" s="29">
        <f t="shared" si="3"/>
        <v>0.11249999999999999</v>
      </c>
      <c r="D22" s="30">
        <v>0.15</v>
      </c>
    </row>
    <row r="23" spans="1:19" x14ac:dyDescent="0.25">
      <c r="A23" t="s">
        <v>49</v>
      </c>
      <c r="B23" s="29">
        <f>(J25+J26+J27)/3/4</f>
        <v>1.0833333333333333</v>
      </c>
      <c r="C23" s="29">
        <f t="shared" si="3"/>
        <v>5.4166666666666669E-2</v>
      </c>
      <c r="D23" s="30">
        <v>0.05</v>
      </c>
    </row>
    <row r="24" spans="1:19" x14ac:dyDescent="0.25">
      <c r="B24" s="42" t="s">
        <v>50</v>
      </c>
      <c r="C24" s="43">
        <f>SUM(C18:C23)</f>
        <v>0.97078333333333333</v>
      </c>
      <c r="D24" s="44">
        <f>SUM(D18:D23)</f>
        <v>1</v>
      </c>
      <c r="F24" s="2" t="s">
        <v>51</v>
      </c>
      <c r="G24" t="s">
        <v>52</v>
      </c>
      <c r="H24" t="s">
        <v>53</v>
      </c>
      <c r="I24" s="2" t="s">
        <v>48</v>
      </c>
      <c r="J24" s="2" t="s">
        <v>54</v>
      </c>
    </row>
    <row r="25" spans="1:19" x14ac:dyDescent="0.25">
      <c r="F25" s="2" t="s">
        <v>55</v>
      </c>
      <c r="G25">
        <v>5</v>
      </c>
      <c r="H25">
        <v>5</v>
      </c>
      <c r="I25">
        <v>2</v>
      </c>
      <c r="J25">
        <v>4</v>
      </c>
    </row>
    <row r="26" spans="1:19" x14ac:dyDescent="0.25">
      <c r="F26" s="2" t="s">
        <v>56</v>
      </c>
      <c r="G26">
        <v>4</v>
      </c>
      <c r="H26">
        <v>3</v>
      </c>
      <c r="I26">
        <v>3</v>
      </c>
      <c r="J26">
        <v>5</v>
      </c>
    </row>
    <row r="27" spans="1:19" x14ac:dyDescent="0.25">
      <c r="F27" s="2" t="s">
        <v>57</v>
      </c>
      <c r="G27">
        <v>5</v>
      </c>
      <c r="H27">
        <v>3</v>
      </c>
      <c r="I27">
        <v>4</v>
      </c>
      <c r="J27">
        <v>4</v>
      </c>
    </row>
    <row r="29" spans="1:19" x14ac:dyDescent="0.25">
      <c r="F29" s="2" t="s">
        <v>58</v>
      </c>
      <c r="G29">
        <v>5</v>
      </c>
    </row>
    <row r="30" spans="1:19" x14ac:dyDescent="0.25">
      <c r="F30" s="2" t="s">
        <v>59</v>
      </c>
      <c r="G30">
        <v>4</v>
      </c>
    </row>
    <row r="31" spans="1:19" x14ac:dyDescent="0.25">
      <c r="F31" s="2" t="s">
        <v>60</v>
      </c>
      <c r="G31">
        <v>3</v>
      </c>
    </row>
    <row r="32" spans="1:19" x14ac:dyDescent="0.25">
      <c r="F32" s="2" t="s">
        <v>61</v>
      </c>
      <c r="G32">
        <v>2</v>
      </c>
    </row>
    <row r="33" spans="6:7" x14ac:dyDescent="0.25">
      <c r="F33" s="2" t="s">
        <v>62</v>
      </c>
      <c r="G33">
        <v>1</v>
      </c>
    </row>
    <row r="34" spans="6:7" x14ac:dyDescent="0.25">
      <c r="F34" s="2" t="s">
        <v>63</v>
      </c>
      <c r="G34">
        <v>0</v>
      </c>
    </row>
  </sheetData>
  <mergeCells count="15">
    <mergeCell ref="S3:S4"/>
    <mergeCell ref="K11:K12"/>
    <mergeCell ref="L11:L12"/>
    <mergeCell ref="M11:M12"/>
    <mergeCell ref="N11:N12"/>
    <mergeCell ref="P11:P12"/>
    <mergeCell ref="Q11:Q12"/>
    <mergeCell ref="R11:R12"/>
    <mergeCell ref="S11:S12"/>
    <mergeCell ref="K3:K4"/>
    <mergeCell ref="L3:L4"/>
    <mergeCell ref="M3:M4"/>
    <mergeCell ref="N3:N4"/>
    <mergeCell ref="O3:O4"/>
    <mergeCell ref="R3:R4"/>
  </mergeCells>
  <pageMargins left="0.7" right="0.7" top="0.75" bottom="0.75" header="0.3" footer="0.3"/>
  <pageSetup paperSize="11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5764-4D65-4FB1-9D5B-B58E0AB931CA}">
  <dimension ref="A1:Q21"/>
  <sheetViews>
    <sheetView tabSelected="1" workbookViewId="0">
      <selection activeCell="F10" sqref="F10"/>
    </sheetView>
  </sheetViews>
  <sheetFormatPr defaultRowHeight="15" x14ac:dyDescent="0.25"/>
  <cols>
    <col min="1" max="1" width="26.28515625" style="48" customWidth="1"/>
    <col min="2" max="2" width="18.85546875" style="48" customWidth="1"/>
    <col min="3" max="3" width="45.28515625" style="48" customWidth="1"/>
    <col min="4" max="5" width="12.42578125" style="48" bestFit="1" customWidth="1"/>
    <col min="6" max="6" width="23.85546875" style="48" customWidth="1"/>
    <col min="7" max="7" width="9.140625" style="48"/>
    <col min="8" max="8" width="0.140625" style="48" customWidth="1"/>
    <col min="9" max="9" width="23.28515625" style="48" customWidth="1"/>
    <col min="10" max="16384" width="9.140625" style="48"/>
  </cols>
  <sheetData>
    <row r="1" spans="1:17" ht="60" x14ac:dyDescent="0.25">
      <c r="A1" s="45" t="s">
        <v>1</v>
      </c>
      <c r="B1" s="46" t="s">
        <v>2</v>
      </c>
      <c r="C1" s="46" t="s">
        <v>3</v>
      </c>
      <c r="D1" s="46" t="s">
        <v>4</v>
      </c>
      <c r="E1" s="46" t="s">
        <v>5</v>
      </c>
      <c r="F1" s="47" t="s">
        <v>6</v>
      </c>
      <c r="G1" s="59"/>
      <c r="H1" s="59"/>
      <c r="I1" s="60"/>
      <c r="J1" s="60"/>
      <c r="K1" s="60"/>
      <c r="L1" s="60"/>
      <c r="M1" s="60"/>
      <c r="N1" s="60"/>
      <c r="O1" s="60"/>
      <c r="P1" s="60"/>
      <c r="Q1" s="60"/>
    </row>
    <row r="2" spans="1:17" x14ac:dyDescent="0.25">
      <c r="A2" s="61" t="s">
        <v>9</v>
      </c>
      <c r="B2" s="62">
        <v>9</v>
      </c>
      <c r="C2" s="63">
        <v>75</v>
      </c>
      <c r="D2" s="64">
        <f>C2*0.8</f>
        <v>60</v>
      </c>
      <c r="E2" s="64">
        <f>C2*1.2</f>
        <v>90</v>
      </c>
      <c r="F2" s="65"/>
      <c r="G2" s="60"/>
      <c r="H2" s="60"/>
      <c r="I2" s="60" t="s">
        <v>64</v>
      </c>
      <c r="J2" s="87" t="s">
        <v>11</v>
      </c>
      <c r="K2" s="82" t="s">
        <v>12</v>
      </c>
      <c r="L2" s="82" t="s">
        <v>13</v>
      </c>
      <c r="M2" s="82" t="s">
        <v>14</v>
      </c>
      <c r="N2" s="82" t="s">
        <v>15</v>
      </c>
      <c r="O2" s="49" t="s">
        <v>16</v>
      </c>
      <c r="P2" s="49"/>
      <c r="Q2" s="82" t="s">
        <v>17</v>
      </c>
    </row>
    <row r="3" spans="1:17" ht="15" customHeight="1" x14ac:dyDescent="0.25">
      <c r="A3" s="61" t="s">
        <v>20</v>
      </c>
      <c r="B3" s="62">
        <v>9</v>
      </c>
      <c r="C3" s="63">
        <v>79</v>
      </c>
      <c r="D3" s="64">
        <f>C3*0.8</f>
        <v>63.2</v>
      </c>
      <c r="E3" s="64">
        <f>C3*1.2</f>
        <v>94.8</v>
      </c>
      <c r="F3" s="65"/>
      <c r="G3" s="60"/>
      <c r="H3" s="60"/>
      <c r="I3" s="60"/>
      <c r="J3" s="88"/>
      <c r="K3" s="83"/>
      <c r="L3" s="83"/>
      <c r="M3" s="83"/>
      <c r="N3" s="83"/>
      <c r="O3" s="50" t="s">
        <v>21</v>
      </c>
      <c r="P3" s="50" t="s">
        <v>22</v>
      </c>
      <c r="Q3" s="83"/>
    </row>
    <row r="4" spans="1:17" x14ac:dyDescent="0.25">
      <c r="A4" s="61" t="s">
        <v>23</v>
      </c>
      <c r="B4" s="62">
        <v>10</v>
      </c>
      <c r="C4" s="63">
        <v>85</v>
      </c>
      <c r="D4" s="64">
        <f t="shared" ref="D4:D9" si="0">C4*0.8</f>
        <v>68</v>
      </c>
      <c r="E4" s="64">
        <f t="shared" ref="E4:E9" si="1">C4*1.2</f>
        <v>102</v>
      </c>
      <c r="F4" s="65"/>
      <c r="G4" s="60"/>
      <c r="H4" s="60"/>
      <c r="I4" s="60"/>
      <c r="J4" s="51">
        <v>2026</v>
      </c>
      <c r="K4" s="52"/>
      <c r="L4" s="86">
        <v>1</v>
      </c>
      <c r="M4" s="52"/>
      <c r="N4" s="53" t="s">
        <v>24</v>
      </c>
      <c r="O4" s="53"/>
      <c r="P4" s="53"/>
      <c r="Q4" s="53"/>
    </row>
    <row r="5" spans="1:17" x14ac:dyDescent="0.25">
      <c r="A5" s="61" t="s">
        <v>20</v>
      </c>
      <c r="B5" s="62">
        <v>10</v>
      </c>
      <c r="C5" s="63">
        <v>85</v>
      </c>
      <c r="D5" s="64">
        <f t="shared" si="0"/>
        <v>68</v>
      </c>
      <c r="E5" s="64">
        <f t="shared" si="1"/>
        <v>102</v>
      </c>
      <c r="F5" s="65"/>
      <c r="G5" s="60"/>
      <c r="H5" s="60"/>
      <c r="I5" s="60"/>
      <c r="J5" s="51">
        <v>2027</v>
      </c>
      <c r="K5" s="53"/>
      <c r="L5" s="53"/>
      <c r="M5" s="52">
        <v>1</v>
      </c>
      <c r="N5" s="53"/>
      <c r="O5" s="53"/>
      <c r="P5" s="53">
        <v>1</v>
      </c>
      <c r="Q5" s="53"/>
    </row>
    <row r="6" spans="1:17" x14ac:dyDescent="0.25">
      <c r="A6" s="61" t="s">
        <v>23</v>
      </c>
      <c r="B6" s="62" t="s">
        <v>25</v>
      </c>
      <c r="C6" s="63">
        <v>90</v>
      </c>
      <c r="D6" s="64">
        <f t="shared" si="0"/>
        <v>72</v>
      </c>
      <c r="E6" s="64">
        <f t="shared" si="1"/>
        <v>108</v>
      </c>
      <c r="F6" s="65"/>
      <c r="G6" s="60"/>
      <c r="H6" s="60"/>
      <c r="I6" s="60"/>
      <c r="J6" s="51">
        <v>2028</v>
      </c>
      <c r="K6" s="52">
        <v>1</v>
      </c>
      <c r="L6" s="53"/>
      <c r="M6" s="53"/>
      <c r="N6" s="52">
        <v>1</v>
      </c>
      <c r="O6" s="53"/>
      <c r="P6" s="53"/>
      <c r="Q6" s="53"/>
    </row>
    <row r="7" spans="1:17" x14ac:dyDescent="0.25">
      <c r="A7" s="61" t="s">
        <v>20</v>
      </c>
      <c r="B7" s="62">
        <v>11</v>
      </c>
      <c r="C7" s="63">
        <v>95</v>
      </c>
      <c r="D7" s="64">
        <f t="shared" si="0"/>
        <v>76</v>
      </c>
      <c r="E7" s="64">
        <f t="shared" si="1"/>
        <v>114</v>
      </c>
      <c r="F7" s="65"/>
      <c r="G7" s="60"/>
      <c r="H7" s="60"/>
      <c r="I7" s="60"/>
      <c r="J7" s="51">
        <v>2029</v>
      </c>
      <c r="K7" s="53"/>
      <c r="L7" s="52">
        <v>1</v>
      </c>
      <c r="M7" s="53" t="s">
        <v>24</v>
      </c>
      <c r="N7" s="53"/>
      <c r="O7" s="53"/>
      <c r="P7" s="53"/>
      <c r="Q7" s="53"/>
    </row>
    <row r="8" spans="1:17" ht="15.75" x14ac:dyDescent="0.25">
      <c r="A8" s="61" t="s">
        <v>23</v>
      </c>
      <c r="B8" s="62" t="s">
        <v>27</v>
      </c>
      <c r="C8" s="63">
        <v>101</v>
      </c>
      <c r="D8" s="64">
        <f t="shared" si="0"/>
        <v>80.800000000000011</v>
      </c>
      <c r="E8" s="64">
        <f t="shared" si="1"/>
        <v>121.19999999999999</v>
      </c>
      <c r="F8" s="65"/>
      <c r="G8" s="60"/>
      <c r="H8" s="60"/>
      <c r="I8" s="60"/>
      <c r="J8" s="54"/>
      <c r="K8" s="54"/>
      <c r="L8" s="54"/>
      <c r="M8" s="54"/>
      <c r="N8" s="54"/>
      <c r="O8" s="54"/>
      <c r="P8" s="60"/>
      <c r="Q8" s="54"/>
    </row>
    <row r="9" spans="1:17" ht="15.75" x14ac:dyDescent="0.25">
      <c r="A9" s="61" t="s">
        <v>23</v>
      </c>
      <c r="B9" s="62">
        <v>12</v>
      </c>
      <c r="C9" s="63">
        <v>107</v>
      </c>
      <c r="D9" s="64">
        <f t="shared" si="0"/>
        <v>85.600000000000009</v>
      </c>
      <c r="E9" s="64">
        <f t="shared" si="1"/>
        <v>128.4</v>
      </c>
      <c r="F9" s="65"/>
      <c r="G9" s="60"/>
      <c r="H9" s="60"/>
      <c r="I9" s="60"/>
      <c r="J9" s="60"/>
      <c r="K9" s="60"/>
      <c r="L9" s="60"/>
      <c r="M9" s="60"/>
      <c r="N9" s="54"/>
      <c r="O9" s="54"/>
      <c r="P9" s="54"/>
      <c r="Q9" s="55"/>
    </row>
    <row r="10" spans="1:17" x14ac:dyDescent="0.25">
      <c r="A10" s="61"/>
      <c r="B10" s="62"/>
      <c r="C10" s="63"/>
      <c r="D10" s="64"/>
      <c r="E10" s="64"/>
      <c r="F10" s="65"/>
      <c r="G10" s="60"/>
      <c r="H10" s="60"/>
      <c r="I10" s="60"/>
      <c r="J10" s="87" t="s">
        <v>30</v>
      </c>
      <c r="K10" s="82" t="s">
        <v>31</v>
      </c>
      <c r="L10" s="82" t="s">
        <v>14</v>
      </c>
      <c r="M10" s="82" t="s">
        <v>15</v>
      </c>
      <c r="N10" s="49"/>
      <c r="O10" s="82" t="s">
        <v>32</v>
      </c>
      <c r="P10" s="82" t="s">
        <v>33</v>
      </c>
      <c r="Q10" s="82" t="s">
        <v>34</v>
      </c>
    </row>
    <row r="11" spans="1:17" ht="48" x14ac:dyDescent="0.25">
      <c r="A11" s="66" t="s">
        <v>65</v>
      </c>
      <c r="B11" s="67"/>
      <c r="C11" s="68"/>
      <c r="D11" s="69"/>
      <c r="E11" s="69"/>
      <c r="F11" s="70"/>
      <c r="G11" s="60"/>
      <c r="H11" s="60"/>
      <c r="I11" s="60"/>
      <c r="J11" s="88"/>
      <c r="K11" s="83"/>
      <c r="L11" s="83"/>
      <c r="M11" s="83"/>
      <c r="N11" s="50" t="s">
        <v>36</v>
      </c>
      <c r="O11" s="83"/>
      <c r="P11" s="83"/>
      <c r="Q11" s="83"/>
    </row>
    <row r="12" spans="1:17" ht="45" x14ac:dyDescent="0.25">
      <c r="A12" s="71"/>
      <c r="B12" s="72"/>
      <c r="C12" s="73" t="s">
        <v>37</v>
      </c>
      <c r="D12" s="74" t="s">
        <v>38</v>
      </c>
      <c r="E12" s="74" t="s">
        <v>39</v>
      </c>
      <c r="F12" s="75"/>
      <c r="G12" s="59"/>
      <c r="H12" s="59"/>
      <c r="I12" s="60"/>
      <c r="J12" s="51">
        <v>2026</v>
      </c>
      <c r="K12" s="52">
        <v>0</v>
      </c>
      <c r="L12" s="85">
        <v>800</v>
      </c>
      <c r="M12" s="52" t="s">
        <v>24</v>
      </c>
      <c r="N12" s="52">
        <v>0</v>
      </c>
      <c r="O12" s="52"/>
      <c r="P12" s="56"/>
      <c r="Q12" s="52">
        <f>SUM(K12:P12)</f>
        <v>800</v>
      </c>
    </row>
    <row r="13" spans="1:17" x14ac:dyDescent="0.25">
      <c r="A13" s="76"/>
      <c r="B13" s="77"/>
      <c r="C13" s="78">
        <v>15000</v>
      </c>
      <c r="D13" s="64">
        <v>10000</v>
      </c>
      <c r="E13" s="64">
        <v>20000</v>
      </c>
      <c r="F13" s="65">
        <v>0</v>
      </c>
      <c r="G13" s="60"/>
      <c r="H13" s="60"/>
      <c r="I13" s="60"/>
      <c r="J13" s="51">
        <v>2027</v>
      </c>
      <c r="K13" s="52"/>
      <c r="L13" s="52" t="s">
        <v>24</v>
      </c>
      <c r="M13" s="52"/>
      <c r="N13" s="52">
        <v>4950</v>
      </c>
      <c r="O13" s="52">
        <v>400</v>
      </c>
      <c r="P13" s="57">
        <v>1650</v>
      </c>
      <c r="Q13" s="52">
        <f>SUM(K13:P13)</f>
        <v>7000</v>
      </c>
    </row>
    <row r="14" spans="1:17" x14ac:dyDescent="0.25">
      <c r="A14" s="79"/>
      <c r="B14" s="67"/>
      <c r="C14" s="67"/>
      <c r="D14" s="67"/>
      <c r="E14" s="67"/>
      <c r="F14" s="60"/>
      <c r="G14" s="60"/>
      <c r="H14" s="60"/>
      <c r="I14" s="60"/>
      <c r="J14" s="51">
        <v>2028</v>
      </c>
      <c r="K14" s="52"/>
      <c r="L14" s="52"/>
      <c r="M14" s="52"/>
      <c r="N14" s="52">
        <v>1650</v>
      </c>
      <c r="O14" s="52">
        <v>400</v>
      </c>
      <c r="P14" s="57">
        <v>1650</v>
      </c>
      <c r="Q14" s="52">
        <f>SUM(K14:P14)</f>
        <v>3700</v>
      </c>
    </row>
    <row r="15" spans="1:17" x14ac:dyDescent="0.25">
      <c r="A15" s="60"/>
      <c r="B15" s="67"/>
      <c r="C15" s="67"/>
      <c r="D15" s="67"/>
      <c r="E15" s="67"/>
      <c r="F15" s="60"/>
      <c r="G15" s="60"/>
      <c r="H15" s="60"/>
      <c r="I15" s="60"/>
      <c r="J15" s="51">
        <v>2029</v>
      </c>
      <c r="K15" s="52"/>
      <c r="L15" s="52"/>
      <c r="M15" s="52"/>
      <c r="N15" s="52"/>
      <c r="O15" s="52">
        <v>400</v>
      </c>
      <c r="P15" s="57">
        <v>1650</v>
      </c>
      <c r="Q15" s="52">
        <f>SUM(K15:P15)</f>
        <v>2050</v>
      </c>
    </row>
    <row r="16" spans="1:17" ht="15.75" x14ac:dyDescent="0.25">
      <c r="A16" s="59" t="s">
        <v>66</v>
      </c>
      <c r="B16" s="72"/>
      <c r="C16" s="67"/>
      <c r="D16" s="67"/>
      <c r="E16" s="67"/>
      <c r="F16" s="60"/>
      <c r="G16" s="60"/>
      <c r="H16" s="60"/>
      <c r="I16" s="60"/>
      <c r="J16" s="54"/>
      <c r="K16" s="54"/>
      <c r="L16" s="60"/>
      <c r="M16" s="60"/>
      <c r="N16" s="60"/>
      <c r="O16" s="60"/>
      <c r="P16" s="60"/>
      <c r="Q16" s="60"/>
    </row>
    <row r="17" spans="1:5" x14ac:dyDescent="0.25">
      <c r="A17" s="84" t="s">
        <v>67</v>
      </c>
      <c r="B17" s="84"/>
      <c r="C17" s="84"/>
      <c r="D17" s="84"/>
      <c r="E17" s="84"/>
    </row>
    <row r="18" spans="1:5" x14ac:dyDescent="0.25">
      <c r="A18" s="84"/>
      <c r="B18" s="84"/>
      <c r="C18" s="84"/>
      <c r="D18" s="84"/>
      <c r="E18" s="84"/>
    </row>
    <row r="19" spans="1:5" x14ac:dyDescent="0.25">
      <c r="A19" s="58" t="s">
        <v>68</v>
      </c>
      <c r="B19" s="60"/>
      <c r="C19" s="60"/>
      <c r="D19" s="60"/>
      <c r="E19" s="60"/>
    </row>
    <row r="20" spans="1:5" x14ac:dyDescent="0.25">
      <c r="A20" s="60" t="s">
        <v>69</v>
      </c>
      <c r="B20" s="60"/>
      <c r="C20" s="60"/>
      <c r="D20" s="60"/>
      <c r="E20" s="60"/>
    </row>
    <row r="21" spans="1:5" x14ac:dyDescent="0.25">
      <c r="A21" s="60" t="s">
        <v>70</v>
      </c>
      <c r="B21" s="60"/>
      <c r="C21" s="60"/>
      <c r="D21" s="60"/>
      <c r="E21" s="60"/>
    </row>
  </sheetData>
  <mergeCells count="14">
    <mergeCell ref="A17:E18"/>
    <mergeCell ref="J10:J11"/>
    <mergeCell ref="K10:K11"/>
    <mergeCell ref="L10:L11"/>
    <mergeCell ref="M10:M11"/>
    <mergeCell ref="O10:O11"/>
    <mergeCell ref="P10:P11"/>
    <mergeCell ref="Q10:Q11"/>
    <mergeCell ref="J2:J3"/>
    <mergeCell ref="K2:K3"/>
    <mergeCell ref="L2:L3"/>
    <mergeCell ref="M2:M3"/>
    <mergeCell ref="N2:N3"/>
    <mergeCell ref="Q2:Q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D68FB-5B7C-4C87-BFFE-5D826DF06D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D872-8060-483A-8F7D-A47AE1836E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1661F15012547AE3575D2C3A61C47" ma:contentTypeVersion="3" ma:contentTypeDescription="Een nieuw document maken." ma:contentTypeScope="" ma:versionID="4adc6fef4b2e04cf3f3ebda15630f15e">
  <xsd:schema xmlns:xsd="http://www.w3.org/2001/XMLSchema" xmlns:xs="http://www.w3.org/2001/XMLSchema" xmlns:p="http://schemas.microsoft.com/office/2006/metadata/properties" xmlns:ns2="b8d2fae4-0bfb-4ce6-9a6f-667ebc1f10a0" targetNamespace="http://schemas.microsoft.com/office/2006/metadata/properties" ma:root="true" ma:fieldsID="75f8252d558cdd33903d1ece23263c3b" ns2:_="">
    <xsd:import namespace="b8d2fae4-0bfb-4ce6-9a6f-667ebc1f10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2fae4-0bfb-4ce6-9a6f-667ebc1f1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3E8FB5-5857-4B09-B980-7747AF7131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FAC976-8028-4305-A489-E9F96C5A6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2fae4-0bfb-4ce6-9a6f-667ebc1f1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61794-6C33-4890-990D-34DEC6E8A9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Financieel </vt:lpstr>
      <vt:lpstr>Bijlage 6 Prijzenblad</vt:lpstr>
      <vt:lpstr>Blad2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2026-03-24T07:40:42Z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0x010100F8D1661F15012547AE3575D2C3A61C47</vt:lpwstr>
  </property>
</Properties>
</file>