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Q:\SSO-CFD\UG_HKT_Inkoop-UNIT\80-INKOOPDOSSIERS-ICT\IUC25-025 Technology Business Management (TBM)\04 - BESCHRIJVENDE DOCUMENTEN\"/>
    </mc:Choice>
  </mc:AlternateContent>
  <xr:revisionPtr revIDLastSave="0" documentId="13_ncr:1_{4A9F66B0-5274-4DCB-84BB-248471700148}" xr6:coauthVersionLast="47" xr6:coauthVersionMax="47" xr10:uidLastSave="{00000000-0000-0000-0000-000000000000}"/>
  <bookViews>
    <workbookView xWindow="-110" yWindow="-110" windowWidth="38620" windowHeight="21100" xr2:uid="{00000000-000D-0000-FFFF-FFFF00000000}"/>
  </bookViews>
  <sheets>
    <sheet name="Samenvatting" sheetId="5" r:id="rId1"/>
    <sheet name="Componenten" sheetId="17" r:id="rId2"/>
    <sheet name="Dimensionering" sheetId="10" r:id="rId3"/>
    <sheet name="1 Implementatie&amp;Uitrol" sheetId="31" r:id="rId4"/>
    <sheet name="2 Gebruik" sheetId="21" r:id="rId5"/>
    <sheet name="3 Additionele Diensten" sheetId="7" r:id="rId6"/>
    <sheet name="Factor" sheetId="28" r:id="rId7"/>
    <sheet name="BPK-Grafiek" sheetId="32" r:id="rId8"/>
    <sheet name="DATA" sheetId="33" state="hidden" r:id="rId9"/>
  </sheets>
  <externalReferences>
    <externalReference r:id="rId10"/>
  </externalReferences>
  <definedNames>
    <definedName name="dfdfdf" hidden="1">Dimensionering!#REF!</definedName>
    <definedName name="LAQ">[1]Superformule!$K$22</definedName>
    <definedName name="Spreiding">Factor!$B$20</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7" l="1"/>
  <c r="J27" i="5" s="1"/>
  <c r="G39" i="7"/>
  <c r="K27" i="5" s="1"/>
  <c r="H39" i="7"/>
  <c r="L27" i="5" s="1"/>
  <c r="I39" i="7"/>
  <c r="M27" i="5" s="1"/>
  <c r="J39" i="7"/>
  <c r="N27" i="5" s="1"/>
  <c r="K39" i="7"/>
  <c r="O27" i="5" s="1"/>
  <c r="L39" i="7"/>
  <c r="P27" i="5" s="1"/>
  <c r="M39" i="7"/>
  <c r="Q27" i="5" s="1"/>
  <c r="N39" i="7"/>
  <c r="R27" i="5" s="1"/>
  <c r="O39" i="7"/>
  <c r="S27" i="5" s="1"/>
  <c r="P39" i="7"/>
  <c r="T27" i="5" s="1"/>
  <c r="Q39" i="7"/>
  <c r="U27" i="5" s="1"/>
  <c r="E39" i="7"/>
  <c r="I27" i="5" s="1"/>
  <c r="C39" i="7"/>
  <c r="D27" i="5" s="1"/>
  <c r="F14" i="32" l="1"/>
  <c r="F83" i="32"/>
  <c r="G20" i="32"/>
  <c r="F20" i="32"/>
  <c r="G19" i="32"/>
  <c r="F19" i="32"/>
  <c r="F21" i="32" s="1"/>
  <c r="G21" i="32" s="1"/>
  <c r="E16" i="32"/>
  <c r="G13" i="32"/>
  <c r="F12" i="32"/>
  <c r="D7" i="33" s="1"/>
  <c r="F7" i="33" s="1"/>
  <c r="G12" i="32" l="1"/>
  <c r="G14" i="32" s="1"/>
  <c r="E27" i="7" l="1"/>
  <c r="B14" i="5"/>
  <c r="B13" i="5"/>
  <c r="D14" i="5"/>
  <c r="D13" i="5"/>
  <c r="E11" i="31"/>
  <c r="F15" i="5" l="1"/>
  <c r="D23" i="21"/>
  <c r="E23" i="21"/>
  <c r="F23" i="21"/>
  <c r="G23" i="21"/>
  <c r="H23" i="21"/>
  <c r="I23" i="21"/>
  <c r="J23" i="21"/>
  <c r="K23" i="21"/>
  <c r="L23" i="21"/>
  <c r="M23" i="21"/>
  <c r="N23" i="21"/>
  <c r="O23" i="21"/>
  <c r="P23" i="21"/>
  <c r="C23" i="21"/>
  <c r="E12" i="7"/>
  <c r="E17" i="7" s="1"/>
  <c r="E18" i="7" s="1"/>
  <c r="F12" i="7"/>
  <c r="F17" i="7" s="1"/>
  <c r="F18" i="7" s="1"/>
  <c r="G12" i="7"/>
  <c r="G17" i="7" s="1"/>
  <c r="G18" i="7" s="1"/>
  <c r="H12" i="7"/>
  <c r="H17" i="7" s="1"/>
  <c r="H18" i="7" s="1"/>
  <c r="I12" i="7"/>
  <c r="I17" i="7" s="1"/>
  <c r="I18" i="7" s="1"/>
  <c r="J12" i="7"/>
  <c r="J17" i="7" s="1"/>
  <c r="J18" i="7" s="1"/>
  <c r="K12" i="7"/>
  <c r="K17" i="7" s="1"/>
  <c r="K18" i="7" s="1"/>
  <c r="L12" i="7"/>
  <c r="L17" i="7" s="1"/>
  <c r="L18" i="7" s="1"/>
  <c r="M12" i="7"/>
  <c r="M17" i="7" s="1"/>
  <c r="M18" i="7" s="1"/>
  <c r="N12" i="7"/>
  <c r="N17" i="7" s="1"/>
  <c r="N18" i="7" s="1"/>
  <c r="O12" i="7"/>
  <c r="O17" i="7" s="1"/>
  <c r="O18" i="7" s="1"/>
  <c r="P12" i="7"/>
  <c r="P17" i="7" s="1"/>
  <c r="P18" i="7" s="1"/>
  <c r="Q12" i="7"/>
  <c r="Q17" i="7" s="1"/>
  <c r="Q18" i="7" s="1"/>
  <c r="M12" i="21"/>
  <c r="N12" i="21"/>
  <c r="O12" i="21"/>
  <c r="P12" i="21"/>
  <c r="D12" i="21"/>
  <c r="E12" i="21"/>
  <c r="F12" i="21"/>
  <c r="G12" i="21"/>
  <c r="H12" i="21"/>
  <c r="I12" i="21"/>
  <c r="J12" i="21"/>
  <c r="K12" i="21"/>
  <c r="L12" i="21"/>
  <c r="C12" i="21"/>
  <c r="B12" i="21"/>
  <c r="C29" i="10"/>
  <c r="D14" i="21" l="1"/>
  <c r="E14" i="21"/>
  <c r="F14" i="21"/>
  <c r="G14" i="21"/>
  <c r="H14" i="21"/>
  <c r="I14" i="21"/>
  <c r="J14" i="21"/>
  <c r="K14" i="21"/>
  <c r="L14" i="21"/>
  <c r="M14" i="21"/>
  <c r="N14" i="21"/>
  <c r="O14" i="21"/>
  <c r="P14" i="21"/>
  <c r="D15" i="21"/>
  <c r="E15" i="21"/>
  <c r="F15" i="21"/>
  <c r="G15" i="21"/>
  <c r="H15" i="21"/>
  <c r="I15" i="21"/>
  <c r="J15" i="21"/>
  <c r="K15" i="21"/>
  <c r="L15" i="21"/>
  <c r="M15" i="21"/>
  <c r="N15" i="21"/>
  <c r="O15" i="21"/>
  <c r="P15" i="21"/>
  <c r="D17" i="21"/>
  <c r="E17" i="21"/>
  <c r="F17" i="21"/>
  <c r="G17" i="21"/>
  <c r="H17" i="21"/>
  <c r="I17" i="21"/>
  <c r="J17" i="21"/>
  <c r="K17" i="21"/>
  <c r="L17" i="21"/>
  <c r="M17" i="21"/>
  <c r="N17" i="21"/>
  <c r="O17" i="21"/>
  <c r="P17" i="21"/>
  <c r="D18" i="21"/>
  <c r="E18" i="21"/>
  <c r="F18" i="21"/>
  <c r="G18" i="21"/>
  <c r="H18" i="21"/>
  <c r="I18" i="21"/>
  <c r="J18" i="21"/>
  <c r="K18" i="21"/>
  <c r="L18" i="21"/>
  <c r="M18" i="21"/>
  <c r="N18" i="21"/>
  <c r="O18" i="21"/>
  <c r="P18" i="21"/>
  <c r="D20" i="21"/>
  <c r="E20" i="21"/>
  <c r="F20" i="21"/>
  <c r="G20" i="21"/>
  <c r="H20" i="21"/>
  <c r="I20" i="21"/>
  <c r="J20" i="21"/>
  <c r="K20" i="21"/>
  <c r="L20" i="21"/>
  <c r="M20" i="21"/>
  <c r="N20" i="21"/>
  <c r="O20" i="21"/>
  <c r="P20" i="21"/>
  <c r="D21" i="21"/>
  <c r="E21" i="21"/>
  <c r="F21" i="21"/>
  <c r="G21" i="21"/>
  <c r="H21" i="21"/>
  <c r="I21" i="21"/>
  <c r="J21" i="21"/>
  <c r="K21" i="21"/>
  <c r="L21" i="21"/>
  <c r="M21" i="21"/>
  <c r="N21" i="21"/>
  <c r="O21" i="21"/>
  <c r="P21" i="21"/>
  <c r="D22" i="21"/>
  <c r="E22" i="21"/>
  <c r="F22" i="21"/>
  <c r="G22" i="21"/>
  <c r="H22" i="21"/>
  <c r="I22" i="21"/>
  <c r="J22" i="21"/>
  <c r="K22" i="21"/>
  <c r="L22" i="21"/>
  <c r="M22" i="21"/>
  <c r="N22" i="21"/>
  <c r="O22" i="21"/>
  <c r="P22" i="21"/>
  <c r="D24" i="21"/>
  <c r="E24" i="21"/>
  <c r="F24" i="21"/>
  <c r="G24" i="21"/>
  <c r="H24" i="21"/>
  <c r="I24" i="21"/>
  <c r="J24" i="21"/>
  <c r="K24" i="21"/>
  <c r="L24" i="21"/>
  <c r="M24" i="21"/>
  <c r="N24" i="21"/>
  <c r="O24" i="21"/>
  <c r="P24" i="21"/>
  <c r="C15" i="21"/>
  <c r="C17" i="21"/>
  <c r="C18" i="21"/>
  <c r="C20" i="21"/>
  <c r="C21" i="21"/>
  <c r="C22" i="21"/>
  <c r="C24" i="21"/>
  <c r="C14" i="21"/>
  <c r="P54" i="21" l="1"/>
  <c r="P55" i="21" s="1"/>
  <c r="P57" i="21" s="1"/>
  <c r="U21" i="5" s="1"/>
  <c r="O54" i="21"/>
  <c r="O55" i="21" s="1"/>
  <c r="O57" i="21" s="1"/>
  <c r="T21" i="5" s="1"/>
  <c r="N54" i="21"/>
  <c r="N55" i="21" s="1"/>
  <c r="N57" i="21" s="1"/>
  <c r="S21" i="5" s="1"/>
  <c r="M54" i="21"/>
  <c r="M55" i="21" s="1"/>
  <c r="M57" i="21" s="1"/>
  <c r="R21" i="5" s="1"/>
  <c r="L54" i="21"/>
  <c r="L55" i="21" s="1"/>
  <c r="L57" i="21" s="1"/>
  <c r="Q21" i="5" s="1"/>
  <c r="K54" i="21"/>
  <c r="K55" i="21" s="1"/>
  <c r="K57" i="21" s="1"/>
  <c r="P21" i="5" s="1"/>
  <c r="J54" i="21"/>
  <c r="J55" i="21" s="1"/>
  <c r="J57" i="21" s="1"/>
  <c r="O21" i="5" s="1"/>
  <c r="I54" i="21"/>
  <c r="I55" i="21" s="1"/>
  <c r="I57" i="21" s="1"/>
  <c r="N21" i="5" s="1"/>
  <c r="H54" i="21"/>
  <c r="H55" i="21" s="1"/>
  <c r="H57" i="21" s="1"/>
  <c r="M21" i="5" s="1"/>
  <c r="G54" i="21"/>
  <c r="G55" i="21" s="1"/>
  <c r="G57" i="21" s="1"/>
  <c r="L21" i="5" s="1"/>
  <c r="F54" i="21"/>
  <c r="F55" i="21" s="1"/>
  <c r="F57" i="21" s="1"/>
  <c r="K21" i="5" s="1"/>
  <c r="E54" i="21"/>
  <c r="E55" i="21" s="1"/>
  <c r="E57" i="21" s="1"/>
  <c r="D54" i="21"/>
  <c r="D55" i="21" s="1"/>
  <c r="D57" i="21" s="1"/>
  <c r="I21" i="5" s="1"/>
  <c r="C54" i="21"/>
  <c r="C55" i="21" s="1"/>
  <c r="C57" i="21" s="1"/>
  <c r="F21" i="5" s="1"/>
  <c r="J21" i="5" l="1"/>
  <c r="D21" i="5" s="1"/>
  <c r="C58" i="21"/>
  <c r="B17" i="21" l="1"/>
  <c r="B15" i="21"/>
  <c r="B18" i="21"/>
  <c r="B14" i="21"/>
  <c r="B3" i="28" l="1"/>
  <c r="F27" i="7"/>
  <c r="C16" i="28" l="1"/>
  <c r="G22" i="28"/>
  <c r="D12" i="7"/>
  <c r="C12" i="7"/>
  <c r="J27" i="7" s="1"/>
  <c r="B17" i="7"/>
  <c r="K27" i="7" l="1"/>
  <c r="K28" i="7" s="1"/>
  <c r="J28" i="7"/>
  <c r="M27" i="7"/>
  <c r="G27" i="7"/>
  <c r="H27" i="7" s="1"/>
  <c r="C30" i="10"/>
  <c r="N27" i="7" l="1"/>
  <c r="O27" i="7" s="1"/>
  <c r="G21" i="7"/>
  <c r="K26" i="5" s="1"/>
  <c r="I21" i="7"/>
  <c r="M26" i="5" s="1"/>
  <c r="K21" i="7"/>
  <c r="O26" i="5" s="1"/>
  <c r="M21" i="7"/>
  <c r="Q26" i="5" s="1"/>
  <c r="O21" i="7"/>
  <c r="S26" i="5" s="1"/>
  <c r="Q21" i="7"/>
  <c r="U26" i="5" s="1"/>
  <c r="E21" i="7"/>
  <c r="I26" i="5" s="1"/>
  <c r="H21" i="7"/>
  <c r="L26" i="5" s="1"/>
  <c r="J21" i="7"/>
  <c r="N26" i="5" s="1"/>
  <c r="L21" i="7"/>
  <c r="P26" i="5" s="1"/>
  <c r="N21" i="7"/>
  <c r="R26" i="5" s="1"/>
  <c r="P21" i="7"/>
  <c r="T26" i="5" s="1"/>
  <c r="F21" i="7"/>
  <c r="J26" i="5" s="1"/>
  <c r="D21" i="7"/>
  <c r="F26" i="5" s="1"/>
  <c r="M28" i="7"/>
  <c r="I27" i="7"/>
  <c r="G23" i="28"/>
  <c r="C37" i="28"/>
  <c r="G25" i="28"/>
  <c r="D26" i="5" l="1"/>
  <c r="N28" i="7"/>
  <c r="C21" i="7" s="1"/>
  <c r="O28" i="7"/>
  <c r="C47" i="28"/>
  <c r="C38" i="28" s="1"/>
  <c r="C27" i="28"/>
  <c r="D37" i="28"/>
  <c r="E37" i="28" s="1"/>
  <c r="U25" i="5"/>
  <c r="U29" i="5" s="1"/>
  <c r="P42" i="21"/>
  <c r="P43" i="21" s="1"/>
  <c r="P45" i="21" s="1"/>
  <c r="U20" i="5" s="1"/>
  <c r="O42" i="21"/>
  <c r="O43" i="21" s="1"/>
  <c r="O45" i="21" s="1"/>
  <c r="T20" i="5" s="1"/>
  <c r="P31" i="21"/>
  <c r="O31" i="21"/>
  <c r="P32" i="21" l="1"/>
  <c r="P34" i="21" s="1"/>
  <c r="U19" i="5" s="1"/>
  <c r="O32" i="21"/>
  <c r="O34" i="21" s="1"/>
  <c r="T19" i="5" s="1"/>
  <c r="D47" i="28"/>
  <c r="E47" i="28" s="1"/>
  <c r="E48" i="28" s="1"/>
  <c r="C48" i="28"/>
  <c r="C39" i="28"/>
  <c r="D38" i="28"/>
  <c r="E38" i="28" s="1"/>
  <c r="D27" i="28"/>
  <c r="E27" i="28" s="1"/>
  <c r="E26" i="28" s="1"/>
  <c r="C28" i="28"/>
  <c r="C26" i="28"/>
  <c r="D16" i="28"/>
  <c r="T25" i="5"/>
  <c r="T29" i="5" s="1"/>
  <c r="R25" i="5"/>
  <c r="R29" i="5" s="1"/>
  <c r="S25" i="5"/>
  <c r="S29" i="5" s="1"/>
  <c r="M42" i="21"/>
  <c r="M43" i="21" s="1"/>
  <c r="N42" i="21"/>
  <c r="N43" i="21" s="1"/>
  <c r="E16" i="28" l="1"/>
  <c r="C40" i="28"/>
  <c r="D39" i="28"/>
  <c r="E39" i="28" s="1"/>
  <c r="D28" i="28"/>
  <c r="E28" i="28" s="1"/>
  <c r="C29" i="28"/>
  <c r="N45" i="21"/>
  <c r="S20" i="5" s="1"/>
  <c r="M45" i="21"/>
  <c r="R20" i="5" s="1"/>
  <c r="C31" i="21"/>
  <c r="C32" i="21" s="1"/>
  <c r="D31" i="21"/>
  <c r="D32" i="21" s="1"/>
  <c r="M25" i="5"/>
  <c r="M29" i="5" s="1"/>
  <c r="N25" i="5"/>
  <c r="N29" i="5" s="1"/>
  <c r="O25" i="5"/>
  <c r="O29" i="5" s="1"/>
  <c r="Q25" i="5"/>
  <c r="Q29" i="5" s="1"/>
  <c r="C30" i="28" l="1"/>
  <c r="D29" i="28"/>
  <c r="E29" i="28" s="1"/>
  <c r="D40" i="28"/>
  <c r="E40" i="28" s="1"/>
  <c r="C41" i="28"/>
  <c r="L25" i="5"/>
  <c r="L29" i="5" s="1"/>
  <c r="P25" i="5"/>
  <c r="P29" i="5" s="1"/>
  <c r="D34" i="21"/>
  <c r="I19" i="5" s="1"/>
  <c r="C34" i="21"/>
  <c r="L42" i="21"/>
  <c r="L43" i="21" s="1"/>
  <c r="K42" i="21"/>
  <c r="K43" i="21" s="1"/>
  <c r="J42" i="21"/>
  <c r="J43" i="21" s="1"/>
  <c r="I42" i="21"/>
  <c r="I43" i="21" s="1"/>
  <c r="H42" i="21"/>
  <c r="H43" i="21" s="1"/>
  <c r="G42" i="21"/>
  <c r="G43" i="21" s="1"/>
  <c r="F42" i="21"/>
  <c r="F43" i="21" s="1"/>
  <c r="E42" i="21"/>
  <c r="E43" i="21" s="1"/>
  <c r="D42" i="21"/>
  <c r="D43" i="21" s="1"/>
  <c r="C42" i="21"/>
  <c r="C43" i="21" s="1"/>
  <c r="J31" i="21"/>
  <c r="J32" i="21" s="1"/>
  <c r="K31" i="21"/>
  <c r="K32" i="21" s="1"/>
  <c r="L31" i="21"/>
  <c r="L32" i="21" s="1"/>
  <c r="M31" i="21"/>
  <c r="M32" i="21" s="1"/>
  <c r="N31" i="21"/>
  <c r="N32" i="21" s="1"/>
  <c r="F19" i="5" l="1"/>
  <c r="D41" i="28"/>
  <c r="E41" i="28" s="1"/>
  <c r="C42" i="28"/>
  <c r="C31" i="28"/>
  <c r="D30" i="28"/>
  <c r="E30" i="28" s="1"/>
  <c r="G45" i="21"/>
  <c r="L20" i="5" s="1"/>
  <c r="H45" i="21"/>
  <c r="M20" i="5" s="1"/>
  <c r="L45" i="21"/>
  <c r="Q20" i="5" s="1"/>
  <c r="E45" i="21"/>
  <c r="J20" i="5" s="1"/>
  <c r="I45" i="21"/>
  <c r="N20" i="5" s="1"/>
  <c r="C45" i="21"/>
  <c r="F20" i="5" s="1"/>
  <c r="K45" i="21"/>
  <c r="P20" i="5" s="1"/>
  <c r="D45" i="21"/>
  <c r="I20" i="5" s="1"/>
  <c r="F45" i="21"/>
  <c r="J45" i="21"/>
  <c r="O20" i="5" s="1"/>
  <c r="K34" i="21"/>
  <c r="P19" i="5" s="1"/>
  <c r="N34" i="21"/>
  <c r="S19" i="5" s="1"/>
  <c r="J34" i="21"/>
  <c r="O19" i="5" s="1"/>
  <c r="M34" i="21"/>
  <c r="R19" i="5" s="1"/>
  <c r="L34" i="21"/>
  <c r="Q19" i="5" s="1"/>
  <c r="E31" i="21"/>
  <c r="E32" i="21" s="1"/>
  <c r="K20" i="5" l="1"/>
  <c r="C46" i="21"/>
  <c r="D20" i="5"/>
  <c r="C32" i="28"/>
  <c r="D31" i="28"/>
  <c r="E31" i="28" s="1"/>
  <c r="C43" i="28"/>
  <c r="D42" i="28"/>
  <c r="E42" i="28" s="1"/>
  <c r="C44" i="28" l="1"/>
  <c r="D43" i="28"/>
  <c r="E43" i="28" s="1"/>
  <c r="D32" i="28"/>
  <c r="E32" i="28" s="1"/>
  <c r="C33" i="28"/>
  <c r="D33" i="28" l="1"/>
  <c r="E33" i="28" s="1"/>
  <c r="C34" i="28"/>
  <c r="D44" i="28"/>
  <c r="E44" i="28" s="1"/>
  <c r="C45" i="28"/>
  <c r="F31" i="21"/>
  <c r="I31" i="21"/>
  <c r="H31" i="21"/>
  <c r="G31" i="21"/>
  <c r="G32" i="21" l="1"/>
  <c r="G34" i="21" s="1"/>
  <c r="L19" i="5" s="1"/>
  <c r="I32" i="21"/>
  <c r="I34" i="21" s="1"/>
  <c r="N19" i="5" s="1"/>
  <c r="H32" i="21"/>
  <c r="H34" i="21" s="1"/>
  <c r="M19" i="5" s="1"/>
  <c r="F32" i="21"/>
  <c r="F34" i="21" s="1"/>
  <c r="K19" i="5" s="1"/>
  <c r="C35" i="28"/>
  <c r="D34" i="28"/>
  <c r="E34" i="28" s="1"/>
  <c r="D45" i="28"/>
  <c r="E45" i="28" s="1"/>
  <c r="C46" i="28"/>
  <c r="D46" i="28" s="1"/>
  <c r="E46" i="28" s="1"/>
  <c r="E34" i="21"/>
  <c r="J19" i="5" l="1"/>
  <c r="D19" i="5" s="1"/>
  <c r="C35" i="21"/>
  <c r="C61" i="21" s="1"/>
  <c r="D35" i="28"/>
  <c r="E35" i="28" s="1"/>
  <c r="C36" i="28"/>
  <c r="D36" i="28" s="1"/>
  <c r="E36" i="28" s="1"/>
  <c r="D17" i="7" l="1"/>
  <c r="J25" i="5" l="1"/>
  <c r="J29" i="5" s="1"/>
  <c r="I25" i="5"/>
  <c r="I29" i="5" s="1"/>
  <c r="K25" i="5"/>
  <c r="K29" i="5" s="1"/>
  <c r="D18" i="7" l="1"/>
  <c r="C13" i="7"/>
  <c r="C19" i="7" l="1"/>
  <c r="F25" i="5"/>
  <c r="F29" i="5" s="1"/>
  <c r="D25" i="5" l="1"/>
  <c r="D31" i="5" l="1"/>
  <c r="D34" i="5"/>
  <c r="F9" i="32"/>
  <c r="C7" i="33" s="1"/>
  <c r="E7" i="33" s="1"/>
  <c r="F15" i="32" s="1"/>
</calcChain>
</file>

<file path=xl/sharedStrings.xml><?xml version="1.0" encoding="utf-8"?>
<sst xmlns="http://schemas.openxmlformats.org/spreadsheetml/2006/main" count="433" uniqueCount="205">
  <si>
    <t>Europese aanbesteding</t>
  </si>
  <si>
    <t xml:space="preserve"> (prijzen exclusief BTW)</t>
  </si>
  <si>
    <t>Jaar 1</t>
  </si>
  <si>
    <t>Jaar 2</t>
  </si>
  <si>
    <t>Jaar 3</t>
  </si>
  <si>
    <t>Jaar 4</t>
  </si>
  <si>
    <t>Jaar 5</t>
  </si>
  <si>
    <t>Jaar 6</t>
  </si>
  <si>
    <t xml:space="preserve"> </t>
  </si>
  <si>
    <t>Jaar 7</t>
  </si>
  <si>
    <t>Totaal</t>
  </si>
  <si>
    <t>Kosten per jaar</t>
  </si>
  <si>
    <t>Bedrag korting</t>
  </si>
  <si>
    <t>Samenvatting</t>
  </si>
  <si>
    <t>Vergelijkingswaarde</t>
  </si>
  <si>
    <t>Naar Vergelijkingswaarde</t>
  </si>
  <si>
    <t>Omschrijving / specificatie</t>
  </si>
  <si>
    <t>Dagtarief</t>
  </si>
  <si>
    <t>Korting</t>
  </si>
  <si>
    <t>Dimensionering</t>
  </si>
  <si>
    <t xml:space="preserve"> (prijzen inclusief reis- en verblijfkosten en exclusief BTW)</t>
  </si>
  <si>
    <t xml:space="preserve">Additionele diensten </t>
  </si>
  <si>
    <t>totaal aantal</t>
  </si>
  <si>
    <t>(weging indicatief)</t>
  </si>
  <si>
    <t>dagen</t>
  </si>
  <si>
    <t>Totaal (indicatie per jaar)</t>
  </si>
  <si>
    <t>Naam Inschrijver:</t>
  </si>
  <si>
    <t>N.B.: Aan deze schattingen kunnen geen rechten ontleend worden.</t>
  </si>
  <si>
    <r>
      <t>Aanschaf per locatie *</t>
    </r>
    <r>
      <rPr>
        <b/>
        <vertAlign val="superscript"/>
        <sz val="10"/>
        <rFont val="Calibri"/>
        <family val="2"/>
        <scheme val="minor"/>
      </rPr>
      <t>1</t>
    </r>
  </si>
  <si>
    <r>
      <t>*</t>
    </r>
    <r>
      <rPr>
        <i/>
        <vertAlign val="superscript"/>
        <sz val="10"/>
        <color indexed="8"/>
        <rFont val="Calibri"/>
        <family val="2"/>
        <scheme val="minor"/>
      </rPr>
      <t>1</t>
    </r>
    <r>
      <rPr>
        <i/>
        <sz val="10"/>
        <color indexed="8"/>
        <rFont val="Calibri"/>
        <family val="2"/>
        <scheme val="minor"/>
      </rPr>
      <t xml:space="preserve"> Additioneel benodige investering per locatie</t>
    </r>
  </si>
  <si>
    <t>%</t>
  </si>
  <si>
    <t>Totaal kwaliteit</t>
  </si>
  <si>
    <t>Wensen</t>
  </si>
  <si>
    <t xml:space="preserve">Eisen </t>
  </si>
  <si>
    <t>Procenten</t>
  </si>
  <si>
    <t>Punten</t>
  </si>
  <si>
    <t>Opbouw Score voor kwaliteit</t>
  </si>
  <si>
    <t>*1</t>
  </si>
  <si>
    <t>Indicatie BPK-score</t>
  </si>
  <si>
    <t xml:space="preserve">Kwaliteit in eisen </t>
  </si>
  <si>
    <t>Score Kwaliteit</t>
  </si>
  <si>
    <t>Qbonus</t>
  </si>
  <si>
    <t>Qwensen</t>
  </si>
  <si>
    <t>Uw Inschrijving</t>
  </si>
  <si>
    <t>Qeisen</t>
  </si>
  <si>
    <t>LAQ (norm)</t>
  </si>
  <si>
    <t>Bonus (extra)</t>
  </si>
  <si>
    <t>genormaliseerd</t>
  </si>
  <si>
    <t>LAQ</t>
  </si>
  <si>
    <t>P</t>
  </si>
  <si>
    <t>Qref</t>
  </si>
  <si>
    <t>Qmin</t>
  </si>
  <si>
    <t>Qmax</t>
  </si>
  <si>
    <t>Referentie (Qmax)</t>
  </si>
  <si>
    <t>Referentie</t>
  </si>
  <si>
    <t>Pref</t>
  </si>
  <si>
    <t>Exponent</t>
  </si>
  <si>
    <t>Hulpvelden t.b.v grafiek</t>
  </si>
  <si>
    <t>P berekend uit Q en EMVI=1,1</t>
  </si>
  <si>
    <t>EMVI</t>
  </si>
  <si>
    <t>Q berekend bij P=0 en EMVI=1,1</t>
  </si>
  <si>
    <t>P berekend uit Q en EMVI=0,6</t>
  </si>
  <si>
    <t>Q berekend bij P=0 en EMVI=0,6</t>
  </si>
  <si>
    <t>P berekend uit Q en EMVI=0,7</t>
  </si>
  <si>
    <t>Q berekend bij P=0 en EMVI=0,7</t>
  </si>
  <si>
    <t>P berekend uit Q en EMVI=0,8</t>
  </si>
  <si>
    <t>Q berekend bij P=0 en EMVI=0,8</t>
  </si>
  <si>
    <t>P berekend uit Q en EMVI=0,9</t>
  </si>
  <si>
    <t>Q berekend bij P=0 en EMVI=0,9</t>
  </si>
  <si>
    <t>P berekend uit Q en EMVI=1</t>
  </si>
  <si>
    <t>Q berekend bij P=0 en EMVI=1</t>
  </si>
  <si>
    <t>hulp=Q bij P=0</t>
  </si>
  <si>
    <t>EMVI-lijnen</t>
  </si>
  <si>
    <t>Ref (onder)</t>
  </si>
  <si>
    <t>Ref (boven)</t>
  </si>
  <si>
    <t>Ref</t>
  </si>
  <si>
    <t>Q</t>
  </si>
  <si>
    <t xml:space="preserve">P </t>
  </si>
  <si>
    <t>EVMI-punten</t>
  </si>
  <si>
    <t>LET OP  !!!</t>
  </si>
  <si>
    <t>Uw inschrijving</t>
  </si>
  <si>
    <t>Hulpvelden</t>
  </si>
  <si>
    <t>Jaar 8</t>
  </si>
  <si>
    <t>Jaar 9</t>
  </si>
  <si>
    <t>Jaar 10</t>
  </si>
  <si>
    <t>Naar Vergelijkswaarde</t>
  </si>
  <si>
    <t>Jaar 11</t>
  </si>
  <si>
    <t>Jaar 12</t>
  </si>
  <si>
    <t>Jaar 13</t>
  </si>
  <si>
    <t>Jaar 14</t>
  </si>
  <si>
    <t>Totaal per jaar</t>
  </si>
  <si>
    <t>Additionele Diensten</t>
  </si>
  <si>
    <t>Opleidingen</t>
  </si>
  <si>
    <t>Overige kosten (Toelichting in Bijage VIII b beschrijven)</t>
  </si>
  <si>
    <t>Totaal aantal dagen
(weging indicatief)</t>
  </si>
  <si>
    <t>Functie</t>
  </si>
  <si>
    <t>Dimensionering Consultancy
op basis van dagen</t>
  </si>
  <si>
    <t>Consultancy</t>
  </si>
  <si>
    <t>Dimensionering Consultancy op basis van dagen</t>
  </si>
  <si>
    <t>Europese Aanbesteding</t>
  </si>
  <si>
    <t>Expertise</t>
  </si>
  <si>
    <t>Factor</t>
  </si>
  <si>
    <t>Fictieve 
bonus / malus</t>
  </si>
  <si>
    <t>Indicatief 
aantal 
 uren</t>
  </si>
  <si>
    <t>Totaal 
Referentie</t>
  </si>
  <si>
    <t>Totaal van uw inschrijving</t>
  </si>
  <si>
    <t>Fictieve 
bonus / malis</t>
  </si>
  <si>
    <t>Tabel en grafiek bij een tarieven met een referentie tarief</t>
  </si>
  <si>
    <t>Referentie 
Prijs</t>
  </si>
  <si>
    <t>Uw
tarief</t>
  </si>
  <si>
    <t xml:space="preserve">Fictieve </t>
  </si>
  <si>
    <r>
      <t>P</t>
    </r>
    <r>
      <rPr>
        <b/>
        <vertAlign val="subscript"/>
        <sz val="10"/>
        <color theme="1"/>
        <rFont val="Verdana"/>
        <family val="2"/>
      </rPr>
      <t>ref</t>
    </r>
  </si>
  <si>
    <r>
      <t>P</t>
    </r>
    <r>
      <rPr>
        <b/>
        <vertAlign val="subscript"/>
        <sz val="10"/>
        <color theme="1"/>
        <rFont val="Verdana"/>
        <family val="2"/>
      </rPr>
      <t>i</t>
    </r>
  </si>
  <si>
    <t>bonus/malus</t>
  </si>
  <si>
    <t>factor voor spreiding %</t>
  </si>
  <si>
    <r>
      <t xml:space="preserve">  Restrictie: bij P</t>
    </r>
    <r>
      <rPr>
        <i/>
        <vertAlign val="subscript"/>
        <sz val="10"/>
        <color theme="1"/>
        <rFont val="Verdana"/>
        <family val="2"/>
      </rPr>
      <t>i</t>
    </r>
    <r>
      <rPr>
        <i/>
        <sz val="10"/>
        <color theme="1"/>
        <rFont val="Verdana"/>
        <family val="2"/>
      </rPr>
      <t xml:space="preserve"> &lt; ondergrens geldt een bonus van -10%  </t>
    </r>
  </si>
  <si>
    <t>factor voor kromming</t>
  </si>
  <si>
    <r>
      <t xml:space="preserve">  Restrictie: bij P</t>
    </r>
    <r>
      <rPr>
        <i/>
        <vertAlign val="subscript"/>
        <sz val="10"/>
        <color theme="1"/>
        <rFont val="Verdana"/>
        <family val="2"/>
      </rPr>
      <t>i</t>
    </r>
    <r>
      <rPr>
        <i/>
        <sz val="10"/>
        <color theme="1"/>
        <rFont val="Verdana"/>
        <family val="2"/>
      </rPr>
      <t xml:space="preserve"> &gt; bovengrens geldt een malus van +10%  </t>
    </r>
  </si>
  <si>
    <t>Speiding in tarief</t>
  </si>
  <si>
    <t>afgerond op</t>
  </si>
  <si>
    <t>Tarief</t>
  </si>
  <si>
    <t>1 decimaal</t>
  </si>
  <si>
    <t>Restrictie</t>
  </si>
  <si>
    <t>Ondergrens</t>
  </si>
  <si>
    <t>Bovengrens</t>
  </si>
  <si>
    <t>Bonus Malus</t>
  </si>
  <si>
    <t xml:space="preserve">Totaal </t>
  </si>
  <si>
    <t>BPK-Grafiek</t>
  </si>
  <si>
    <t>(Prijzen exclusief BTW)</t>
  </si>
  <si>
    <t xml:space="preserve">      Indicatie eigen score</t>
  </si>
  <si>
    <t>Hulpdata Grafiek Superformule</t>
  </si>
  <si>
    <t>Kenmerk</t>
  </si>
  <si>
    <t>Naam</t>
  </si>
  <si>
    <t>Totalen per jaar</t>
  </si>
  <si>
    <t>Op basis van Dagtarief berekend uurtarief</t>
  </si>
  <si>
    <t>T.b.v. 
Vergelijkingswaarde</t>
  </si>
  <si>
    <t>Bonus/malus (alleen t.b.v. Vergelijkingswaarde!)</t>
  </si>
  <si>
    <t>Referentie
Uurtarief</t>
  </si>
  <si>
    <t>N.B. U dient eerst uw tarieven op te geven in tabblad "2 Additionele Diensten"</t>
  </si>
  <si>
    <t>Toelichting</t>
  </si>
  <si>
    <t>Tarief t.b.v. Vergelijkings-waarde</t>
  </si>
  <si>
    <t>Bonus malus</t>
  </si>
  <si>
    <t>TBM-oplossing (Cloud)</t>
  </si>
  <si>
    <t xml:space="preserve"> Kenmerk: IUC 25-015</t>
  </si>
  <si>
    <t>TBM-oplossing</t>
  </si>
  <si>
    <t xml:space="preserve"> Kenmerk: IUC 25-025</t>
  </si>
  <si>
    <t>Unieke actieve gebruikers in de Productieomgeving</t>
  </si>
  <si>
    <t>Unieke actieve gebruikers in de Testomgeving</t>
  </si>
  <si>
    <t>Unieke gebruikers met alleen leesrechten in de Testomgeving</t>
  </si>
  <si>
    <t>Senior TBM specialist</t>
  </si>
  <si>
    <t>TBM Oplossing</t>
  </si>
  <si>
    <t>Kenmerk: IUC25-025</t>
  </si>
  <si>
    <t xml:space="preserve"> Kenmerk: IUC25-025</t>
  </si>
  <si>
    <t>TBM-Oplossing</t>
  </si>
  <si>
    <t>IUC 25-025</t>
  </si>
  <si>
    <t>Componenten</t>
  </si>
  <si>
    <t>Tabblad 1 Implementatie</t>
  </si>
  <si>
    <t>Omzet door de systemen in miljard Euro ex BTW</t>
  </si>
  <si>
    <t>Gebruik</t>
  </si>
  <si>
    <t>Benodigd aantal O-omgevingen (Ontwikkel)</t>
  </si>
  <si>
    <t>Benodigd aantal T-omgevingen (Test)</t>
  </si>
  <si>
    <t>Benodigd aantal A-omgevingen (Acceptatie)</t>
  </si>
  <si>
    <t>Dimensionering gebruik</t>
  </si>
  <si>
    <t>Tabblad 2 Gebruik</t>
  </si>
  <si>
    <t>Blok 1</t>
  </si>
  <si>
    <t>Blok 2</t>
  </si>
  <si>
    <t>Blok 3</t>
  </si>
  <si>
    <t>&lt;Vul hier de grondslag van de kosten in&gt;</t>
  </si>
  <si>
    <t>Operationeel</t>
  </si>
  <si>
    <t>Initiele looptijd</t>
  </si>
  <si>
    <t>Licentiemodel Blok 1</t>
  </si>
  <si>
    <t>Licentiemodel Blok 2</t>
  </si>
  <si>
    <t>Licentiemodel Blok 3</t>
  </si>
  <si>
    <t>Aantal tenants</t>
  </si>
  <si>
    <t>Kenmerk: IUC 25-025</t>
  </si>
  <si>
    <t>Benodigd aantal P-omgevingen (Productie)</t>
  </si>
  <si>
    <t>Fase</t>
  </si>
  <si>
    <t>Inhoud</t>
  </si>
  <si>
    <t>Implementatie &amp; Uitrol</t>
  </si>
  <si>
    <t>Totaal Implementatie &amp; Uitrol</t>
  </si>
  <si>
    <t>Bedrag ex BTW</t>
  </si>
  <si>
    <t>Vergelijkingswaarde Jaar 1 tot en met 6</t>
  </si>
  <si>
    <t>Benodigd aantal O-omgevingen (Ontwikkel) --&gt; gelijktijdig met verschillende versies naast elkaar</t>
  </si>
  <si>
    <t>Benodigd aantal T-omgevingen (Test) --&gt; gelijktijdig met verschillende versies naast elkaar</t>
  </si>
  <si>
    <t>Benodigd aantal A-omgevingen (Acceptatie) --&gt; gelijktijdig met verschillende versies naast elkaar</t>
  </si>
  <si>
    <t>Benodigd aantal P-omgevingen (Productie) --&gt; gelijktijdig met verschillende versies naast elkaar</t>
  </si>
  <si>
    <r>
      <t xml:space="preserve">Eigen inschatting score kwaliteit </t>
    </r>
    <r>
      <rPr>
        <vertAlign val="superscript"/>
        <sz val="11"/>
        <color theme="1"/>
        <rFont val="Verdana"/>
        <family val="2"/>
      </rPr>
      <t>*1</t>
    </r>
  </si>
  <si>
    <r>
      <t xml:space="preserve">Voordat de TAB-bladen </t>
    </r>
    <r>
      <rPr>
        <i/>
        <sz val="12"/>
        <color theme="0"/>
        <rFont val="Verdana"/>
        <family val="2"/>
      </rPr>
      <t>"TBV PRIJSMODEL (1)"</t>
    </r>
    <r>
      <rPr>
        <sz val="12"/>
        <color theme="0"/>
        <rFont val="Verdana"/>
        <family val="2"/>
      </rPr>
      <t xml:space="preserve"> EN </t>
    </r>
    <r>
      <rPr>
        <i/>
        <sz val="12"/>
        <color theme="0"/>
        <rFont val="Verdana"/>
        <family val="2"/>
      </rPr>
      <t>"TBV PRIJSMODEL (2)"</t>
    </r>
    <r>
      <rPr>
        <sz val="12"/>
        <color theme="0"/>
        <rFont val="Verdana"/>
        <family val="2"/>
      </rPr>
      <t xml:space="preserve"> gekopieerd worden kan naar het Prijsmodel, moeten eerst onderstaande waarden ( oranje velden ) worden geselecteerd en worden gekopieerd en geplakt worden als WAARDEN (ctrl-C, plakken speciaal "waarden")</t>
    </r>
  </si>
  <si>
    <t>Totale geschatte cash-out over 14 jaar</t>
  </si>
  <si>
    <t xml:space="preserve">Implementatie
</t>
  </si>
  <si>
    <t>Dimensionering: zie tabblad "Dimensionering" voor overige gegevens</t>
  </si>
  <si>
    <t>Unieke gebruikers met alleen leesrechten en SSBI mogelijkheden in de Productieomgeving</t>
  </si>
  <si>
    <t>Aantal IT-organisaties</t>
  </si>
  <si>
    <t>De Opdrachtnemer is verantwoordelijk voor implementatie, met ondersteuning vanuit een projectteam van de Belastingdienst. Functioneel beheer wordt belegd binnen de IV-organisatie; technisch beheer ligt bij de opdrachtnemer;
Een door de Opdrachtnemer opgesteld (en door de Belastingdienst geaccepteerd) Implementatieplan voor de Initiële technische configuratie van de TBM-oplossing;
De TBM-oplossing is geconfigureerd en te gebruiken door de Gebruikers;
Gebruikers (circa 35–72) hebben toegang tot de TBM-oplossing;
Met elk van de drie applicaties (SAP, ServiceNow en Flexera FNMS) moet ten minste één door de Belastingdienst geaccepteerde koppeling met de TBM-oplossing worden gerealiseerd;
De beoogde Gebruikers uit het op te richten TBM Office (veelal inhoud-deskundigen op IT- of finance-gebied) kunnen zelfstandig overweg met de TBM-oplossing en hebben voor zowel de TBM-oplossing als de methodiek de nodige training en begeleiding ontvangen; en zijn in staat andere medewerkers te trainen;
De beoogde Gebruikers uit het op te richten TBM Office kunnen zelfstandig toegang tot de TBM-oplossing beheren en aanpassen.
De implementatie van de TBM-oplossing is binnen 2 maanden na een goedgekeurd implementatieplan afgerond</t>
  </si>
  <si>
    <t>Uitrol en inrichting van de TBM-oplossing:
(Zie punt C in paragraaf 2.6 van het Beschrijvend document)</t>
  </si>
  <si>
    <t>Implementeren van de TBM-oplossing 
(Zie punt B in paragraaf 2.6 van het Beschrijvend document)</t>
  </si>
  <si>
    <t>De Opdrachtnemer levert consultancy (1,5 FTE voor de duur van 1 jaar) tegen een fixed prijs;
De consultants ondersteunen het TBM Office bij de verdere uitrol en inrichting van de TBM-oplossing;
Opdrachtnemer draagt actief bij aan het doel om de TBM Office ingericht en operationeel te hebben;
Opdrachtnemer draagt actief bij aan het doel om de overige bronnen automatisch ontsloten en gekoppeld te hebben aan de TBM-oplossing;
Opdrachtnemer draagt actief bij aan het doel om 80% van de IT kosten zijn binnen een jaar na de start van de Overeenkomst inzichtelijk te hebben tot op het niveau van de applicatie.
Uitrol en Inrichting van de TBM-oplossing start op de ingangsdatum van de Overeenkomst.</t>
  </si>
  <si>
    <t>versie 1.0</t>
  </si>
  <si>
    <r>
      <rPr>
        <b/>
        <sz val="11"/>
        <rFont val="Calibri"/>
        <family val="2"/>
        <scheme val="minor"/>
      </rPr>
      <t>Subtotaal</t>
    </r>
    <r>
      <rPr>
        <sz val="11"/>
        <rFont val="Calibri"/>
        <family val="2"/>
        <scheme val="minor"/>
      </rPr>
      <t xml:space="preserve"> per jaar incl. korting</t>
    </r>
  </si>
  <si>
    <t>Uitrol &amp; Inrichting</t>
  </si>
  <si>
    <t>Aantal cursisten --&gt;</t>
  </si>
  <si>
    <t>Geen</t>
  </si>
  <si>
    <t xml:space="preserve">Inclusief documentatie 
</t>
  </si>
  <si>
    <t>&lt;Hier de naam van de opleidingen opnemen&gt;</t>
  </si>
  <si>
    <t xml:space="preserve">Tabblad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</si>
</sst>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7" formatCode="&quot;€&quot;\ #,##0.00;&quot;€&quot;\ \-#,##0.00"/>
    <numFmt numFmtId="8" formatCode="&quot;€&quot;\ #,##0.00;[Red]&quot;€&quot;\ \-#,##0.00"/>
    <numFmt numFmtId="44" formatCode="_ &quot;€&quot;\ * #,##0.00_ ;_ &quot;€&quot;\ * \-#,##0.00_ ;_ &quot;€&quot;\ * &quot;-&quot;??_ ;_ @_ "/>
    <numFmt numFmtId="43" formatCode="_ * #,##0.00_ ;_ * \-#,##0.00_ ;_ * &quot;-&quot;??_ ;_ @_ "/>
    <numFmt numFmtId="164" formatCode="&quot;€&quot;\ #,##0.00_-"/>
    <numFmt numFmtId="165" formatCode="_-* #,##0_-;_-* #,##0\-;_-* &quot;-&quot;??_-;_-@_-"/>
    <numFmt numFmtId="166" formatCode="#,##0_ ;\-#,##0\ "/>
    <numFmt numFmtId="167" formatCode="0_ ;\-0\ "/>
    <numFmt numFmtId="168" formatCode="_(&quot;€&quot;* #,##0.00_);_(&quot;€&quot;* \(#,##0.00\);_(&quot;€&quot;* &quot;-&quot;??_);_(@_)"/>
    <numFmt numFmtId="169" formatCode="_ * #,##0_ ;_ * \-#,##0_ ;_ * &quot;-&quot;??_ ;_ @_ "/>
    <numFmt numFmtId="170" formatCode="&quot;€&quot;\ #,##0.00"/>
    <numFmt numFmtId="171" formatCode="_-* #,##0.00_-;_-* #,##0.00\-;_-* &quot;-&quot;??_-;_-@_-"/>
    <numFmt numFmtId="172" formatCode="_(* #,##0.00_);_(* \(#,##0.00\);_(* &quot;-&quot;??_);_(@_)"/>
    <numFmt numFmtId="173" formatCode="0.0"/>
    <numFmt numFmtId="174" formatCode="0.000"/>
    <numFmt numFmtId="175" formatCode="&quot;€&quot;#,##0.00_);\(&quot;€&quot;#,##0.00\)"/>
    <numFmt numFmtId="176" formatCode="_ &quot;€&quot;\ * #,##0_ ;_ &quot;€&quot;\ * \-#,##0_ ;_ &quot;€&quot;\ * &quot;-&quot;??_ ;_ @_ "/>
    <numFmt numFmtId="177" formatCode="_ * #,##0.00000_ ;_ * \-#,##0.00000_ ;_ * &quot;-&quot;??_ ;_ @_ "/>
    <numFmt numFmtId="178" formatCode="0.000000000"/>
    <numFmt numFmtId="179" formatCode="0.0%"/>
    <numFmt numFmtId="180" formatCode="#,##0.00_ ;\-#,##0.00\ "/>
    <numFmt numFmtId="181" formatCode="_ * #,##0.000000_ ;_ * \-#,##0.000000_ ;_ * &quot;-&quot;??????_ ;_ @_ "/>
    <numFmt numFmtId="182" formatCode="_ * #,##0.000000_ ;_ * \-#,##0.000000_ ;_ * &quot;-&quot;??_ ;_ @_ "/>
  </numFmts>
  <fonts count="92" x14ac:knownFonts="1">
    <font>
      <sz val="11"/>
      <color theme="1"/>
      <name val="Calibri"/>
      <family val="2"/>
      <scheme val="minor"/>
    </font>
    <font>
      <sz val="11"/>
      <color theme="1"/>
      <name val="Calibri"/>
      <family val="2"/>
      <scheme val="minor"/>
    </font>
    <font>
      <sz val="10"/>
      <name val="Arial"/>
      <family val="2"/>
    </font>
    <font>
      <sz val="11"/>
      <color rgb="FFFF0000"/>
      <name val="Calibri"/>
      <family val="2"/>
      <scheme val="minor"/>
    </font>
    <font>
      <b/>
      <sz val="11"/>
      <color theme="1"/>
      <name val="Calibri"/>
      <family val="2"/>
      <scheme val="minor"/>
    </font>
    <font>
      <b/>
      <i/>
      <sz val="8"/>
      <color indexed="10"/>
      <name val="Calibri"/>
      <family val="2"/>
      <scheme val="minor"/>
    </font>
    <font>
      <b/>
      <i/>
      <sz val="12"/>
      <color indexed="10"/>
      <name val="Calibri"/>
      <family val="2"/>
      <scheme val="minor"/>
    </font>
    <font>
      <b/>
      <sz val="18"/>
      <color theme="1"/>
      <name val="Calibri"/>
      <family val="2"/>
      <scheme val="minor"/>
    </font>
    <font>
      <b/>
      <i/>
      <sz val="10"/>
      <color theme="1"/>
      <name val="Calibri"/>
      <family val="2"/>
      <scheme val="minor"/>
    </font>
    <font>
      <i/>
      <sz val="10"/>
      <color theme="1"/>
      <name val="Calibri"/>
      <family val="2"/>
      <scheme val="minor"/>
    </font>
    <font>
      <b/>
      <sz val="14"/>
      <color theme="1"/>
      <name val="Calibri"/>
      <family val="2"/>
      <scheme val="minor"/>
    </font>
    <font>
      <b/>
      <i/>
      <sz val="16"/>
      <color theme="0"/>
      <name val="Calibri"/>
      <family val="2"/>
      <scheme val="minor"/>
    </font>
    <font>
      <i/>
      <sz val="28"/>
      <color theme="1"/>
      <name val="Calibri"/>
      <family val="2"/>
      <scheme val="minor"/>
    </font>
    <font>
      <b/>
      <i/>
      <sz val="12"/>
      <color theme="1"/>
      <name val="Calibri"/>
      <family val="2"/>
      <scheme val="minor"/>
    </font>
    <font>
      <sz val="10"/>
      <name val="Calibri"/>
      <family val="2"/>
      <scheme val="minor"/>
    </font>
    <font>
      <b/>
      <i/>
      <sz val="10"/>
      <name val="Calibri"/>
      <family val="2"/>
      <scheme val="minor"/>
    </font>
    <font>
      <b/>
      <i/>
      <sz val="11"/>
      <name val="Calibri"/>
      <family val="2"/>
      <scheme val="minor"/>
    </font>
    <font>
      <sz val="11"/>
      <name val="Calibri"/>
      <family val="2"/>
      <scheme val="minor"/>
    </font>
    <font>
      <sz val="12"/>
      <name val="Calibri"/>
      <family val="2"/>
      <scheme val="minor"/>
    </font>
    <font>
      <i/>
      <sz val="11"/>
      <color theme="1"/>
      <name val="Calibri"/>
      <family val="2"/>
      <scheme val="minor"/>
    </font>
    <font>
      <b/>
      <sz val="11"/>
      <name val="Calibri"/>
      <family val="2"/>
      <scheme val="minor"/>
    </font>
    <font>
      <sz val="10"/>
      <color theme="1"/>
      <name val="Calibri"/>
      <family val="2"/>
      <scheme val="minor"/>
    </font>
    <font>
      <b/>
      <sz val="18"/>
      <color rgb="FFFF0000"/>
      <name val="Calibri"/>
      <family val="2"/>
      <scheme val="minor"/>
    </font>
    <font>
      <b/>
      <sz val="16"/>
      <color theme="0"/>
      <name val="Calibri"/>
      <family val="2"/>
      <scheme val="minor"/>
    </font>
    <font>
      <b/>
      <sz val="10"/>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i/>
      <sz val="8"/>
      <color theme="1"/>
      <name val="Calibri"/>
      <family val="2"/>
      <scheme val="minor"/>
    </font>
    <font>
      <b/>
      <i/>
      <sz val="8"/>
      <color theme="0"/>
      <name val="Calibri"/>
      <family val="2"/>
      <scheme val="minor"/>
    </font>
    <font>
      <b/>
      <sz val="10"/>
      <name val="Calibri"/>
      <family val="2"/>
      <scheme val="minor"/>
    </font>
    <font>
      <b/>
      <i/>
      <sz val="11"/>
      <color indexed="10"/>
      <name val="Calibri"/>
      <family val="2"/>
      <scheme val="minor"/>
    </font>
    <font>
      <b/>
      <sz val="11"/>
      <color indexed="10"/>
      <name val="Calibri"/>
      <family val="2"/>
      <scheme val="minor"/>
    </font>
    <font>
      <i/>
      <sz val="8"/>
      <color indexed="10"/>
      <name val="Calibri"/>
      <family val="2"/>
      <scheme val="minor"/>
    </font>
    <font>
      <i/>
      <sz val="11"/>
      <color indexed="10"/>
      <name val="Calibri"/>
      <family val="2"/>
      <scheme val="minor"/>
    </font>
    <font>
      <b/>
      <i/>
      <sz val="11"/>
      <color theme="1"/>
      <name val="Calibri"/>
      <family val="2"/>
      <scheme val="minor"/>
    </font>
    <font>
      <b/>
      <sz val="18"/>
      <color indexed="10"/>
      <name val="Calibri"/>
      <family val="2"/>
      <scheme val="minor"/>
    </font>
    <font>
      <b/>
      <sz val="12"/>
      <color indexed="10"/>
      <name val="Calibri"/>
      <family val="2"/>
      <scheme val="minor"/>
    </font>
    <font>
      <b/>
      <sz val="8"/>
      <color indexed="10"/>
      <name val="Calibri"/>
      <family val="2"/>
      <scheme val="minor"/>
    </font>
    <font>
      <b/>
      <sz val="8"/>
      <color theme="1"/>
      <name val="Calibri"/>
      <family val="2"/>
      <scheme val="minor"/>
    </font>
    <font>
      <b/>
      <sz val="14"/>
      <color theme="0"/>
      <name val="Calibri"/>
      <family val="2"/>
      <scheme val="minor"/>
    </font>
    <font>
      <b/>
      <sz val="12"/>
      <color theme="1"/>
      <name val="Calibri"/>
      <family val="2"/>
      <scheme val="minor"/>
    </font>
    <font>
      <sz val="10"/>
      <color indexed="9"/>
      <name val="Calibri"/>
      <family val="2"/>
      <scheme val="minor"/>
    </font>
    <font>
      <b/>
      <i/>
      <sz val="14"/>
      <color theme="1"/>
      <name val="Calibri"/>
      <family val="2"/>
      <scheme val="minor"/>
    </font>
    <font>
      <sz val="10"/>
      <color rgb="FFFF0000"/>
      <name val="Calibri"/>
      <family val="2"/>
      <scheme val="minor"/>
    </font>
    <font>
      <sz val="11"/>
      <color indexed="9"/>
      <name val="Calibri"/>
      <family val="2"/>
      <scheme val="minor"/>
    </font>
    <font>
      <b/>
      <vertAlign val="superscript"/>
      <sz val="10"/>
      <name val="Calibri"/>
      <family val="2"/>
      <scheme val="minor"/>
    </font>
    <font>
      <i/>
      <sz val="10"/>
      <color indexed="8"/>
      <name val="Calibri"/>
      <family val="2"/>
      <scheme val="minor"/>
    </font>
    <font>
      <i/>
      <vertAlign val="superscript"/>
      <sz val="10"/>
      <color indexed="8"/>
      <name val="Calibri"/>
      <family val="2"/>
      <scheme val="minor"/>
    </font>
    <font>
      <sz val="14"/>
      <color theme="1"/>
      <name val="Calibri"/>
      <family val="2"/>
      <scheme val="minor"/>
    </font>
    <font>
      <sz val="10"/>
      <color theme="1"/>
      <name val="Verdana"/>
      <family val="2"/>
    </font>
    <font>
      <b/>
      <sz val="18"/>
      <color theme="1"/>
      <name val="Verdana"/>
      <family val="2"/>
    </font>
    <font>
      <b/>
      <sz val="14"/>
      <color theme="1"/>
      <name val="Verdana"/>
      <family val="2"/>
    </font>
    <font>
      <b/>
      <sz val="14"/>
      <color theme="0"/>
      <name val="Verdana"/>
      <family val="2"/>
    </font>
    <font>
      <b/>
      <sz val="10"/>
      <color theme="1"/>
      <name val="Verdana"/>
      <family val="2"/>
    </font>
    <font>
      <b/>
      <sz val="10"/>
      <color theme="1"/>
      <name val="Arial"/>
      <family val="2"/>
    </font>
    <font>
      <i/>
      <sz val="10"/>
      <color theme="1"/>
      <name val="Arial"/>
      <family val="2"/>
    </font>
    <font>
      <sz val="10"/>
      <color theme="1"/>
      <name val="Arial"/>
      <family val="2"/>
    </font>
    <font>
      <b/>
      <i/>
      <sz val="10"/>
      <color theme="1"/>
      <name val="Arial"/>
      <family val="2"/>
    </font>
    <font>
      <sz val="10"/>
      <name val="Verdana"/>
      <family val="2"/>
    </font>
    <font>
      <i/>
      <sz val="10"/>
      <color theme="1"/>
      <name val="Verdana"/>
      <family val="2"/>
    </font>
    <font>
      <b/>
      <sz val="10"/>
      <name val="Verdana"/>
      <family val="2"/>
    </font>
    <font>
      <b/>
      <vertAlign val="subscript"/>
      <sz val="10"/>
      <color theme="1"/>
      <name val="Verdana"/>
      <family val="2"/>
    </font>
    <font>
      <i/>
      <sz val="10"/>
      <color theme="0" tint="-0.34998626667073579"/>
      <name val="Verdana"/>
      <family val="2"/>
    </font>
    <font>
      <i/>
      <vertAlign val="subscript"/>
      <sz val="10"/>
      <color theme="1"/>
      <name val="Verdana"/>
      <family val="2"/>
    </font>
    <font>
      <b/>
      <i/>
      <sz val="8"/>
      <color theme="1"/>
      <name val="Verdana"/>
      <family val="2"/>
    </font>
    <font>
      <sz val="8"/>
      <name val="Verdana"/>
      <family val="2"/>
    </font>
    <font>
      <sz val="11"/>
      <color theme="1"/>
      <name val="Verdana"/>
      <family val="2"/>
    </font>
    <font>
      <b/>
      <sz val="20"/>
      <color theme="0"/>
      <name val="Verdana"/>
      <family val="2"/>
    </font>
    <font>
      <b/>
      <sz val="11"/>
      <color theme="1"/>
      <name val="Verdana"/>
      <family val="2"/>
    </font>
    <font>
      <sz val="11"/>
      <color theme="1"/>
      <name val="Arial"/>
      <family val="2"/>
    </font>
    <font>
      <i/>
      <sz val="11"/>
      <color theme="1"/>
      <name val="Verdana"/>
      <family val="2"/>
    </font>
    <font>
      <vertAlign val="superscript"/>
      <sz val="11"/>
      <color theme="1"/>
      <name val="Verdana"/>
      <family val="2"/>
    </font>
    <font>
      <b/>
      <i/>
      <sz val="11"/>
      <color theme="1"/>
      <name val="Verdana"/>
      <family val="2"/>
    </font>
    <font>
      <sz val="11"/>
      <color rgb="FF0070C0"/>
      <name val="Calibri"/>
      <family val="2"/>
      <scheme val="minor"/>
    </font>
    <font>
      <b/>
      <sz val="10"/>
      <color rgb="FF0070C0"/>
      <name val="Calibri"/>
      <family val="2"/>
      <scheme val="minor"/>
    </font>
    <font>
      <sz val="10"/>
      <color rgb="FF0070C0"/>
      <name val="Verdana"/>
      <family val="2"/>
    </font>
    <font>
      <b/>
      <sz val="10"/>
      <color rgb="FF0070C0"/>
      <name val="Verdana"/>
      <family val="2"/>
    </font>
    <font>
      <sz val="9"/>
      <color rgb="FF000000"/>
      <name val="RijksoverheidSansWebText Regula"/>
      <family val="2"/>
    </font>
    <font>
      <b/>
      <sz val="14"/>
      <name val="Calibri"/>
      <family val="2"/>
      <scheme val="minor"/>
    </font>
    <font>
      <sz val="14"/>
      <name val="Calibri"/>
      <family val="2"/>
      <scheme val="minor"/>
    </font>
    <font>
      <b/>
      <i/>
      <sz val="11"/>
      <color rgb="FFFF0000"/>
      <name val="Calibri"/>
      <family val="2"/>
      <scheme val="minor"/>
    </font>
    <font>
      <sz val="11"/>
      <color theme="0"/>
      <name val="Calibri"/>
      <family val="2"/>
      <scheme val="minor"/>
    </font>
    <font>
      <sz val="9.5"/>
      <name val="RijksoverheidSansHeading"/>
      <family val="2"/>
    </font>
    <font>
      <sz val="11"/>
      <color theme="0"/>
      <name val="Verdana"/>
      <family val="2"/>
    </font>
    <font>
      <sz val="24"/>
      <color theme="0"/>
      <name val="Verdana"/>
      <family val="2"/>
    </font>
    <font>
      <b/>
      <sz val="11"/>
      <color theme="0"/>
      <name val="Verdana"/>
      <family val="2"/>
    </font>
    <font>
      <i/>
      <sz val="11"/>
      <color theme="0"/>
      <name val="Verdana"/>
      <family val="2"/>
    </font>
    <font>
      <b/>
      <sz val="12"/>
      <color theme="0"/>
      <name val="Verdana"/>
      <family val="2"/>
    </font>
    <font>
      <sz val="12"/>
      <color theme="0"/>
      <name val="Verdana"/>
      <family val="2"/>
    </font>
    <font>
      <i/>
      <sz val="12"/>
      <color theme="0"/>
      <name val="Verdana"/>
      <family val="2"/>
    </font>
    <font>
      <sz val="9"/>
      <name val="RijksoverheidSansWebText Regula"/>
      <family val="2"/>
    </font>
  </fonts>
  <fills count="19">
    <fill>
      <patternFill patternType="none"/>
    </fill>
    <fill>
      <patternFill patternType="gray125"/>
    </fill>
    <fill>
      <patternFill patternType="solid">
        <fgColor rgb="FF8FCAE7"/>
        <bgColor indexed="64"/>
      </patternFill>
    </fill>
    <fill>
      <patternFill patternType="solid">
        <fgColor rgb="FF92D050"/>
        <bgColor indexed="64"/>
      </patternFill>
    </fill>
    <fill>
      <patternFill patternType="solid">
        <fgColor theme="0"/>
        <bgColor indexed="64"/>
      </patternFill>
    </fill>
    <fill>
      <patternFill patternType="solid">
        <fgColor indexed="43"/>
        <bgColor indexed="64"/>
      </patternFill>
    </fill>
    <fill>
      <patternFill patternType="solid">
        <fgColor rgb="FFFFFF99"/>
        <bgColor indexed="64"/>
      </patternFill>
    </fill>
    <fill>
      <patternFill patternType="solid">
        <fgColor rgb="FF00B050"/>
        <bgColor indexed="64"/>
      </patternFill>
    </fill>
    <fill>
      <patternFill patternType="solid">
        <fgColor indexed="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599963377788628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4" tint="0.59999389629810485"/>
        <bgColor indexed="64"/>
      </patternFill>
    </fill>
  </fills>
  <borders count="21">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0" fontId="1" fillId="0" borderId="0"/>
    <xf numFmtId="172" fontId="1" fillId="0" borderId="0" applyFont="0" applyFill="0" applyBorder="0" applyAlignment="0" applyProtection="0"/>
    <xf numFmtId="172"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0" fontId="1" fillId="0" borderId="0"/>
    <xf numFmtId="172" fontId="1" fillId="0" borderId="0" applyFont="0" applyFill="0" applyBorder="0" applyAlignment="0" applyProtection="0"/>
    <xf numFmtId="9" fontId="1" fillId="0" borderId="0" applyFont="0" applyFill="0" applyBorder="0" applyAlignment="0" applyProtection="0"/>
  </cellStyleXfs>
  <cellXfs count="488">
    <xf numFmtId="0" fontId="0" fillId="0" borderId="0" xfId="0"/>
    <xf numFmtId="0" fontId="21" fillId="2" borderId="0" xfId="0" applyFont="1" applyFill="1"/>
    <xf numFmtId="0" fontId="0" fillId="0" borderId="0" xfId="0" applyAlignment="1">
      <alignment vertical="top"/>
    </xf>
    <xf numFmtId="0" fontId="22" fillId="2" borderId="0" xfId="0" applyFont="1" applyFill="1"/>
    <xf numFmtId="1" fontId="23" fillId="2" borderId="0" xfId="0" applyNumberFormat="1" applyFont="1" applyFill="1" applyAlignment="1">
      <alignment horizontal="left"/>
    </xf>
    <xf numFmtId="1" fontId="24" fillId="2" borderId="0" xfId="0" applyNumberFormat="1" applyFont="1" applyFill="1" applyAlignment="1">
      <alignment horizontal="left" vertical="top"/>
    </xf>
    <xf numFmtId="1" fontId="14" fillId="0" borderId="10" xfId="0" applyNumberFormat="1" applyFont="1" applyBorder="1" applyAlignment="1">
      <alignment horizontal="center"/>
    </xf>
    <xf numFmtId="1" fontId="25" fillId="0" borderId="10" xfId="0" applyNumberFormat="1" applyFont="1" applyBorder="1"/>
    <xf numFmtId="0" fontId="0" fillId="0" borderId="0" xfId="0" applyAlignment="1">
      <alignment horizontal="left" vertical="top"/>
    </xf>
    <xf numFmtId="0" fontId="0" fillId="0" borderId="0" xfId="0" applyAlignment="1">
      <alignment horizontal="center" vertical="top"/>
    </xf>
    <xf numFmtId="44" fontId="17" fillId="5" borderId="5" xfId="5" applyNumberFormat="1" applyFont="1" applyFill="1" applyBorder="1" applyAlignment="1" applyProtection="1">
      <alignment horizontal="right" vertical="top"/>
      <protection locked="0"/>
    </xf>
    <xf numFmtId="1" fontId="7" fillId="2" borderId="0" xfId="0" applyNumberFormat="1" applyFont="1" applyFill="1" applyAlignment="1">
      <alignment horizontal="left" vertical="top"/>
    </xf>
    <xf numFmtId="1" fontId="10" fillId="2" borderId="0" xfId="0" applyNumberFormat="1" applyFont="1" applyFill="1" applyAlignment="1">
      <alignment horizontal="left" vertical="top"/>
    </xf>
    <xf numFmtId="0" fontId="11" fillId="2" borderId="0" xfId="0" applyFont="1" applyFill="1" applyAlignment="1">
      <alignment vertical="top"/>
    </xf>
    <xf numFmtId="164" fontId="8" fillId="2" borderId="0" xfId="0" applyNumberFormat="1" applyFont="1" applyFill="1" applyAlignment="1">
      <alignment vertical="top"/>
    </xf>
    <xf numFmtId="164" fontId="35" fillId="2" borderId="11" xfId="0" applyNumberFormat="1" applyFont="1" applyFill="1" applyBorder="1" applyAlignment="1">
      <alignment vertical="top"/>
    </xf>
    <xf numFmtId="164" fontId="35" fillId="2" borderId="0" xfId="0" applyNumberFormat="1" applyFont="1" applyFill="1" applyAlignment="1">
      <alignment horizontal="right" vertical="top"/>
    </xf>
    <xf numFmtId="1" fontId="4" fillId="2" borderId="0" xfId="0" applyNumberFormat="1" applyFont="1" applyFill="1" applyAlignment="1">
      <alignment horizontal="right" vertical="top"/>
    </xf>
    <xf numFmtId="164" fontId="35" fillId="2" borderId="18" xfId="0" applyNumberFormat="1" applyFont="1" applyFill="1" applyBorder="1" applyAlignment="1">
      <alignment vertical="top"/>
    </xf>
    <xf numFmtId="0" fontId="17" fillId="0" borderId="0" xfId="5" applyFont="1" applyAlignment="1">
      <alignment vertical="top"/>
    </xf>
    <xf numFmtId="169" fontId="20" fillId="10" borderId="14" xfId="5" quotePrefix="1" applyNumberFormat="1" applyFont="1" applyFill="1" applyBorder="1" applyAlignment="1">
      <alignment vertical="top"/>
    </xf>
    <xf numFmtId="7" fontId="0" fillId="0" borderId="5" xfId="2" applyNumberFormat="1" applyFont="1" applyFill="1" applyBorder="1" applyAlignment="1" applyProtection="1">
      <alignment horizontal="right" vertical="top"/>
    </xf>
    <xf numFmtId="170" fontId="0" fillId="6" borderId="5" xfId="2" applyNumberFormat="1" applyFont="1" applyFill="1" applyBorder="1" applyAlignment="1" applyProtection="1">
      <alignment horizontal="right" vertical="top"/>
      <protection locked="0"/>
    </xf>
    <xf numFmtId="9" fontId="0" fillId="6" borderId="5" xfId="2" applyFont="1" applyFill="1" applyBorder="1" applyAlignment="1" applyProtection="1">
      <alignment horizontal="right" vertical="top"/>
      <protection locked="0"/>
    </xf>
    <xf numFmtId="165" fontId="42" fillId="0" borderId="10" xfId="7" applyNumberFormat="1" applyFont="1" applyFill="1" applyBorder="1" applyAlignment="1" applyProtection="1">
      <alignment vertical="top"/>
    </xf>
    <xf numFmtId="167" fontId="14" fillId="0" borderId="10" xfId="7" applyNumberFormat="1" applyFont="1" applyFill="1" applyBorder="1" applyAlignment="1" applyProtection="1">
      <alignment vertical="top"/>
    </xf>
    <xf numFmtId="165" fontId="14" fillId="0" borderId="10" xfId="7" applyNumberFormat="1" applyFont="1" applyFill="1" applyBorder="1" applyAlignment="1" applyProtection="1">
      <alignment horizontal="center" vertical="top"/>
    </xf>
    <xf numFmtId="169" fontId="1" fillId="0" borderId="5" xfId="1" applyNumberFormat="1" applyFont="1" applyFill="1" applyBorder="1" applyAlignment="1" applyProtection="1">
      <alignment horizontal="center" vertical="top"/>
    </xf>
    <xf numFmtId="169" fontId="21" fillId="0" borderId="0" xfId="1" applyNumberFormat="1" applyFont="1" applyFill="1" applyBorder="1" applyAlignment="1" applyProtection="1">
      <alignment horizontal="center" vertical="top"/>
    </xf>
    <xf numFmtId="169" fontId="44" fillId="0" borderId="0" xfId="1" applyNumberFormat="1" applyFont="1" applyFill="1" applyBorder="1" applyAlignment="1" applyProtection="1">
      <alignment horizontal="center" vertical="top"/>
    </xf>
    <xf numFmtId="170" fontId="21" fillId="0" borderId="0" xfId="1" applyNumberFormat="1" applyFont="1" applyFill="1" applyBorder="1" applyAlignment="1" applyProtection="1">
      <alignment horizontal="right" vertical="top"/>
    </xf>
    <xf numFmtId="170" fontId="1" fillId="0" borderId="7" xfId="1" applyNumberFormat="1" applyFont="1" applyFill="1" applyBorder="1" applyAlignment="1" applyProtection="1">
      <alignment horizontal="right" vertical="top"/>
    </xf>
    <xf numFmtId="165" fontId="45" fillId="0" borderId="10" xfId="7" applyNumberFormat="1" applyFont="1" applyFill="1" applyBorder="1" applyAlignment="1" applyProtection="1">
      <alignment vertical="top"/>
    </xf>
    <xf numFmtId="167" fontId="17" fillId="0" borderId="10" xfId="7" applyNumberFormat="1" applyFont="1" applyFill="1" applyBorder="1" applyAlignment="1" applyProtection="1">
      <alignment vertical="top"/>
    </xf>
    <xf numFmtId="165" fontId="17" fillId="0" borderId="10" xfId="7" applyNumberFormat="1" applyFont="1" applyFill="1" applyBorder="1" applyAlignment="1" applyProtection="1">
      <alignment horizontal="center" vertical="top"/>
    </xf>
    <xf numFmtId="1" fontId="4" fillId="2" borderId="5" xfId="0" applyNumberFormat="1" applyFont="1" applyFill="1" applyBorder="1" applyAlignment="1">
      <alignment horizontal="center" vertical="top" wrapText="1"/>
    </xf>
    <xf numFmtId="1" fontId="4" fillId="2" borderId="6" xfId="0" applyNumberFormat="1" applyFont="1" applyFill="1" applyBorder="1" applyAlignment="1">
      <alignment horizontal="center" vertical="top"/>
    </xf>
    <xf numFmtId="1" fontId="4" fillId="2" borderId="18" xfId="0" applyNumberFormat="1" applyFont="1" applyFill="1" applyBorder="1" applyAlignment="1">
      <alignment horizontal="center" vertical="top"/>
    </xf>
    <xf numFmtId="0" fontId="0" fillId="4" borderId="0" xfId="0" applyFill="1" applyAlignment="1">
      <alignment horizontal="center" vertical="top"/>
    </xf>
    <xf numFmtId="165" fontId="45" fillId="0" borderId="0" xfId="7" applyNumberFormat="1" applyFont="1" applyFill="1" applyBorder="1" applyAlignment="1" applyProtection="1">
      <alignment vertical="top"/>
    </xf>
    <xf numFmtId="167" fontId="17" fillId="0" borderId="0" xfId="7" applyNumberFormat="1" applyFont="1" applyFill="1" applyBorder="1" applyAlignment="1" applyProtection="1">
      <alignment vertical="top"/>
    </xf>
    <xf numFmtId="165" fontId="17" fillId="0" borderId="0" xfId="7" applyNumberFormat="1" applyFont="1" applyFill="1" applyBorder="1" applyAlignment="1" applyProtection="1">
      <alignment horizontal="center" vertical="top"/>
    </xf>
    <xf numFmtId="165" fontId="42" fillId="0" borderId="0" xfId="7" applyNumberFormat="1" applyFont="1" applyFill="1" applyBorder="1" applyAlignment="1" applyProtection="1">
      <alignment vertical="top"/>
    </xf>
    <xf numFmtId="167" fontId="14" fillId="0" borderId="0" xfId="7" applyNumberFormat="1" applyFont="1" applyFill="1" applyBorder="1" applyAlignment="1" applyProtection="1">
      <alignment vertical="top"/>
    </xf>
    <xf numFmtId="165" fontId="14" fillId="0" borderId="0" xfId="7" applyNumberFormat="1" applyFont="1" applyFill="1" applyBorder="1" applyAlignment="1" applyProtection="1">
      <alignment horizontal="center" vertical="top"/>
    </xf>
    <xf numFmtId="170" fontId="1" fillId="9" borderId="2" xfId="1" applyNumberFormat="1" applyFont="1" applyFill="1" applyBorder="1" applyAlignment="1" applyProtection="1">
      <alignment horizontal="right" vertical="top"/>
    </xf>
    <xf numFmtId="172" fontId="2" fillId="0" borderId="0" xfId="10" applyFont="1" applyBorder="1" applyAlignment="1" applyProtection="1">
      <alignment horizontal="right" vertical="top"/>
    </xf>
    <xf numFmtId="168" fontId="57" fillId="9" borderId="5" xfId="11" applyFont="1" applyFill="1" applyBorder="1" applyAlignment="1" applyProtection="1">
      <alignment horizontal="right" vertical="center" wrapText="1"/>
    </xf>
    <xf numFmtId="168" fontId="57" fillId="9" borderId="5" xfId="11" applyFont="1" applyFill="1" applyBorder="1" applyAlignment="1" applyProtection="1">
      <alignment horizontal="right" vertical="center"/>
    </xf>
    <xf numFmtId="10" fontId="0" fillId="9" borderId="5" xfId="2" applyNumberFormat="1" applyFont="1" applyFill="1" applyBorder="1" applyAlignment="1" applyProtection="1">
      <alignment horizontal="right" vertical="center"/>
    </xf>
    <xf numFmtId="168" fontId="58" fillId="9" borderId="14" xfId="11" applyFont="1" applyFill="1" applyBorder="1" applyAlignment="1" applyProtection="1">
      <alignment horizontal="right" vertical="center"/>
    </xf>
    <xf numFmtId="0" fontId="50" fillId="0" borderId="0" xfId="13" applyFont="1"/>
    <xf numFmtId="178" fontId="50" fillId="0" borderId="0" xfId="13" applyNumberFormat="1" applyFont="1"/>
    <xf numFmtId="174" fontId="50" fillId="0" borderId="0" xfId="13" applyNumberFormat="1" applyFont="1"/>
    <xf numFmtId="0" fontId="54" fillId="2" borderId="0" xfId="5" applyFont="1" applyFill="1"/>
    <xf numFmtId="164" fontId="54" fillId="2" borderId="0" xfId="5" applyNumberFormat="1" applyFont="1" applyFill="1"/>
    <xf numFmtId="164" fontId="54" fillId="2" borderId="0" xfId="5" applyNumberFormat="1" applyFont="1" applyFill="1" applyAlignment="1">
      <alignment horizontal="right"/>
    </xf>
    <xf numFmtId="1" fontId="51" fillId="2" borderId="0" xfId="5" applyNumberFormat="1" applyFont="1" applyFill="1"/>
    <xf numFmtId="0" fontId="52" fillId="2" borderId="0" xfId="5" applyFont="1" applyFill="1"/>
    <xf numFmtId="0" fontId="53" fillId="2" borderId="0" xfId="5" applyFont="1" applyFill="1"/>
    <xf numFmtId="0" fontId="54" fillId="2" borderId="0" xfId="0" applyFont="1" applyFill="1"/>
    <xf numFmtId="3" fontId="54" fillId="2" borderId="0" xfId="5" applyNumberFormat="1" applyFont="1" applyFill="1" applyAlignment="1">
      <alignment horizontal="right"/>
    </xf>
    <xf numFmtId="1" fontId="54" fillId="2" borderId="0" xfId="5" applyNumberFormat="1" applyFont="1" applyFill="1" applyAlignment="1">
      <alignment horizontal="right"/>
    </xf>
    <xf numFmtId="0" fontId="54" fillId="0" borderId="0" xfId="13" applyFont="1"/>
    <xf numFmtId="0" fontId="50" fillId="0" borderId="0" xfId="13" applyFont="1" applyAlignment="1">
      <alignment horizontal="center"/>
    </xf>
    <xf numFmtId="0" fontId="59" fillId="0" borderId="0" xfId="5" applyFont="1"/>
    <xf numFmtId="0" fontId="54" fillId="2" borderId="0" xfId="13" applyFont="1" applyFill="1" applyAlignment="1">
      <alignment horizontal="center"/>
    </xf>
    <xf numFmtId="0" fontId="61" fillId="0" borderId="0" xfId="5" applyFont="1"/>
    <xf numFmtId="0" fontId="54" fillId="2" borderId="0" xfId="13" applyFont="1" applyFill="1" applyAlignment="1">
      <alignment horizontal="right" wrapText="1"/>
    </xf>
    <xf numFmtId="0" fontId="54" fillId="2" borderId="0" xfId="13" applyFont="1" applyFill="1" applyAlignment="1">
      <alignment horizontal="right"/>
    </xf>
    <xf numFmtId="0" fontId="0" fillId="0" borderId="1" xfId="0" applyBorder="1"/>
    <xf numFmtId="0" fontId="50" fillId="0" borderId="11" xfId="13" applyFont="1" applyBorder="1"/>
    <xf numFmtId="0" fontId="0" fillId="0" borderId="11" xfId="0" applyBorder="1"/>
    <xf numFmtId="0" fontId="50" fillId="0" borderId="3" xfId="13" applyFont="1" applyBorder="1"/>
    <xf numFmtId="0" fontId="50" fillId="0" borderId="4" xfId="13" applyFont="1" applyBorder="1"/>
    <xf numFmtId="0" fontId="50" fillId="0" borderId="12" xfId="13" applyFont="1" applyBorder="1"/>
    <xf numFmtId="175" fontId="60" fillId="0" borderId="5" xfId="4" applyNumberFormat="1" applyFont="1" applyFill="1" applyBorder="1" applyAlignment="1" applyProtection="1">
      <alignment vertical="center"/>
    </xf>
    <xf numFmtId="177" fontId="50" fillId="0" borderId="5" xfId="10" applyNumberFormat="1" applyFont="1" applyFill="1" applyBorder="1" applyAlignment="1" applyProtection="1">
      <alignment horizontal="right" vertical="center"/>
    </xf>
    <xf numFmtId="179" fontId="50" fillId="0" borderId="5" xfId="2" applyNumberFormat="1" applyFont="1" applyBorder="1" applyProtection="1"/>
    <xf numFmtId="0" fontId="63" fillId="0" borderId="0" xfId="13" applyFont="1"/>
    <xf numFmtId="180" fontId="50" fillId="0" borderId="0" xfId="10" applyNumberFormat="1" applyFont="1" applyProtection="1"/>
    <xf numFmtId="0" fontId="0" fillId="0" borderId="4" xfId="0" applyBorder="1"/>
    <xf numFmtId="0" fontId="60" fillId="0" borderId="5" xfId="13" applyFont="1" applyBorder="1"/>
    <xf numFmtId="0" fontId="60" fillId="2" borderId="0" xfId="13" applyFont="1" applyFill="1"/>
    <xf numFmtId="0" fontId="50" fillId="2" borderId="0" xfId="13" applyFont="1" applyFill="1"/>
    <xf numFmtId="0" fontId="60" fillId="0" borderId="4" xfId="13" applyFont="1" applyBorder="1" applyAlignment="1">
      <alignment vertical="top"/>
    </xf>
    <xf numFmtId="0" fontId="50" fillId="0" borderId="0" xfId="13" applyFont="1" applyAlignment="1">
      <alignment vertical="top"/>
    </xf>
    <xf numFmtId="0" fontId="59" fillId="0" borderId="0" xfId="5" applyFont="1" applyAlignment="1">
      <alignment vertical="top"/>
    </xf>
    <xf numFmtId="0" fontId="60" fillId="0" borderId="18" xfId="13" applyFont="1" applyBorder="1" applyAlignment="1">
      <alignment vertical="top"/>
    </xf>
    <xf numFmtId="0" fontId="50" fillId="0" borderId="13" xfId="13" applyFont="1" applyBorder="1" applyAlignment="1">
      <alignment vertical="top"/>
    </xf>
    <xf numFmtId="0" fontId="59" fillId="0" borderId="13" xfId="5" applyFont="1" applyBorder="1" applyAlignment="1">
      <alignment vertical="top"/>
    </xf>
    <xf numFmtId="0" fontId="50" fillId="0" borderId="13" xfId="13" applyFont="1" applyBorder="1"/>
    <xf numFmtId="0" fontId="50" fillId="0" borderId="15" xfId="13" applyFont="1" applyBorder="1"/>
    <xf numFmtId="170" fontId="60" fillId="0" borderId="5" xfId="4" applyNumberFormat="1" applyFont="1" applyFill="1" applyBorder="1" applyProtection="1"/>
    <xf numFmtId="0" fontId="60" fillId="0" borderId="0" xfId="13" applyFont="1" applyAlignment="1">
      <alignment vertical="top"/>
    </xf>
    <xf numFmtId="181" fontId="63" fillId="0" borderId="0" xfId="13" applyNumberFormat="1" applyFont="1"/>
    <xf numFmtId="0" fontId="50" fillId="2" borderId="1" xfId="13" applyFont="1" applyFill="1" applyBorder="1"/>
    <xf numFmtId="0" fontId="63" fillId="2" borderId="11" xfId="13" applyFont="1" applyFill="1" applyBorder="1" applyAlignment="1">
      <alignment horizontal="right"/>
    </xf>
    <xf numFmtId="0" fontId="54" fillId="2" borderId="11" xfId="13" applyFont="1" applyFill="1" applyBorder="1" applyAlignment="1">
      <alignment horizontal="right"/>
    </xf>
    <xf numFmtId="0" fontId="54" fillId="2" borderId="3" xfId="13" applyFont="1" applyFill="1" applyBorder="1" applyAlignment="1">
      <alignment horizontal="right"/>
    </xf>
    <xf numFmtId="0" fontId="54" fillId="2" borderId="0" xfId="13" applyFont="1" applyFill="1" applyAlignment="1">
      <alignment horizontal="left"/>
    </xf>
    <xf numFmtId="0" fontId="63" fillId="2" borderId="0" xfId="13" applyFont="1" applyFill="1"/>
    <xf numFmtId="0" fontId="50" fillId="2" borderId="4" xfId="13" applyFont="1" applyFill="1" applyBorder="1"/>
    <xf numFmtId="178" fontId="54" fillId="2" borderId="0" xfId="13" applyNumberFormat="1" applyFont="1" applyFill="1" applyAlignment="1">
      <alignment horizontal="right"/>
    </xf>
    <xf numFmtId="0" fontId="54" fillId="2" borderId="12" xfId="13" applyFont="1" applyFill="1" applyBorder="1" applyAlignment="1">
      <alignment horizontal="right"/>
    </xf>
    <xf numFmtId="0" fontId="50" fillId="2" borderId="0" xfId="13" applyFont="1" applyFill="1" applyAlignment="1">
      <alignment horizontal="left"/>
    </xf>
    <xf numFmtId="0" fontId="65" fillId="2" borderId="12" xfId="13" applyFont="1" applyFill="1" applyBorder="1" applyAlignment="1">
      <alignment horizontal="right"/>
    </xf>
    <xf numFmtId="0" fontId="60" fillId="2" borderId="0" xfId="13" applyFont="1" applyFill="1" applyAlignment="1">
      <alignment horizontal="left"/>
    </xf>
    <xf numFmtId="178" fontId="50" fillId="0" borderId="5" xfId="13" applyNumberFormat="1" applyFont="1" applyBorder="1" applyAlignment="1">
      <alignment horizontal="right"/>
    </xf>
    <xf numFmtId="182" fontId="50" fillId="0" borderId="5" xfId="13" applyNumberFormat="1" applyFont="1" applyBorder="1" applyAlignment="1">
      <alignment horizontal="right"/>
    </xf>
    <xf numFmtId="0" fontId="54" fillId="2" borderId="4" xfId="13" applyFont="1" applyFill="1" applyBorder="1" applyAlignment="1">
      <alignment horizontal="right"/>
    </xf>
    <xf numFmtId="4" fontId="50" fillId="9" borderId="5" xfId="13" applyNumberFormat="1" applyFont="1" applyFill="1" applyBorder="1"/>
    <xf numFmtId="182" fontId="50" fillId="0" borderId="5" xfId="10" applyNumberFormat="1" applyFont="1" applyBorder="1" applyAlignment="1" applyProtection="1"/>
    <xf numFmtId="4" fontId="50" fillId="0" borderId="5" xfId="13" applyNumberFormat="1" applyFont="1" applyBorder="1"/>
    <xf numFmtId="4" fontId="50" fillId="14" borderId="5" xfId="13" applyNumberFormat="1" applyFont="1" applyFill="1" applyBorder="1"/>
    <xf numFmtId="0" fontId="50" fillId="2" borderId="18" xfId="13" applyFont="1" applyFill="1" applyBorder="1"/>
    <xf numFmtId="179" fontId="50" fillId="0" borderId="5" xfId="13" applyNumberFormat="1" applyFont="1" applyBorder="1" applyAlignment="1">
      <alignment horizontal="right"/>
    </xf>
    <xf numFmtId="168" fontId="57" fillId="0" borderId="5" xfId="11" applyFont="1" applyFill="1" applyBorder="1" applyAlignment="1" applyProtection="1">
      <alignment horizontal="right" vertical="center" wrapText="1"/>
    </xf>
    <xf numFmtId="3" fontId="55" fillId="0" borderId="5" xfId="11" applyNumberFormat="1" applyFont="1" applyFill="1" applyBorder="1" applyAlignment="1" applyProtection="1">
      <alignment horizontal="right" vertical="center" wrapText="1"/>
    </xf>
    <xf numFmtId="0" fontId="49" fillId="12" borderId="5" xfId="0" applyFont="1" applyFill="1" applyBorder="1" applyAlignment="1">
      <alignment horizontal="center" vertical="center"/>
    </xf>
    <xf numFmtId="164" fontId="13" fillId="2" borderId="0" xfId="0" applyNumberFormat="1" applyFont="1" applyFill="1" applyAlignment="1">
      <alignment vertical="top"/>
    </xf>
    <xf numFmtId="170" fontId="21" fillId="0" borderId="0" xfId="6" applyNumberFormat="1" applyFont="1" applyFill="1" applyBorder="1" applyAlignment="1" applyProtection="1">
      <alignment vertical="top"/>
    </xf>
    <xf numFmtId="44" fontId="21" fillId="0" borderId="0" xfId="6" applyNumberFormat="1" applyFont="1" applyFill="1" applyBorder="1" applyAlignment="1" applyProtection="1">
      <alignment vertical="top"/>
    </xf>
    <xf numFmtId="0" fontId="0" fillId="6" borderId="5" xfId="0" applyFill="1" applyBorder="1" applyAlignment="1" applyProtection="1">
      <alignment vertical="top" wrapText="1"/>
      <protection locked="0"/>
    </xf>
    <xf numFmtId="0" fontId="17" fillId="5" borderId="5" xfId="5" quotePrefix="1" applyFont="1" applyFill="1" applyBorder="1" applyAlignment="1" applyProtection="1">
      <alignment vertical="top"/>
      <protection locked="0"/>
    </xf>
    <xf numFmtId="168" fontId="66" fillId="0" borderId="0" xfId="4" applyFont="1" applyAlignment="1" applyProtection="1">
      <alignment horizontal="left"/>
    </xf>
    <xf numFmtId="175" fontId="71" fillId="3" borderId="5" xfId="4" quotePrefix="1" applyNumberFormat="1" applyFont="1" applyFill="1" applyBorder="1" applyAlignment="1" applyProtection="1">
      <alignment horizontal="right" vertical="center" wrapText="1"/>
    </xf>
    <xf numFmtId="0" fontId="0" fillId="0" borderId="8" xfId="0" applyBorder="1" applyAlignment="1">
      <alignment horizontal="left" vertical="top"/>
    </xf>
    <xf numFmtId="0" fontId="0" fillId="0" borderId="7" xfId="0" applyBorder="1" applyAlignment="1">
      <alignment horizontal="left" vertical="top"/>
    </xf>
    <xf numFmtId="0" fontId="5" fillId="0" borderId="0" xfId="0" applyFont="1" applyAlignment="1">
      <alignment vertical="top"/>
    </xf>
    <xf numFmtId="0" fontId="14" fillId="0" borderId="0" xfId="0" applyFont="1" applyAlignment="1">
      <alignment vertical="top"/>
    </xf>
    <xf numFmtId="164" fontId="0" fillId="0" borderId="0" xfId="0" applyNumberFormat="1" applyAlignment="1">
      <alignment vertical="top"/>
    </xf>
    <xf numFmtId="0" fontId="21" fillId="0" borderId="0" xfId="0" applyFont="1" applyAlignment="1">
      <alignment vertical="top"/>
    </xf>
    <xf numFmtId="0" fontId="13" fillId="2" borderId="0" xfId="0" applyFont="1" applyFill="1" applyAlignment="1">
      <alignment vertical="top"/>
    </xf>
    <xf numFmtId="1" fontId="26" fillId="2" borderId="0" xfId="0" applyNumberFormat="1" applyFont="1" applyFill="1" applyAlignment="1">
      <alignment vertical="top"/>
    </xf>
    <xf numFmtId="1" fontId="27" fillId="2" borderId="0" xfId="0" applyNumberFormat="1" applyFont="1" applyFill="1" applyAlignment="1">
      <alignment vertical="top"/>
    </xf>
    <xf numFmtId="1" fontId="21" fillId="2" borderId="0" xfId="0" applyNumberFormat="1" applyFont="1" applyFill="1" applyAlignment="1">
      <alignment vertical="top"/>
    </xf>
    <xf numFmtId="0" fontId="6" fillId="0" borderId="0" xfId="0" applyFont="1" applyAlignment="1">
      <alignment vertical="top"/>
    </xf>
    <xf numFmtId="164" fontId="28" fillId="2" borderId="0" xfId="0" applyNumberFormat="1" applyFont="1" applyFill="1" applyAlignment="1">
      <alignment vertical="top"/>
    </xf>
    <xf numFmtId="164" fontId="29" fillId="2" borderId="0" xfId="0" applyNumberFormat="1" applyFont="1" applyFill="1" applyAlignment="1">
      <alignment vertical="top"/>
    </xf>
    <xf numFmtId="0" fontId="30" fillId="0" borderId="0" xfId="0" applyFont="1" applyAlignment="1">
      <alignment vertical="top"/>
    </xf>
    <xf numFmtId="164" fontId="25" fillId="0" borderId="0" xfId="0" applyNumberFormat="1" applyFont="1" applyAlignment="1">
      <alignment vertical="top"/>
    </xf>
    <xf numFmtId="164" fontId="25" fillId="0" borderId="0" xfId="0" applyNumberFormat="1" applyFont="1" applyAlignment="1">
      <alignment horizontal="right" vertical="top"/>
    </xf>
    <xf numFmtId="164" fontId="21" fillId="0" borderId="0" xfId="0" applyNumberFormat="1" applyFont="1" applyAlignment="1">
      <alignment vertical="top"/>
    </xf>
    <xf numFmtId="0" fontId="20" fillId="0" borderId="0" xfId="0" applyFont="1" applyAlignment="1">
      <alignment vertical="top"/>
    </xf>
    <xf numFmtId="164" fontId="17" fillId="0" borderId="0" xfId="0" applyNumberFormat="1" applyFont="1" applyAlignment="1">
      <alignment vertical="top"/>
    </xf>
    <xf numFmtId="164" fontId="17" fillId="0" borderId="0" xfId="0" applyNumberFormat="1" applyFont="1" applyAlignment="1">
      <alignment horizontal="right" vertical="top"/>
    </xf>
    <xf numFmtId="0" fontId="31" fillId="0" borderId="0" xfId="0" applyFont="1" applyAlignment="1">
      <alignment vertical="top"/>
    </xf>
    <xf numFmtId="166" fontId="0" fillId="0" borderId="7" xfId="1" applyNumberFormat="1" applyFont="1" applyFill="1" applyBorder="1" applyAlignment="1" applyProtection="1">
      <alignment horizontal="right" vertical="top"/>
    </xf>
    <xf numFmtId="0" fontId="33" fillId="0" borderId="0" xfId="0" applyFont="1" applyAlignment="1">
      <alignment vertical="top"/>
    </xf>
    <xf numFmtId="0" fontId="34" fillId="0" borderId="0" xfId="0" applyFont="1" applyAlignment="1">
      <alignment vertical="top"/>
    </xf>
    <xf numFmtId="0" fontId="0" fillId="0" borderId="0" xfId="0" applyAlignment="1">
      <alignment horizontal="right" vertical="top"/>
    </xf>
    <xf numFmtId="166" fontId="0" fillId="4" borderId="0" xfId="1" applyNumberFormat="1" applyFont="1" applyFill="1" applyBorder="1" applyAlignment="1" applyProtection="1">
      <alignment horizontal="center" vertical="top"/>
    </xf>
    <xf numFmtId="164" fontId="35" fillId="2" borderId="2" xfId="0" applyNumberFormat="1" applyFont="1" applyFill="1" applyBorder="1" applyAlignment="1">
      <alignment vertical="top"/>
    </xf>
    <xf numFmtId="164" fontId="35" fillId="2" borderId="1" xfId="0" applyNumberFormat="1" applyFont="1" applyFill="1" applyBorder="1" applyAlignment="1">
      <alignment vertical="top"/>
    </xf>
    <xf numFmtId="164" fontId="35" fillId="2" borderId="0" xfId="0" applyNumberFormat="1" applyFont="1" applyFill="1" applyAlignment="1">
      <alignment vertical="top"/>
    </xf>
    <xf numFmtId="164" fontId="35" fillId="2" borderId="19" xfId="0" applyNumberFormat="1" applyFont="1" applyFill="1" applyBorder="1" applyAlignment="1">
      <alignment vertical="top"/>
    </xf>
    <xf numFmtId="164" fontId="35" fillId="2" borderId="4" xfId="0" applyNumberFormat="1" applyFont="1" applyFill="1" applyBorder="1" applyAlignment="1">
      <alignment vertical="top"/>
    </xf>
    <xf numFmtId="164" fontId="35" fillId="2" borderId="19" xfId="0" applyNumberFormat="1" applyFont="1" applyFill="1" applyBorder="1" applyAlignment="1">
      <alignment horizontal="right" vertical="top"/>
    </xf>
    <xf numFmtId="164" fontId="35" fillId="2" borderId="4" xfId="0" applyNumberFormat="1" applyFont="1" applyFill="1" applyBorder="1" applyAlignment="1">
      <alignment horizontal="right" vertical="top"/>
    </xf>
    <xf numFmtId="1" fontId="4" fillId="2" borderId="19" xfId="0" applyNumberFormat="1" applyFont="1" applyFill="1" applyBorder="1" applyAlignment="1">
      <alignment horizontal="right" vertical="top"/>
    </xf>
    <xf numFmtId="1" fontId="4" fillId="2" borderId="4" xfId="0" applyNumberFormat="1" applyFont="1" applyFill="1" applyBorder="1" applyAlignment="1">
      <alignment horizontal="right" vertical="top"/>
    </xf>
    <xf numFmtId="164" fontId="19" fillId="2" borderId="13" xfId="0" applyNumberFormat="1" applyFont="1" applyFill="1" applyBorder="1" applyAlignment="1">
      <alignment horizontal="right" vertical="top"/>
    </xf>
    <xf numFmtId="1" fontId="4" fillId="2" borderId="13" xfId="0" applyNumberFormat="1" applyFont="1" applyFill="1" applyBorder="1" applyAlignment="1">
      <alignment horizontal="center" vertical="top"/>
    </xf>
    <xf numFmtId="166" fontId="21" fillId="4" borderId="0" xfId="1" applyNumberFormat="1" applyFont="1" applyFill="1" applyBorder="1" applyAlignment="1" applyProtection="1">
      <alignment horizontal="center" vertical="top"/>
    </xf>
    <xf numFmtId="169" fontId="0" fillId="0" borderId="0" xfId="1" applyNumberFormat="1" applyFont="1" applyFill="1" applyBorder="1" applyAlignment="1" applyProtection="1">
      <alignment vertical="top"/>
    </xf>
    <xf numFmtId="0" fontId="19" fillId="0" borderId="0" xfId="0" applyFont="1" applyAlignment="1">
      <alignment vertical="top"/>
    </xf>
    <xf numFmtId="169" fontId="0" fillId="0" borderId="0" xfId="1" applyNumberFormat="1" applyFont="1" applyBorder="1" applyAlignment="1" applyProtection="1">
      <alignment vertical="top"/>
    </xf>
    <xf numFmtId="1" fontId="25" fillId="0" borderId="10" xfId="0" applyNumberFormat="1" applyFont="1" applyBorder="1" applyAlignment="1">
      <alignment vertical="top"/>
    </xf>
    <xf numFmtId="1" fontId="25" fillId="0" borderId="10" xfId="0" applyNumberFormat="1" applyFont="1" applyBorder="1" applyAlignment="1">
      <alignment horizontal="right" vertical="top"/>
    </xf>
    <xf numFmtId="1" fontId="25" fillId="0" borderId="0" xfId="0" applyNumberFormat="1" applyFont="1" applyAlignment="1">
      <alignment vertical="top"/>
    </xf>
    <xf numFmtId="167" fontId="9" fillId="0" borderId="0" xfId="1" applyNumberFormat="1" applyFont="1" applyFill="1" applyBorder="1" applyAlignment="1" applyProtection="1">
      <alignment vertical="top"/>
    </xf>
    <xf numFmtId="1" fontId="14" fillId="0" borderId="10" xfId="0" applyNumberFormat="1" applyFont="1" applyBorder="1" applyAlignment="1">
      <alignment vertical="top"/>
    </xf>
    <xf numFmtId="1" fontId="14" fillId="0" borderId="0" xfId="0" applyNumberFormat="1" applyFont="1" applyAlignment="1">
      <alignment vertical="top"/>
    </xf>
    <xf numFmtId="166" fontId="0" fillId="0" borderId="7" xfId="1" applyNumberFormat="1" applyFont="1" applyFill="1" applyBorder="1" applyAlignment="1" applyProtection="1">
      <alignment horizontal="center" vertical="top"/>
    </xf>
    <xf numFmtId="166" fontId="0" fillId="0" borderId="17" xfId="1" applyNumberFormat="1" applyFont="1" applyFill="1" applyBorder="1" applyAlignment="1" applyProtection="1">
      <alignment horizontal="center" vertical="top"/>
    </xf>
    <xf numFmtId="166" fontId="0" fillId="0" borderId="16" xfId="1" applyNumberFormat="1" applyFont="1" applyFill="1" applyBorder="1" applyAlignment="1" applyProtection="1">
      <alignment horizontal="center" vertical="top"/>
    </xf>
    <xf numFmtId="0" fontId="74" fillId="0" borderId="5" xfId="5" quotePrefix="1" applyFont="1" applyBorder="1" applyAlignment="1">
      <alignment vertical="top"/>
    </xf>
    <xf numFmtId="0" fontId="76" fillId="0" borderId="0" xfId="13" applyFont="1"/>
    <xf numFmtId="0" fontId="77" fillId="0" borderId="0" xfId="13" applyFont="1"/>
    <xf numFmtId="4" fontId="76" fillId="4" borderId="0" xfId="5" applyNumberFormat="1" applyFont="1" applyFill="1" applyAlignment="1">
      <alignment horizontal="left" vertical="top"/>
    </xf>
    <xf numFmtId="166" fontId="0" fillId="0" borderId="0" xfId="1" applyNumberFormat="1" applyFont="1" applyFill="1" applyBorder="1" applyAlignment="1" applyProtection="1">
      <alignment horizontal="center" vertical="top"/>
    </xf>
    <xf numFmtId="0" fontId="0" fillId="0" borderId="5" xfId="0" applyBorder="1" applyAlignment="1">
      <alignment horizontal="center" vertical="top"/>
    </xf>
    <xf numFmtId="0" fontId="24" fillId="2" borderId="0" xfId="0" applyFont="1" applyFill="1" applyAlignment="1">
      <alignment vertical="top"/>
    </xf>
    <xf numFmtId="0" fontId="81" fillId="0" borderId="0" xfId="0" applyFont="1" applyAlignment="1">
      <alignment vertical="top"/>
    </xf>
    <xf numFmtId="0" fontId="0" fillId="0" borderId="5" xfId="0" quotePrefix="1" applyBorder="1" applyAlignment="1">
      <alignment horizontal="center" vertical="top"/>
    </xf>
    <xf numFmtId="0" fontId="0" fillId="0" borderId="0" xfId="0" quotePrefix="1" applyAlignment="1">
      <alignment horizontal="center" vertical="top"/>
    </xf>
    <xf numFmtId="0" fontId="5" fillId="4" borderId="0" xfId="0" applyFont="1" applyFill="1" applyAlignment="1">
      <alignment vertical="top"/>
    </xf>
    <xf numFmtId="1" fontId="4" fillId="4" borderId="7" xfId="0" applyNumberFormat="1" applyFont="1" applyFill="1" applyBorder="1" applyAlignment="1">
      <alignment horizontal="center" vertical="top" wrapText="1"/>
    </xf>
    <xf numFmtId="1" fontId="4" fillId="4" borderId="8" xfId="0" applyNumberFormat="1" applyFont="1" applyFill="1" applyBorder="1" applyAlignment="1">
      <alignment horizontal="center" vertical="top" wrapText="1"/>
    </xf>
    <xf numFmtId="0" fontId="31" fillId="4" borderId="0" xfId="0" applyFont="1" applyFill="1" applyAlignment="1">
      <alignment vertical="top"/>
    </xf>
    <xf numFmtId="0" fontId="67" fillId="0" borderId="0" xfId="0" applyFont="1" applyProtection="1">
      <protection locked="0"/>
    </xf>
    <xf numFmtId="0" fontId="67" fillId="0" borderId="0" xfId="0" applyFont="1" applyAlignment="1" applyProtection="1">
      <alignment wrapText="1"/>
      <protection locked="0"/>
    </xf>
    <xf numFmtId="0" fontId="66" fillId="0" borderId="0" xfId="0" applyFont="1" applyProtection="1"/>
    <xf numFmtId="0" fontId="67" fillId="0" borderId="0" xfId="0" applyFont="1" applyProtection="1"/>
    <xf numFmtId="0" fontId="51" fillId="2" borderId="0" xfId="0" applyFont="1" applyFill="1" applyProtection="1"/>
    <xf numFmtId="0" fontId="50" fillId="2" borderId="0" xfId="0" applyFont="1" applyFill="1" applyProtection="1"/>
    <xf numFmtId="0" fontId="67" fillId="2" borderId="0" xfId="0" applyFont="1" applyFill="1" applyProtection="1"/>
    <xf numFmtId="0" fontId="52" fillId="2" borderId="0" xfId="0" applyFont="1" applyFill="1" applyProtection="1"/>
    <xf numFmtId="0" fontId="68" fillId="2" borderId="0" xfId="0" applyFont="1" applyFill="1" applyProtection="1"/>
    <xf numFmtId="0" fontId="69" fillId="2" borderId="0" xfId="0" applyFont="1" applyFill="1" applyAlignment="1" applyProtection="1">
      <alignment vertical="center"/>
    </xf>
    <xf numFmtId="0" fontId="60" fillId="2" borderId="0" xfId="0" applyFont="1" applyFill="1" applyAlignment="1" applyProtection="1">
      <alignment vertical="center"/>
    </xf>
    <xf numFmtId="1" fontId="59" fillId="0" borderId="10" xfId="0" applyNumberFormat="1" applyFont="1" applyBorder="1" applyProtection="1"/>
    <xf numFmtId="1" fontId="66" fillId="0" borderId="10" xfId="0" applyNumberFormat="1" applyFont="1" applyBorder="1" applyAlignment="1" applyProtection="1">
      <alignment horizontal="right"/>
    </xf>
    <xf numFmtId="1" fontId="66" fillId="0" borderId="10" xfId="0" applyNumberFormat="1" applyFont="1" applyBorder="1" applyProtection="1"/>
    <xf numFmtId="1" fontId="70" fillId="0" borderId="10" xfId="0" applyNumberFormat="1" applyFont="1" applyBorder="1" applyProtection="1"/>
    <xf numFmtId="0" fontId="67" fillId="0" borderId="0" xfId="0" applyFont="1" applyAlignment="1" applyProtection="1">
      <alignment wrapText="1"/>
    </xf>
    <xf numFmtId="0" fontId="69" fillId="2" borderId="7" xfId="0" applyFont="1" applyFill="1" applyBorder="1" applyAlignment="1" applyProtection="1">
      <alignment horizontal="right" vertical="center" wrapText="1"/>
    </xf>
    <xf numFmtId="3" fontId="71" fillId="4" borderId="5" xfId="0" quotePrefix="1" applyNumberFormat="1" applyFont="1" applyFill="1" applyBorder="1" applyAlignment="1" applyProtection="1">
      <alignment horizontal="right" vertical="center" wrapText="1"/>
    </xf>
    <xf numFmtId="173" fontId="71" fillId="0" borderId="8" xfId="0" applyNumberFormat="1" applyFont="1" applyBorder="1" applyAlignment="1" applyProtection="1">
      <alignment horizontal="right" vertical="center"/>
    </xf>
    <xf numFmtId="173" fontId="71" fillId="0" borderId="7" xfId="0" applyNumberFormat="1" applyFont="1" applyBorder="1" applyAlignment="1" applyProtection="1">
      <alignment horizontal="left" vertical="center"/>
    </xf>
    <xf numFmtId="0" fontId="67" fillId="0" borderId="8" xfId="0" applyFont="1" applyBorder="1" applyAlignment="1" applyProtection="1">
      <alignment horizontal="center" vertical="center"/>
    </xf>
    <xf numFmtId="0" fontId="67" fillId="0" borderId="7" xfId="0" applyFont="1" applyBorder="1" applyAlignment="1" applyProtection="1">
      <alignment horizontal="right" vertical="center"/>
    </xf>
    <xf numFmtId="3" fontId="67" fillId="0" borderId="5" xfId="0" applyNumberFormat="1" applyFont="1" applyBorder="1" applyAlignment="1" applyProtection="1">
      <alignment horizontal="right" vertical="center"/>
    </xf>
    <xf numFmtId="174" fontId="73" fillId="0" borderId="5" xfId="0" applyNumberFormat="1" applyFont="1" applyBorder="1" applyAlignment="1" applyProtection="1">
      <alignment horizontal="right" vertical="center"/>
    </xf>
    <xf numFmtId="0" fontId="72" fillId="0" borderId="8" xfId="0" applyFont="1" applyBorder="1" applyAlignment="1" applyProtection="1">
      <alignment horizontal="right" vertical="center"/>
    </xf>
    <xf numFmtId="0" fontId="60" fillId="0" borderId="9" xfId="8" applyFont="1" applyBorder="1" applyAlignment="1" applyProtection="1">
      <alignment vertical="center"/>
    </xf>
    <xf numFmtId="0" fontId="71" fillId="0" borderId="7" xfId="8" applyFont="1" applyBorder="1" applyAlignment="1" applyProtection="1">
      <alignment vertical="center"/>
    </xf>
    <xf numFmtId="0" fontId="71" fillId="0" borderId="4" xfId="8" applyFont="1" applyBorder="1" applyAlignment="1" applyProtection="1">
      <alignment vertical="center"/>
    </xf>
    <xf numFmtId="0" fontId="71" fillId="0" borderId="0" xfId="8" applyFont="1" applyAlignment="1" applyProtection="1">
      <alignment horizontal="left" vertical="center"/>
    </xf>
    <xf numFmtId="0" fontId="72" fillId="0" borderId="0" xfId="0" applyFont="1" applyAlignment="1" applyProtection="1">
      <alignment horizontal="right" vertical="center"/>
    </xf>
    <xf numFmtId="0" fontId="69" fillId="2" borderId="11" xfId="0" applyFont="1" applyFill="1" applyBorder="1" applyAlignment="1" applyProtection="1">
      <alignment horizontal="right" vertical="center" wrapText="1"/>
    </xf>
    <xf numFmtId="0" fontId="71" fillId="0" borderId="0" xfId="0" applyFont="1" applyProtection="1"/>
    <xf numFmtId="3" fontId="67" fillId="0" borderId="11" xfId="0" applyNumberFormat="1" applyFont="1" applyBorder="1" applyAlignment="1" applyProtection="1">
      <alignment horizontal="right" vertical="center"/>
    </xf>
    <xf numFmtId="173" fontId="71" fillId="0" borderId="11" xfId="0" applyNumberFormat="1" applyFont="1" applyBorder="1" applyAlignment="1" applyProtection="1">
      <alignment horizontal="right" vertical="center"/>
    </xf>
    <xf numFmtId="173" fontId="71" fillId="0" borderId="11" xfId="0" applyNumberFormat="1" applyFont="1" applyBorder="1" applyAlignment="1" applyProtection="1">
      <alignment horizontal="left" vertical="center"/>
    </xf>
    <xf numFmtId="0" fontId="0" fillId="0" borderId="0" xfId="0" applyProtection="1"/>
    <xf numFmtId="0" fontId="69" fillId="2" borderId="4" xfId="0" applyFont="1" applyFill="1" applyBorder="1" applyAlignment="1" applyProtection="1">
      <alignment horizontal="center" vertical="center"/>
    </xf>
    <xf numFmtId="0" fontId="69" fillId="2" borderId="0" xfId="0" applyFont="1" applyFill="1" applyAlignment="1" applyProtection="1">
      <alignment horizontal="center" vertical="center"/>
    </xf>
    <xf numFmtId="0" fontId="67" fillId="0" borderId="5" xfId="0" applyFont="1" applyBorder="1" applyAlignment="1" applyProtection="1">
      <alignment horizontal="right" vertical="center"/>
    </xf>
    <xf numFmtId="0" fontId="71" fillId="0" borderId="8" xfId="2" applyNumberFormat="1" applyFont="1" applyBorder="1" applyAlignment="1" applyProtection="1">
      <alignment vertical="center"/>
    </xf>
    <xf numFmtId="0" fontId="82" fillId="4" borderId="0" xfId="0" applyFont="1" applyFill="1" applyProtection="1">
      <protection hidden="1"/>
    </xf>
    <xf numFmtId="0" fontId="84" fillId="4" borderId="0" xfId="0" applyFont="1" applyFill="1" applyProtection="1">
      <protection hidden="1"/>
    </xf>
    <xf numFmtId="0" fontId="84" fillId="4" borderId="0" xfId="0" applyFont="1" applyFill="1" applyAlignment="1" applyProtection="1">
      <alignment wrapText="1"/>
      <protection hidden="1"/>
    </xf>
    <xf numFmtId="0" fontId="86" fillId="4" borderId="0" xfId="0" applyFont="1" applyFill="1" applyAlignment="1" applyProtection="1">
      <alignment horizontal="left" vertical="center"/>
      <protection hidden="1"/>
    </xf>
    <xf numFmtId="0" fontId="84" fillId="4" borderId="0" xfId="0" applyFont="1" applyFill="1" applyAlignment="1" applyProtection="1">
      <alignment horizontal="center" vertical="center"/>
      <protection hidden="1"/>
    </xf>
    <xf numFmtId="168" fontId="84" fillId="4" borderId="0" xfId="4" applyFont="1" applyFill="1" applyBorder="1" applyAlignment="1" applyProtection="1">
      <alignment horizontal="right" vertical="center" wrapText="1"/>
      <protection hidden="1"/>
    </xf>
    <xf numFmtId="173" fontId="84" fillId="4" borderId="0" xfId="0" applyNumberFormat="1" applyFont="1" applyFill="1" applyAlignment="1" applyProtection="1">
      <alignment horizontal="right" vertical="center" wrapText="1"/>
      <protection hidden="1"/>
    </xf>
    <xf numFmtId="174" fontId="87" fillId="4" borderId="0" xfId="0" applyNumberFormat="1" applyFont="1" applyFill="1" applyAlignment="1" applyProtection="1">
      <alignment horizontal="right" vertical="center"/>
      <protection hidden="1"/>
    </xf>
    <xf numFmtId="1" fontId="87" fillId="4" borderId="0" xfId="0" applyNumberFormat="1" applyFont="1" applyFill="1" applyAlignment="1" applyProtection="1">
      <alignment horizontal="right" vertical="center"/>
      <protection hidden="1"/>
    </xf>
    <xf numFmtId="0" fontId="88" fillId="4" borderId="0" xfId="0" applyFont="1" applyFill="1" applyAlignment="1" applyProtection="1">
      <alignment vertical="center"/>
      <protection hidden="1"/>
    </xf>
    <xf numFmtId="0" fontId="89" fillId="4" borderId="0" xfId="0" applyFont="1" applyFill="1" applyAlignment="1" applyProtection="1">
      <alignment vertical="center"/>
      <protection hidden="1"/>
    </xf>
    <xf numFmtId="0" fontId="84" fillId="4" borderId="0" xfId="0" applyFont="1" applyFill="1" applyAlignment="1" applyProtection="1">
      <alignment vertical="center"/>
      <protection hidden="1"/>
    </xf>
    <xf numFmtId="0" fontId="86" fillId="4" borderId="0" xfId="0" applyFont="1" applyFill="1" applyAlignment="1" applyProtection="1">
      <alignment horizontal="left" vertical="center"/>
      <protection locked="0"/>
    </xf>
    <xf numFmtId="0" fontId="86" fillId="4" borderId="0" xfId="0" applyFont="1" applyFill="1" applyAlignment="1" applyProtection="1">
      <alignment horizontal="right" vertical="center"/>
      <protection locked="0"/>
    </xf>
    <xf numFmtId="0" fontId="84" fillId="4" borderId="0" xfId="0" applyFont="1" applyFill="1" applyProtection="1">
      <protection locked="0"/>
    </xf>
    <xf numFmtId="0" fontId="87" fillId="4" borderId="0" xfId="0" applyFont="1" applyFill="1" applyAlignment="1" applyProtection="1">
      <alignment horizontal="center" vertical="center"/>
      <protection locked="0"/>
    </xf>
    <xf numFmtId="175" fontId="87" fillId="4" borderId="0" xfId="4" applyNumberFormat="1" applyFont="1" applyFill="1" applyBorder="1" applyAlignment="1" applyProtection="1">
      <alignment horizontal="right" vertical="center"/>
      <protection locked="0"/>
    </xf>
    <xf numFmtId="173" fontId="87" fillId="4" borderId="0" xfId="0" applyNumberFormat="1" applyFont="1" applyFill="1" applyAlignment="1" applyProtection="1">
      <alignment horizontal="right" vertical="center"/>
      <protection locked="0"/>
    </xf>
    <xf numFmtId="174" fontId="87" fillId="4" borderId="0" xfId="0" applyNumberFormat="1" applyFont="1" applyFill="1" applyAlignment="1" applyProtection="1">
      <alignment horizontal="right" vertical="center"/>
      <protection locked="0"/>
    </xf>
    <xf numFmtId="0" fontId="86" fillId="4" borderId="0" xfId="0" applyFont="1" applyFill="1" applyAlignment="1" applyProtection="1">
      <alignment vertical="center"/>
      <protection locked="0"/>
    </xf>
    <xf numFmtId="172" fontId="84" fillId="4" borderId="0" xfId="14" applyFont="1" applyFill="1" applyBorder="1" applyAlignment="1" applyProtection="1">
      <alignment vertical="center"/>
      <protection locked="0"/>
    </xf>
    <xf numFmtId="172" fontId="86" fillId="4" borderId="0" xfId="14" applyFont="1" applyFill="1" applyBorder="1" applyAlignment="1" applyProtection="1">
      <alignment vertical="center"/>
      <protection locked="0"/>
    </xf>
    <xf numFmtId="0" fontId="84" fillId="4" borderId="0" xfId="0" applyFont="1" applyFill="1" applyAlignment="1" applyProtection="1">
      <alignment vertical="center" wrapText="1"/>
      <protection locked="0"/>
    </xf>
    <xf numFmtId="0" fontId="84" fillId="4" borderId="0" xfId="0" applyFont="1" applyFill="1" applyAlignment="1" applyProtection="1">
      <alignment vertical="center"/>
      <protection locked="0"/>
    </xf>
    <xf numFmtId="0" fontId="84" fillId="4" borderId="0" xfId="0" applyFont="1" applyFill="1" applyAlignment="1" applyProtection="1">
      <alignment wrapText="1"/>
      <protection locked="0"/>
    </xf>
    <xf numFmtId="2" fontId="84" fillId="4" borderId="0" xfId="0" applyNumberFormat="1" applyFont="1" applyFill="1" applyProtection="1">
      <protection locked="0"/>
    </xf>
    <xf numFmtId="172" fontId="84" fillId="4" borderId="0" xfId="14" applyFont="1" applyFill="1" applyBorder="1" applyAlignment="1" applyProtection="1">
      <alignment horizontal="right"/>
      <protection locked="0"/>
    </xf>
    <xf numFmtId="0" fontId="82" fillId="4" borderId="0" xfId="0" applyFont="1" applyFill="1" applyProtection="1">
      <protection locked="0"/>
    </xf>
    <xf numFmtId="0" fontId="84" fillId="4" borderId="0" xfId="0" applyFont="1" applyFill="1" applyAlignment="1" applyProtection="1">
      <alignment horizontal="center" vertical="center"/>
      <protection locked="0"/>
    </xf>
    <xf numFmtId="176" fontId="84" fillId="4" borderId="0" xfId="4" applyNumberFormat="1" applyFont="1" applyFill="1" applyBorder="1" applyAlignment="1" applyProtection="1">
      <alignment horizontal="right" vertical="center"/>
      <protection locked="0"/>
    </xf>
    <xf numFmtId="1" fontId="84" fillId="4" borderId="0" xfId="0" applyNumberFormat="1" applyFont="1" applyFill="1" applyAlignment="1" applyProtection="1">
      <alignment horizontal="right" vertical="center"/>
      <protection locked="0"/>
    </xf>
    <xf numFmtId="168" fontId="84" fillId="4" borderId="0" xfId="4" applyFont="1" applyFill="1" applyBorder="1" applyAlignment="1" applyProtection="1">
      <alignment horizontal="center" vertical="center"/>
      <protection locked="0"/>
    </xf>
    <xf numFmtId="0" fontId="84" fillId="4" borderId="0" xfId="0" applyFont="1" applyFill="1" applyAlignment="1" applyProtection="1">
      <alignment horizontal="right" vertical="center"/>
      <protection locked="0"/>
    </xf>
    <xf numFmtId="1" fontId="84" fillId="4" borderId="0" xfId="14" applyNumberFormat="1" applyFont="1" applyFill="1" applyBorder="1" applyAlignment="1" applyProtection="1">
      <alignment horizontal="center" vertical="center"/>
      <protection locked="0"/>
    </xf>
    <xf numFmtId="1" fontId="84" fillId="4" borderId="0" xfId="0" applyNumberFormat="1" applyFont="1" applyFill="1" applyAlignment="1" applyProtection="1">
      <alignment horizontal="center" vertical="center"/>
      <protection locked="0"/>
    </xf>
    <xf numFmtId="168" fontId="84" fillId="4" borderId="0" xfId="4" applyFont="1" applyFill="1" applyBorder="1" applyAlignment="1" applyProtection="1">
      <alignment horizontal="right" vertical="center"/>
      <protection locked="0"/>
    </xf>
    <xf numFmtId="0" fontId="82" fillId="4" borderId="0" xfId="0" applyFont="1" applyFill="1" applyAlignment="1" applyProtection="1">
      <alignment horizontal="center" vertical="center"/>
      <protection locked="0"/>
    </xf>
    <xf numFmtId="0" fontId="84" fillId="4" borderId="0" xfId="0" quotePrefix="1" applyFont="1" applyFill="1" applyAlignment="1" applyProtection="1">
      <alignment vertical="center"/>
      <protection locked="0"/>
    </xf>
    <xf numFmtId="0" fontId="0" fillId="0" borderId="0" xfId="0" applyAlignment="1" applyProtection="1">
      <alignment vertical="top"/>
    </xf>
    <xf numFmtId="1" fontId="7" fillId="2" borderId="0" xfId="0" applyNumberFormat="1" applyFont="1" applyFill="1" applyAlignment="1" applyProtection="1">
      <alignment horizontal="left" vertical="top"/>
    </xf>
    <xf numFmtId="164" fontId="9" fillId="2" borderId="0" xfId="0" applyNumberFormat="1" applyFont="1" applyFill="1" applyAlignment="1" applyProtection="1">
      <alignment horizontal="right" vertical="top"/>
    </xf>
    <xf numFmtId="1" fontId="10" fillId="2" borderId="0" xfId="0" applyNumberFormat="1" applyFont="1" applyFill="1" applyAlignment="1" applyProtection="1">
      <alignment horizontal="left" vertical="top"/>
    </xf>
    <xf numFmtId="0" fontId="11" fillId="2" borderId="0" xfId="0" applyFont="1" applyFill="1" applyAlignment="1" applyProtection="1">
      <alignment vertical="top"/>
    </xf>
    <xf numFmtId="0" fontId="8" fillId="2" borderId="0" xfId="0" applyFont="1" applyFill="1" applyAlignment="1" applyProtection="1">
      <alignment vertical="top"/>
    </xf>
    <xf numFmtId="0" fontId="9" fillId="2" borderId="0" xfId="0" applyFont="1" applyFill="1" applyAlignment="1" applyProtection="1">
      <alignment vertical="top"/>
    </xf>
    <xf numFmtId="164" fontId="8" fillId="2" borderId="0" xfId="0" applyNumberFormat="1" applyFont="1" applyFill="1" applyAlignment="1" applyProtection="1">
      <alignment horizontal="right" vertical="top"/>
    </xf>
    <xf numFmtId="44" fontId="0" fillId="0" borderId="0" xfId="0" applyNumberFormat="1" applyAlignment="1" applyProtection="1">
      <alignment vertical="top"/>
    </xf>
    <xf numFmtId="0" fontId="4" fillId="2" borderId="8" xfId="0" applyFont="1" applyFill="1" applyBorder="1" applyAlignment="1" applyProtection="1">
      <alignment vertical="top"/>
    </xf>
    <xf numFmtId="0" fontId="4" fillId="2" borderId="5" xfId="0" applyFont="1" applyFill="1" applyBorder="1" applyAlignment="1" applyProtection="1">
      <alignment horizontal="center" vertical="top"/>
    </xf>
    <xf numFmtId="0" fontId="78" fillId="0" borderId="5" xfId="0" applyFont="1" applyBorder="1" applyAlignment="1" applyProtection="1">
      <alignment vertical="top" wrapText="1"/>
    </xf>
    <xf numFmtId="0" fontId="91" fillId="0" borderId="5" xfId="0" applyFont="1" applyBorder="1" applyAlignment="1" applyProtection="1">
      <alignment vertical="top" wrapText="1"/>
    </xf>
    <xf numFmtId="0" fontId="83" fillId="0" borderId="0" xfId="0" applyFont="1" applyAlignment="1" applyProtection="1">
      <alignment horizontal="left" vertical="center" indent="3"/>
    </xf>
    <xf numFmtId="164" fontId="4" fillId="7" borderId="14" xfId="0" applyNumberFormat="1" applyFont="1" applyFill="1" applyBorder="1" applyAlignment="1" applyProtection="1">
      <alignment horizontal="right" vertical="top"/>
    </xf>
    <xf numFmtId="0" fontId="36" fillId="0" borderId="0" xfId="0" applyFont="1" applyAlignment="1" applyProtection="1">
      <alignment horizontal="left" vertical="top"/>
    </xf>
    <xf numFmtId="0" fontId="14" fillId="0" borderId="0" xfId="0" applyFont="1" applyAlignment="1" applyProtection="1">
      <alignment horizontal="left" vertical="top"/>
    </xf>
    <xf numFmtId="0" fontId="0" fillId="0" borderId="0" xfId="0" applyAlignment="1" applyProtection="1">
      <alignment horizontal="left" vertical="top"/>
    </xf>
    <xf numFmtId="164" fontId="0" fillId="0" borderId="0" xfId="0" applyNumberFormat="1" applyAlignment="1" applyProtection="1">
      <alignment horizontal="left" vertical="top"/>
    </xf>
    <xf numFmtId="164" fontId="37" fillId="0" borderId="0" xfId="0" applyNumberFormat="1" applyFont="1" applyAlignment="1" applyProtection="1">
      <alignment horizontal="left" vertical="top"/>
    </xf>
    <xf numFmtId="0" fontId="7" fillId="2" borderId="0" xfId="0" applyFont="1" applyFill="1" applyAlignment="1" applyProtection="1">
      <alignment horizontal="left" vertical="top"/>
    </xf>
    <xf numFmtId="164" fontId="7" fillId="2" borderId="0" xfId="0" applyNumberFormat="1" applyFont="1" applyFill="1" applyAlignment="1" applyProtection="1">
      <alignment horizontal="left" vertical="top"/>
    </xf>
    <xf numFmtId="0" fontId="38" fillId="0" borderId="0" xfId="0" applyFont="1" applyAlignment="1" applyProtection="1">
      <alignment horizontal="left" vertical="top"/>
    </xf>
    <xf numFmtId="0" fontId="11" fillId="2" borderId="0" xfId="0" applyFont="1" applyFill="1" applyAlignment="1" applyProtection="1">
      <alignment horizontal="left" vertical="top"/>
    </xf>
    <xf numFmtId="164" fontId="39" fillId="2" borderId="0" xfId="0" applyNumberFormat="1" applyFont="1" applyFill="1" applyAlignment="1" applyProtection="1">
      <alignment horizontal="left" vertical="top"/>
    </xf>
    <xf numFmtId="0" fontId="8" fillId="2" borderId="0" xfId="0" applyFont="1" applyFill="1" applyAlignment="1" applyProtection="1">
      <alignment horizontal="left" vertical="top"/>
    </xf>
    <xf numFmtId="0" fontId="9" fillId="2" borderId="0" xfId="0" applyFont="1" applyFill="1" applyAlignment="1" applyProtection="1">
      <alignment horizontal="left" vertical="top"/>
    </xf>
    <xf numFmtId="164" fontId="39" fillId="2" borderId="0" xfId="0" applyNumberFormat="1" applyFont="1" applyFill="1" applyAlignment="1" applyProtection="1">
      <alignment horizontal="center" vertical="top"/>
    </xf>
    <xf numFmtId="1" fontId="14" fillId="0" borderId="0" xfId="0" applyNumberFormat="1" applyFont="1" applyAlignment="1" applyProtection="1">
      <alignment horizontal="left" vertical="top"/>
    </xf>
    <xf numFmtId="1" fontId="25" fillId="0" borderId="0" xfId="0" applyNumberFormat="1" applyFont="1" applyAlignment="1" applyProtection="1">
      <alignment horizontal="left" vertical="top"/>
    </xf>
    <xf numFmtId="0" fontId="32" fillId="0" borderId="0" xfId="0" applyFont="1" applyAlignment="1" applyProtection="1">
      <alignment horizontal="left" vertical="top"/>
    </xf>
    <xf numFmtId="0" fontId="4" fillId="2" borderId="0" xfId="0" applyFont="1" applyFill="1" applyBorder="1" applyAlignment="1" applyProtection="1">
      <alignment horizontal="left" vertical="top"/>
    </xf>
    <xf numFmtId="0" fontId="4" fillId="2" borderId="0" xfId="0" applyFont="1" applyFill="1" applyAlignment="1" applyProtection="1">
      <alignment horizontal="left" vertical="top"/>
    </xf>
    <xf numFmtId="164" fontId="32" fillId="0" borderId="0" xfId="0" applyNumberFormat="1" applyFont="1" applyAlignment="1" applyProtection="1">
      <alignment horizontal="left" vertical="top"/>
    </xf>
    <xf numFmtId="1" fontId="17" fillId="0" borderId="10" xfId="0" applyNumberFormat="1" applyFont="1" applyBorder="1" applyAlignment="1" applyProtection="1">
      <alignment horizontal="left" vertical="top"/>
    </xf>
    <xf numFmtId="1" fontId="17" fillId="0" borderId="0" xfId="0" applyNumberFormat="1" applyFont="1" applyAlignment="1" applyProtection="1">
      <alignment horizontal="left" vertical="top"/>
    </xf>
    <xf numFmtId="1" fontId="4" fillId="2" borderId="5" xfId="0" applyNumberFormat="1" applyFont="1" applyFill="1" applyBorder="1" applyAlignment="1" applyProtection="1">
      <alignment horizontal="center" vertical="top"/>
    </xf>
    <xf numFmtId="0" fontId="21" fillId="0" borderId="5" xfId="0" applyFont="1" applyBorder="1" applyAlignment="1" applyProtection="1">
      <alignment horizontal="left" vertical="top"/>
    </xf>
    <xf numFmtId="173" fontId="0" fillId="0" borderId="5" xfId="0" applyNumberFormat="1" applyBorder="1" applyAlignment="1" applyProtection="1">
      <alignment horizontal="center" vertical="top"/>
    </xf>
    <xf numFmtId="0" fontId="4" fillId="4" borderId="0" xfId="0" applyFont="1" applyFill="1" applyBorder="1" applyAlignment="1" applyProtection="1">
      <alignment vertical="top"/>
    </xf>
    <xf numFmtId="1" fontId="4" fillId="4" borderId="0" xfId="0" applyNumberFormat="1" applyFont="1" applyFill="1" applyBorder="1" applyAlignment="1" applyProtection="1">
      <alignment horizontal="center" vertical="top"/>
    </xf>
    <xf numFmtId="1" fontId="0" fillId="0" borderId="5" xfId="0" applyNumberFormat="1" applyBorder="1" applyAlignment="1" applyProtection="1">
      <alignment horizontal="center" vertical="top"/>
    </xf>
    <xf numFmtId="0" fontId="21" fillId="0" borderId="4" xfId="0" applyFont="1" applyBorder="1" applyAlignment="1" applyProtection="1">
      <alignment horizontal="left" vertical="top"/>
    </xf>
    <xf numFmtId="1" fontId="0" fillId="0" borderId="0" xfId="0" applyNumberFormat="1" applyBorder="1" applyAlignment="1" applyProtection="1">
      <alignment horizontal="center" vertical="top"/>
    </xf>
    <xf numFmtId="0" fontId="75" fillId="0" borderId="0" xfId="0" applyFont="1" applyBorder="1" applyAlignment="1" applyProtection="1">
      <alignment horizontal="left" vertical="top"/>
    </xf>
    <xf numFmtId="0" fontId="0" fillId="0" borderId="5" xfId="0" applyBorder="1" applyAlignment="1" applyProtection="1">
      <alignment horizontal="left" vertical="top"/>
    </xf>
    <xf numFmtId="0" fontId="0" fillId="0" borderId="8" xfId="0" applyBorder="1" applyAlignment="1" applyProtection="1">
      <alignment horizontal="left" vertical="top"/>
    </xf>
    <xf numFmtId="0" fontId="79" fillId="2" borderId="8" xfId="0" applyFont="1" applyFill="1" applyBorder="1" applyAlignment="1" applyProtection="1">
      <alignment vertical="top"/>
    </xf>
    <xf numFmtId="0" fontId="40" fillId="2" borderId="8" xfId="0" applyFont="1" applyFill="1" applyBorder="1" applyAlignment="1" applyProtection="1">
      <alignment vertical="top"/>
    </xf>
    <xf numFmtId="0" fontId="40" fillId="2" borderId="9" xfId="0" applyFont="1" applyFill="1" applyBorder="1" applyAlignment="1" applyProtection="1">
      <alignment vertical="top"/>
    </xf>
    <xf numFmtId="1" fontId="4" fillId="2" borderId="9" xfId="0" applyNumberFormat="1" applyFont="1" applyFill="1" applyBorder="1" applyAlignment="1" applyProtection="1">
      <alignment vertical="top"/>
    </xf>
    <xf numFmtId="1" fontId="4" fillId="2" borderId="9" xfId="0" applyNumberFormat="1" applyFont="1" applyFill="1" applyBorder="1" applyAlignment="1" applyProtection="1">
      <alignment horizontal="left" vertical="top"/>
    </xf>
    <xf numFmtId="1" fontId="4" fillId="2" borderId="7" xfId="0" applyNumberFormat="1" applyFont="1" applyFill="1" applyBorder="1" applyAlignment="1" applyProtection="1">
      <alignment horizontal="left" vertical="top"/>
    </xf>
    <xf numFmtId="1" fontId="4" fillId="2" borderId="6" xfId="0" applyNumberFormat="1" applyFont="1" applyFill="1" applyBorder="1" applyAlignment="1" applyProtection="1">
      <alignment horizontal="center" vertical="top"/>
    </xf>
    <xf numFmtId="170" fontId="0" fillId="11" borderId="5" xfId="0" applyNumberFormat="1" applyFill="1" applyBorder="1" applyAlignment="1" applyProtection="1">
      <alignment horizontal="right" vertical="top"/>
    </xf>
    <xf numFmtId="0" fontId="4" fillId="0" borderId="0" xfId="0" applyFont="1" applyAlignment="1" applyProtection="1">
      <alignment horizontal="left" vertical="top"/>
    </xf>
    <xf numFmtId="44" fontId="0" fillId="11" borderId="5" xfId="0" applyNumberFormat="1" applyFill="1" applyBorder="1" applyAlignment="1" applyProtection="1">
      <alignment horizontal="right" vertical="top"/>
    </xf>
    <xf numFmtId="164" fontId="0" fillId="0" borderId="0" xfId="0" applyNumberFormat="1" applyAlignment="1" applyProtection="1">
      <alignment horizontal="right" vertical="top"/>
    </xf>
    <xf numFmtId="8" fontId="4" fillId="0" borderId="0" xfId="0" applyNumberFormat="1" applyFont="1" applyAlignment="1" applyProtection="1">
      <alignment horizontal="left" vertical="top"/>
    </xf>
    <xf numFmtId="0" fontId="26" fillId="0" borderId="0" xfId="0" applyFont="1" applyAlignment="1" applyProtection="1">
      <alignment horizontal="left" vertical="top"/>
    </xf>
    <xf numFmtId="0" fontId="40" fillId="2" borderId="8" xfId="0" applyFont="1" applyFill="1" applyBorder="1" applyAlignment="1" applyProtection="1">
      <alignment vertical="top" wrapText="1"/>
    </xf>
    <xf numFmtId="0" fontId="40" fillId="2" borderId="9" xfId="0" applyFont="1" applyFill="1" applyBorder="1" applyAlignment="1" applyProtection="1">
      <alignment vertical="top" wrapText="1"/>
    </xf>
    <xf numFmtId="1" fontId="4" fillId="2" borderId="18" xfId="0" applyNumberFormat="1" applyFont="1" applyFill="1" applyBorder="1" applyAlignment="1" applyProtection="1">
      <alignment horizontal="center" vertical="top"/>
    </xf>
    <xf numFmtId="1" fontId="4" fillId="2" borderId="15" xfId="0" applyNumberFormat="1" applyFont="1" applyFill="1" applyBorder="1" applyAlignment="1" applyProtection="1">
      <alignment horizontal="center" vertical="top"/>
    </xf>
    <xf numFmtId="170" fontId="0" fillId="16" borderId="5" xfId="0" applyNumberFormat="1" applyFill="1" applyBorder="1" applyAlignment="1" applyProtection="1">
      <alignment horizontal="right" vertical="top"/>
    </xf>
    <xf numFmtId="164" fontId="4" fillId="7" borderId="20" xfId="0" applyNumberFormat="1" applyFont="1" applyFill="1" applyBorder="1" applyAlignment="1" applyProtection="1">
      <alignment horizontal="right" vertical="top"/>
    </xf>
    <xf numFmtId="164" fontId="0" fillId="7" borderId="5" xfId="0" applyNumberFormat="1" applyFill="1" applyBorder="1" applyAlignment="1" applyProtection="1">
      <alignment horizontal="right" vertical="top"/>
    </xf>
    <xf numFmtId="0" fontId="24" fillId="0" borderId="0" xfId="0" applyFont="1" applyAlignment="1" applyProtection="1">
      <alignment horizontal="left" vertical="top"/>
    </xf>
    <xf numFmtId="0" fontId="41" fillId="0" borderId="0" xfId="0" applyFont="1" applyAlignment="1" applyProtection="1">
      <alignment horizontal="left" vertical="top"/>
    </xf>
    <xf numFmtId="0" fontId="24" fillId="0" borderId="10" xfId="0" applyFont="1" applyBorder="1" applyAlignment="1" applyProtection="1">
      <alignment horizontal="left" vertical="top"/>
    </xf>
    <xf numFmtId="0" fontId="5" fillId="0" borderId="0" xfId="5" applyFont="1" applyAlignment="1" applyProtection="1">
      <alignment vertical="top"/>
    </xf>
    <xf numFmtId="0" fontId="5" fillId="8" borderId="0" xfId="5" applyFont="1" applyFill="1" applyAlignment="1" applyProtection="1">
      <alignment vertical="top"/>
    </xf>
    <xf numFmtId="0" fontId="6" fillId="0" borderId="0" xfId="5" applyFont="1" applyAlignment="1" applyProtection="1">
      <alignment vertical="top"/>
    </xf>
    <xf numFmtId="164" fontId="8" fillId="2" borderId="0" xfId="0" applyNumberFormat="1" applyFont="1" applyFill="1" applyAlignment="1" applyProtection="1">
      <alignment vertical="top"/>
    </xf>
    <xf numFmtId="164" fontId="9" fillId="2" borderId="0" xfId="0" applyNumberFormat="1" applyFont="1" applyFill="1" applyAlignment="1" applyProtection="1">
      <alignment vertical="top"/>
    </xf>
    <xf numFmtId="0" fontId="14" fillId="0" borderId="0" xfId="5" applyFont="1" applyAlignment="1" applyProtection="1">
      <alignment vertical="top"/>
    </xf>
    <xf numFmtId="0" fontId="15" fillId="0" borderId="10" xfId="5" applyFont="1" applyBorder="1" applyAlignment="1" applyProtection="1">
      <alignment vertical="top"/>
    </xf>
    <xf numFmtId="164" fontId="14" fillId="0" borderId="10" xfId="5" applyNumberFormat="1" applyFont="1" applyBorder="1" applyAlignment="1" applyProtection="1">
      <alignment vertical="top"/>
    </xf>
    <xf numFmtId="0" fontId="15" fillId="0" borderId="0" xfId="5" applyFont="1" applyAlignment="1" applyProtection="1">
      <alignment vertical="top"/>
    </xf>
    <xf numFmtId="164" fontId="14" fillId="0" borderId="0" xfId="5" applyNumberFormat="1" applyFont="1" applyAlignment="1" applyProtection="1">
      <alignment horizontal="right" vertical="top"/>
    </xf>
    <xf numFmtId="0" fontId="14" fillId="0" borderId="0" xfId="5" applyFont="1" applyAlignment="1" applyProtection="1">
      <alignment horizontal="right" vertical="top"/>
    </xf>
    <xf numFmtId="164" fontId="35" fillId="2" borderId="11" xfId="0" applyNumberFormat="1" applyFont="1" applyFill="1" applyBorder="1" applyAlignment="1" applyProtection="1">
      <alignment horizontal="right" vertical="top"/>
    </xf>
    <xf numFmtId="164" fontId="35" fillId="2" borderId="11" xfId="0" applyNumberFormat="1" applyFont="1" applyFill="1" applyBorder="1" applyAlignment="1" applyProtection="1">
      <alignment vertical="top"/>
    </xf>
    <xf numFmtId="164" fontId="35" fillId="2" borderId="3" xfId="0" applyNumberFormat="1" applyFont="1" applyFill="1" applyBorder="1" applyAlignment="1" applyProtection="1">
      <alignment horizontal="right" vertical="top"/>
    </xf>
    <xf numFmtId="164" fontId="35" fillId="2" borderId="0" xfId="0" applyNumberFormat="1" applyFont="1" applyFill="1" applyAlignment="1" applyProtection="1">
      <alignment horizontal="right" vertical="top"/>
    </xf>
    <xf numFmtId="1" fontId="4" fillId="2" borderId="0" xfId="0" applyNumberFormat="1" applyFont="1" applyFill="1" applyAlignment="1" applyProtection="1">
      <alignment horizontal="right" vertical="top"/>
    </xf>
    <xf numFmtId="1" fontId="4" fillId="2" borderId="12" xfId="0" applyNumberFormat="1" applyFont="1" applyFill="1" applyBorder="1" applyAlignment="1" applyProtection="1">
      <alignment horizontal="right" vertical="top"/>
    </xf>
    <xf numFmtId="164" fontId="35" fillId="2" borderId="18" xfId="0" applyNumberFormat="1" applyFont="1" applyFill="1" applyBorder="1" applyAlignment="1" applyProtection="1">
      <alignment vertical="top"/>
    </xf>
    <xf numFmtId="164" fontId="4" fillId="2" borderId="5" xfId="0" applyNumberFormat="1" applyFont="1" applyFill="1" applyBorder="1" applyAlignment="1" applyProtection="1">
      <alignment horizontal="right" vertical="top" wrapText="1"/>
    </xf>
    <xf numFmtId="0" fontId="17" fillId="0" borderId="5" xfId="5" quotePrefix="1" applyFont="1" applyBorder="1" applyAlignment="1" applyProtection="1">
      <alignment vertical="top"/>
    </xf>
    <xf numFmtId="0" fontId="17" fillId="0" borderId="0" xfId="5" applyFont="1" applyAlignment="1" applyProtection="1">
      <alignment vertical="top"/>
    </xf>
    <xf numFmtId="169" fontId="20" fillId="10" borderId="14" xfId="5" quotePrefix="1" applyNumberFormat="1" applyFont="1" applyFill="1" applyBorder="1" applyAlignment="1" applyProtection="1">
      <alignment vertical="top"/>
    </xf>
    <xf numFmtId="0" fontId="14" fillId="0" borderId="0" xfId="5" quotePrefix="1" applyFont="1" applyAlignment="1" applyProtection="1">
      <alignment vertical="top"/>
    </xf>
    <xf numFmtId="164" fontId="43" fillId="13" borderId="1" xfId="0" applyNumberFormat="1" applyFont="1" applyFill="1" applyBorder="1" applyAlignment="1" applyProtection="1">
      <alignment vertical="top"/>
    </xf>
    <xf numFmtId="164" fontId="8" fillId="2" borderId="11" xfId="0" applyNumberFormat="1" applyFont="1" applyFill="1" applyBorder="1" applyAlignment="1" applyProtection="1">
      <alignment vertical="top"/>
    </xf>
    <xf numFmtId="164" fontId="35" fillId="2" borderId="5" xfId="0" applyNumberFormat="1" applyFont="1" applyFill="1" applyBorder="1" applyAlignment="1" applyProtection="1">
      <alignment horizontal="right" vertical="top"/>
    </xf>
    <xf numFmtId="0" fontId="17" fillId="0" borderId="8" xfId="5" quotePrefix="1" applyFont="1" applyBorder="1" applyAlignment="1" applyProtection="1">
      <alignment vertical="top"/>
    </xf>
    <xf numFmtId="44" fontId="4" fillId="10" borderId="14" xfId="0" applyNumberFormat="1" applyFont="1" applyFill="1" applyBorder="1" applyAlignment="1" applyProtection="1">
      <alignment horizontal="left" vertical="top" wrapText="1"/>
    </xf>
    <xf numFmtId="0" fontId="1" fillId="4" borderId="8" xfId="0" applyFont="1" applyFill="1" applyBorder="1" applyAlignment="1" applyProtection="1">
      <alignment horizontal="left" vertical="top" wrapText="1"/>
    </xf>
    <xf numFmtId="170" fontId="17" fillId="3" borderId="5" xfId="5" applyNumberFormat="1" applyFont="1" applyFill="1" applyBorder="1" applyAlignment="1" applyProtection="1">
      <alignment horizontal="right" vertical="top"/>
    </xf>
    <xf numFmtId="170" fontId="14" fillId="0" borderId="0" xfId="5" applyNumberFormat="1" applyFont="1" applyAlignment="1" applyProtection="1">
      <alignment horizontal="right" vertical="top"/>
    </xf>
    <xf numFmtId="0" fontId="1" fillId="4" borderId="5" xfId="0" applyFont="1" applyFill="1" applyBorder="1" applyAlignment="1" applyProtection="1">
      <alignment horizontal="left" vertical="top" wrapText="1"/>
    </xf>
    <xf numFmtId="170" fontId="14" fillId="9" borderId="5" xfId="5" applyNumberFormat="1" applyFont="1" applyFill="1" applyBorder="1" applyAlignment="1" applyProtection="1">
      <alignment horizontal="right" vertical="top"/>
    </xf>
    <xf numFmtId="164" fontId="14" fillId="0" borderId="0" xfId="5" applyNumberFormat="1" applyFont="1" applyAlignment="1" applyProtection="1">
      <alignment vertical="top"/>
    </xf>
    <xf numFmtId="164" fontId="43" fillId="13" borderId="5" xfId="0" applyNumberFormat="1" applyFont="1" applyFill="1" applyBorder="1" applyAlignment="1" applyProtection="1">
      <alignment vertical="top"/>
    </xf>
    <xf numFmtId="0" fontId="55" fillId="2" borderId="5" xfId="5" applyFont="1" applyFill="1" applyBorder="1" applyAlignment="1" applyProtection="1">
      <alignment horizontal="center" vertical="top" wrapText="1"/>
    </xf>
    <xf numFmtId="0" fontId="2" fillId="0" borderId="0" xfId="5" applyAlignment="1" applyProtection="1">
      <alignment vertical="top"/>
    </xf>
    <xf numFmtId="0" fontId="2" fillId="0" borderId="0" xfId="5" applyAlignment="1" applyProtection="1">
      <alignment horizontal="right" vertical="top"/>
    </xf>
    <xf numFmtId="177" fontId="2" fillId="0" borderId="0" xfId="5" applyNumberFormat="1" applyAlignment="1" applyProtection="1">
      <alignment horizontal="right" vertical="top"/>
    </xf>
    <xf numFmtId="172" fontId="2" fillId="0" borderId="0" xfId="5" applyNumberFormat="1" applyAlignment="1" applyProtection="1">
      <alignment horizontal="right" vertical="top"/>
    </xf>
    <xf numFmtId="3" fontId="57" fillId="0" borderId="5" xfId="5" applyNumberFormat="1" applyFont="1" applyBorder="1" applyAlignment="1" applyProtection="1">
      <alignment horizontal="right" vertical="center"/>
    </xf>
    <xf numFmtId="0" fontId="2" fillId="0" borderId="0" xfId="5" applyAlignment="1" applyProtection="1">
      <alignment vertical="center"/>
    </xf>
    <xf numFmtId="4" fontId="57" fillId="4" borderId="0" xfId="5" applyNumberFormat="1" applyFont="1" applyFill="1" applyAlignment="1" applyProtection="1">
      <alignment horizontal="left" vertical="center"/>
    </xf>
    <xf numFmtId="4" fontId="57" fillId="4" borderId="0" xfId="5" applyNumberFormat="1" applyFont="1" applyFill="1" applyAlignment="1" applyProtection="1">
      <alignment horizontal="right" vertical="center"/>
    </xf>
    <xf numFmtId="3" fontId="55" fillId="4" borderId="0" xfId="5" applyNumberFormat="1" applyFont="1" applyFill="1" applyAlignment="1" applyProtection="1">
      <alignment horizontal="left" vertical="center"/>
    </xf>
    <xf numFmtId="0" fontId="2" fillId="0" borderId="0" xfId="5" applyAlignment="1" applyProtection="1">
      <alignment horizontal="right" vertical="center"/>
    </xf>
    <xf numFmtId="164" fontId="43" fillId="2" borderId="2" xfId="0" applyNumberFormat="1" applyFont="1" applyFill="1" applyBorder="1" applyAlignment="1" applyProtection="1">
      <alignment vertical="top"/>
    </xf>
    <xf numFmtId="164" fontId="35" fillId="2" borderId="6" xfId="0" applyNumberFormat="1" applyFont="1" applyFill="1" applyBorder="1" applyAlignment="1" applyProtection="1">
      <alignment vertical="top" wrapText="1"/>
    </xf>
    <xf numFmtId="164" fontId="17" fillId="9" borderId="5" xfId="5" applyNumberFormat="1" applyFont="1" applyFill="1" applyBorder="1" applyAlignment="1" applyProtection="1">
      <alignment horizontal="right" vertical="top"/>
    </xf>
    <xf numFmtId="0" fontId="16" fillId="0" borderId="10" xfId="5" applyFont="1" applyBorder="1" applyAlignment="1" applyProtection="1">
      <alignment vertical="top"/>
    </xf>
    <xf numFmtId="164" fontId="17" fillId="0" borderId="10" xfId="5" applyNumberFormat="1" applyFont="1" applyBorder="1" applyAlignment="1" applyProtection="1">
      <alignment vertical="top"/>
    </xf>
    <xf numFmtId="0" fontId="16" fillId="0" borderId="0" xfId="5" applyFont="1" applyAlignment="1" applyProtection="1">
      <alignment vertical="top"/>
    </xf>
    <xf numFmtId="164" fontId="17" fillId="0" borderId="0" xfId="5" applyNumberFormat="1" applyFont="1" applyAlignment="1" applyProtection="1">
      <alignment vertical="top"/>
    </xf>
    <xf numFmtId="164" fontId="30" fillId="0" borderId="0" xfId="5" applyNumberFormat="1" applyFont="1" applyAlignment="1" applyProtection="1">
      <alignment vertical="top"/>
    </xf>
    <xf numFmtId="164" fontId="47" fillId="0" borderId="0" xfId="5" applyNumberFormat="1" applyFont="1" applyAlignment="1" applyProtection="1">
      <alignment vertical="top"/>
    </xf>
    <xf numFmtId="3" fontId="67" fillId="6" borderId="5" xfId="14" applyNumberFormat="1" applyFont="1" applyFill="1" applyBorder="1" applyAlignment="1" applyProtection="1">
      <alignment horizontal="right" vertical="center" wrapText="1"/>
      <protection locked="0"/>
    </xf>
    <xf numFmtId="170" fontId="5" fillId="0" borderId="0" xfId="5" applyNumberFormat="1" applyFont="1" applyAlignment="1" applyProtection="1">
      <alignment vertical="top"/>
    </xf>
    <xf numFmtId="170" fontId="9" fillId="2" borderId="0" xfId="0" applyNumberFormat="1" applyFont="1" applyFill="1" applyAlignment="1" applyProtection="1">
      <alignment horizontal="right" vertical="top"/>
    </xf>
    <xf numFmtId="164" fontId="13" fillId="2" borderId="0" xfId="0" applyNumberFormat="1" applyFont="1" applyFill="1" applyAlignment="1" applyProtection="1">
      <alignment vertical="top"/>
    </xf>
    <xf numFmtId="170" fontId="14" fillId="0" borderId="10" xfId="5" applyNumberFormat="1" applyFont="1" applyBorder="1" applyAlignment="1" applyProtection="1">
      <alignment vertical="top"/>
    </xf>
    <xf numFmtId="164" fontId="17" fillId="0" borderId="0" xfId="5" applyNumberFormat="1" applyFont="1" applyAlignment="1" applyProtection="1">
      <alignment horizontal="right" vertical="top"/>
    </xf>
    <xf numFmtId="170" fontId="17" fillId="0" borderId="0" xfId="5" applyNumberFormat="1" applyFont="1" applyAlignment="1" applyProtection="1">
      <alignment horizontal="right" vertical="top"/>
    </xf>
    <xf numFmtId="1" fontId="4" fillId="2" borderId="19" xfId="0" applyNumberFormat="1" applyFont="1" applyFill="1" applyBorder="1" applyAlignment="1" applyProtection="1">
      <alignment horizontal="center" vertical="top"/>
    </xf>
    <xf numFmtId="0" fontId="18" fillId="0" borderId="0" xfId="5" applyFont="1" applyAlignment="1" applyProtection="1">
      <alignment vertical="top"/>
    </xf>
    <xf numFmtId="164" fontId="17" fillId="14" borderId="0" xfId="5" applyNumberFormat="1" applyFont="1" applyFill="1" applyAlignment="1" applyProtection="1">
      <alignment horizontal="right" vertical="top"/>
    </xf>
    <xf numFmtId="170" fontId="21" fillId="0" borderId="0" xfId="5" applyNumberFormat="1" applyFont="1" applyAlignment="1" applyProtection="1">
      <alignment vertical="top"/>
    </xf>
    <xf numFmtId="164" fontId="17" fillId="10" borderId="5" xfId="5" applyNumberFormat="1" applyFont="1" applyFill="1" applyBorder="1" applyAlignment="1" applyProtection="1">
      <alignment horizontal="right" vertical="top"/>
    </xf>
    <xf numFmtId="170" fontId="17" fillId="14" borderId="0" xfId="5" applyNumberFormat="1" applyFont="1" applyFill="1" applyAlignment="1" applyProtection="1">
      <alignment horizontal="right" vertical="top"/>
    </xf>
    <xf numFmtId="44" fontId="17" fillId="10" borderId="5" xfId="5" applyNumberFormat="1" applyFont="1" applyFill="1" applyBorder="1" applyAlignment="1" applyProtection="1">
      <alignment horizontal="right" vertical="top"/>
    </xf>
    <xf numFmtId="0" fontId="1" fillId="0" borderId="0" xfId="0" applyFont="1" applyAlignment="1" applyProtection="1">
      <alignment horizontal="left" vertical="top"/>
    </xf>
    <xf numFmtId="44" fontId="17" fillId="0" borderId="0" xfId="5" applyNumberFormat="1" applyFont="1" applyAlignment="1" applyProtection="1">
      <alignment horizontal="right" vertical="top"/>
    </xf>
    <xf numFmtId="164" fontId="3" fillId="0" borderId="0" xfId="5" applyNumberFormat="1" applyFont="1" applyAlignment="1" applyProtection="1">
      <alignment horizontal="right" vertical="top"/>
    </xf>
    <xf numFmtId="164" fontId="17" fillId="0" borderId="0" xfId="5" quotePrefix="1" applyNumberFormat="1" applyFont="1" applyAlignment="1" applyProtection="1">
      <alignment horizontal="left" vertical="top"/>
    </xf>
    <xf numFmtId="0" fontId="3" fillId="0" borderId="0" xfId="5" applyFont="1" applyAlignment="1" applyProtection="1">
      <alignment vertical="top"/>
    </xf>
    <xf numFmtId="170" fontId="44" fillId="0" borderId="0" xfId="5" applyNumberFormat="1" applyFont="1" applyAlignment="1" applyProtection="1">
      <alignment vertical="top"/>
    </xf>
    <xf numFmtId="164" fontId="17" fillId="10" borderId="5" xfId="5" applyNumberFormat="1" applyFont="1" applyFill="1" applyBorder="1" applyAlignment="1" applyProtection="1">
      <alignment vertical="top"/>
    </xf>
    <xf numFmtId="170" fontId="20" fillId="7" borderId="14" xfId="5" applyNumberFormat="1" applyFont="1" applyFill="1" applyBorder="1" applyAlignment="1" applyProtection="1">
      <alignment horizontal="right" vertical="top"/>
    </xf>
    <xf numFmtId="164" fontId="17" fillId="9" borderId="5" xfId="5" applyNumberFormat="1" applyFont="1" applyFill="1" applyBorder="1" applyAlignment="1" applyProtection="1">
      <alignment vertical="top"/>
    </xf>
    <xf numFmtId="170" fontId="14" fillId="0" borderId="0" xfId="5" applyNumberFormat="1" applyFont="1" applyAlignment="1" applyProtection="1">
      <alignment vertical="top"/>
    </xf>
    <xf numFmtId="0" fontId="1" fillId="0" borderId="0" xfId="0" applyFont="1" applyAlignment="1" applyProtection="1">
      <alignment vertical="top"/>
    </xf>
    <xf numFmtId="44" fontId="14" fillId="0" borderId="0" xfId="5" applyNumberFormat="1" applyFont="1" applyAlignment="1" applyProtection="1">
      <alignment vertical="top"/>
    </xf>
    <xf numFmtId="164" fontId="21" fillId="0" borderId="0" xfId="5" applyNumberFormat="1" applyFont="1" applyAlignment="1" applyProtection="1">
      <alignment horizontal="right" vertical="top"/>
    </xf>
    <xf numFmtId="170" fontId="21" fillId="0" borderId="0" xfId="5" applyNumberFormat="1" applyFont="1" applyAlignment="1" applyProtection="1">
      <alignment horizontal="right" vertical="top"/>
    </xf>
    <xf numFmtId="0" fontId="21" fillId="0" borderId="0" xfId="5" applyFont="1" applyAlignment="1" applyProtection="1">
      <alignment vertical="top"/>
    </xf>
    <xf numFmtId="164" fontId="21" fillId="0" borderId="0" xfId="5" applyNumberFormat="1" applyFont="1" applyAlignment="1" applyProtection="1">
      <alignment vertical="top"/>
    </xf>
    <xf numFmtId="164" fontId="44" fillId="0" borderId="0" xfId="5" applyNumberFormat="1" applyFont="1" applyAlignment="1" applyProtection="1">
      <alignment vertical="top"/>
    </xf>
    <xf numFmtId="0" fontId="80" fillId="15" borderId="6" xfId="0" applyFont="1" applyFill="1" applyBorder="1" applyAlignment="1" applyProtection="1">
      <alignment horizontal="left" vertical="top" wrapText="1"/>
      <protection locked="0"/>
    </xf>
    <xf numFmtId="0" fontId="18" fillId="15" borderId="6" xfId="0" applyFont="1" applyFill="1" applyBorder="1" applyAlignment="1" applyProtection="1">
      <alignment horizontal="left" vertical="top" wrapText="1"/>
      <protection locked="0"/>
    </xf>
    <xf numFmtId="0" fontId="17" fillId="4" borderId="5" xfId="0" applyFont="1" applyFill="1" applyBorder="1" applyAlignment="1" applyProtection="1">
      <alignment horizontal="left" vertical="top"/>
    </xf>
    <xf numFmtId="0" fontId="17" fillId="0" borderId="5" xfId="0" applyFont="1" applyBorder="1" applyAlignment="1" applyProtection="1">
      <alignment horizontal="left" vertical="top"/>
    </xf>
    <xf numFmtId="0" fontId="17" fillId="18" borderId="5" xfId="0" applyFont="1" applyFill="1" applyBorder="1" applyAlignment="1" applyProtection="1">
      <alignment horizontal="left" vertical="top"/>
    </xf>
    <xf numFmtId="1" fontId="4" fillId="2" borderId="8" xfId="0" applyNumberFormat="1" applyFont="1" applyFill="1" applyBorder="1" applyAlignment="1" applyProtection="1">
      <alignment horizontal="center" vertical="top"/>
    </xf>
    <xf numFmtId="1" fontId="4" fillId="2" borderId="7" xfId="0" applyNumberFormat="1" applyFont="1" applyFill="1" applyBorder="1" applyAlignment="1" applyProtection="1">
      <alignment horizontal="center" vertical="top"/>
    </xf>
    <xf numFmtId="1" fontId="14" fillId="0" borderId="0" xfId="5" applyNumberFormat="1" applyFont="1" applyAlignment="1" applyProtection="1">
      <alignment vertical="top"/>
    </xf>
    <xf numFmtId="1" fontId="14" fillId="0" borderId="5" xfId="5" applyNumberFormat="1" applyFont="1" applyBorder="1" applyAlignment="1" applyProtection="1">
      <alignment horizontal="center" vertical="top"/>
    </xf>
    <xf numFmtId="164" fontId="14" fillId="0" borderId="5" xfId="5" applyNumberFormat="1" applyFont="1" applyBorder="1" applyAlignment="1" applyProtection="1">
      <alignment vertical="top"/>
    </xf>
    <xf numFmtId="170" fontId="14" fillId="6" borderId="5" xfId="5" applyNumberFormat="1" applyFont="1" applyFill="1" applyBorder="1" applyAlignment="1" applyProtection="1">
      <alignment vertical="top"/>
      <protection locked="0"/>
    </xf>
    <xf numFmtId="0" fontId="17" fillId="17" borderId="5" xfId="5" applyFont="1" applyFill="1" applyBorder="1" applyAlignment="1" applyProtection="1">
      <alignment horizontal="center" vertical="top"/>
    </xf>
    <xf numFmtId="0" fontId="1" fillId="2" borderId="5" xfId="0" applyFont="1" applyFill="1" applyBorder="1" applyAlignment="1" applyProtection="1">
      <alignment horizontal="left" vertical="top"/>
    </xf>
    <xf numFmtId="0" fontId="0" fillId="12" borderId="5" xfId="0" applyFill="1" applyBorder="1" applyAlignment="1" applyProtection="1">
      <alignment horizontal="left" vertical="top"/>
    </xf>
    <xf numFmtId="0" fontId="4" fillId="12" borderId="5" xfId="0" applyFont="1" applyFill="1" applyBorder="1" applyAlignment="1" applyProtection="1">
      <alignment horizontal="left" vertical="top"/>
    </xf>
    <xf numFmtId="1" fontId="4" fillId="2" borderId="8" xfId="0" applyNumberFormat="1" applyFont="1" applyFill="1" applyBorder="1" applyAlignment="1" applyProtection="1">
      <alignment horizontal="center" vertical="top"/>
    </xf>
    <xf numFmtId="1" fontId="4" fillId="2" borderId="9" xfId="0" applyNumberFormat="1" applyFont="1" applyFill="1" applyBorder="1" applyAlignment="1" applyProtection="1">
      <alignment horizontal="center" vertical="top"/>
    </xf>
    <xf numFmtId="1" fontId="4" fillId="2" borderId="7" xfId="0" applyNumberFormat="1" applyFont="1" applyFill="1" applyBorder="1" applyAlignment="1" applyProtection="1">
      <alignment horizontal="center" vertical="top"/>
    </xf>
    <xf numFmtId="0" fontId="17" fillId="13" borderId="5" xfId="5" applyFont="1" applyFill="1" applyBorder="1" applyAlignment="1" applyProtection="1">
      <alignment horizontal="center" vertical="top"/>
    </xf>
    <xf numFmtId="0" fontId="4" fillId="2" borderId="5" xfId="0" applyFont="1" applyFill="1" applyBorder="1" applyAlignment="1" applyProtection="1">
      <alignment horizontal="left" vertical="top"/>
    </xf>
    <xf numFmtId="164" fontId="12" fillId="2" borderId="0" xfId="0" applyNumberFormat="1" applyFont="1" applyFill="1" applyAlignment="1" applyProtection="1">
      <alignment horizontal="center" vertical="top"/>
    </xf>
    <xf numFmtId="0" fontId="1" fillId="12" borderId="5" xfId="0" applyFont="1" applyFill="1" applyBorder="1" applyAlignment="1" applyProtection="1">
      <alignment horizontal="left" vertical="top"/>
    </xf>
    <xf numFmtId="0" fontId="14" fillId="6" borderId="8" xfId="5" quotePrefix="1" applyFont="1" applyFill="1" applyBorder="1" applyAlignment="1" applyProtection="1">
      <alignment horizontal="left" vertical="top"/>
      <protection locked="0"/>
    </xf>
    <xf numFmtId="0" fontId="14" fillId="6" borderId="9" xfId="5" quotePrefix="1" applyFont="1" applyFill="1" applyBorder="1" applyAlignment="1" applyProtection="1">
      <alignment horizontal="left" vertical="top"/>
      <protection locked="0"/>
    </xf>
    <xf numFmtId="0" fontId="14" fillId="6" borderId="7" xfId="5" quotePrefix="1" applyFont="1" applyFill="1" applyBorder="1" applyAlignment="1" applyProtection="1">
      <alignment horizontal="left" vertical="top"/>
      <protection locked="0"/>
    </xf>
    <xf numFmtId="0" fontId="1" fillId="2" borderId="8" xfId="0" applyFont="1" applyFill="1" applyBorder="1" applyAlignment="1" applyProtection="1">
      <alignment horizontal="left" vertical="top"/>
    </xf>
    <xf numFmtId="0" fontId="1" fillId="2" borderId="7" xfId="0" applyFont="1" applyFill="1" applyBorder="1" applyAlignment="1" applyProtection="1">
      <alignment horizontal="left" vertical="top"/>
    </xf>
    <xf numFmtId="0" fontId="1" fillId="12" borderId="8" xfId="0" applyFont="1" applyFill="1" applyBorder="1" applyAlignment="1" applyProtection="1">
      <alignment horizontal="left" vertical="top"/>
    </xf>
    <xf numFmtId="0" fontId="1" fillId="12" borderId="7" xfId="0" applyFont="1" applyFill="1" applyBorder="1" applyAlignment="1" applyProtection="1">
      <alignment horizontal="left" vertical="top"/>
    </xf>
    <xf numFmtId="0" fontId="4" fillId="2" borderId="8" xfId="0" applyFont="1" applyFill="1" applyBorder="1" applyAlignment="1">
      <alignment horizontal="left" vertical="top"/>
    </xf>
    <xf numFmtId="0" fontId="4" fillId="2" borderId="7" xfId="0" applyFont="1" applyFill="1" applyBorder="1" applyAlignment="1">
      <alignment horizontal="left" vertical="top"/>
    </xf>
    <xf numFmtId="164" fontId="35" fillId="2" borderId="1" xfId="0" applyNumberFormat="1" applyFont="1" applyFill="1" applyBorder="1" applyAlignment="1">
      <alignment horizontal="left" vertical="top" wrapText="1"/>
    </xf>
    <xf numFmtId="164" fontId="35" fillId="2" borderId="4" xfId="0" applyNumberFormat="1" applyFont="1" applyFill="1" applyBorder="1" applyAlignment="1">
      <alignment horizontal="left" vertical="top" wrapText="1"/>
    </xf>
    <xf numFmtId="0" fontId="17" fillId="0" borderId="8" xfId="0" applyFont="1" applyBorder="1" applyAlignment="1">
      <alignment horizontal="left" vertical="top"/>
    </xf>
    <xf numFmtId="0" fontId="17" fillId="0" borderId="7" xfId="0" applyFont="1"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0" fillId="0" borderId="5" xfId="0" applyBorder="1" applyAlignment="1">
      <alignment horizontal="left" vertical="top"/>
    </xf>
    <xf numFmtId="0" fontId="4" fillId="4" borderId="8" xfId="0" applyFont="1" applyFill="1" applyBorder="1" applyAlignment="1">
      <alignment horizontal="left" vertical="top"/>
    </xf>
    <xf numFmtId="0" fontId="4" fillId="4" borderId="7" xfId="0" applyFont="1" applyFill="1" applyBorder="1" applyAlignment="1">
      <alignment horizontal="left" vertical="top"/>
    </xf>
    <xf numFmtId="0" fontId="3" fillId="0" borderId="0" xfId="0" applyFont="1" applyAlignment="1" applyProtection="1">
      <alignment vertical="top"/>
    </xf>
    <xf numFmtId="164" fontId="43" fillId="13" borderId="1" xfId="0" applyNumberFormat="1" applyFont="1" applyFill="1" applyBorder="1" applyAlignment="1" applyProtection="1">
      <alignment horizontal="left" vertical="top" wrapText="1"/>
    </xf>
    <xf numFmtId="164" fontId="43" fillId="13" borderId="4" xfId="0" applyNumberFormat="1" applyFont="1" applyFill="1" applyBorder="1" applyAlignment="1" applyProtection="1">
      <alignment horizontal="left" vertical="top" wrapText="1"/>
    </xf>
    <xf numFmtId="0" fontId="56" fillId="0" borderId="8" xfId="5" applyFont="1" applyBorder="1" applyAlignment="1" applyProtection="1">
      <alignment horizontal="left" vertical="center"/>
    </xf>
    <xf numFmtId="0" fontId="56" fillId="0" borderId="9" xfId="5" applyFont="1" applyBorder="1" applyAlignment="1" applyProtection="1">
      <alignment horizontal="left" vertical="center"/>
    </xf>
    <xf numFmtId="0" fontId="56" fillId="0" borderId="7" xfId="5" applyFont="1" applyBorder="1" applyAlignment="1" applyProtection="1">
      <alignment horizontal="left" vertical="center"/>
    </xf>
    <xf numFmtId="0" fontId="55" fillId="2" borderId="5" xfId="5" applyFont="1" applyFill="1" applyBorder="1" applyAlignment="1" applyProtection="1">
      <alignment horizontal="left" vertical="top" wrapText="1"/>
    </xf>
    <xf numFmtId="0" fontId="52" fillId="2" borderId="0" xfId="13" applyFont="1" applyFill="1" applyAlignment="1">
      <alignment horizontal="left"/>
    </xf>
    <xf numFmtId="175" fontId="60" fillId="6" borderId="8" xfId="4" applyNumberFormat="1" applyFont="1" applyFill="1" applyBorder="1" applyAlignment="1" applyProtection="1">
      <alignment horizontal="left" vertical="center"/>
      <protection locked="0"/>
    </xf>
    <xf numFmtId="175" fontId="60" fillId="6" borderId="9" xfId="4" applyNumberFormat="1" applyFont="1" applyFill="1" applyBorder="1" applyAlignment="1" applyProtection="1">
      <alignment horizontal="left" vertical="center"/>
      <protection locked="0"/>
    </xf>
    <xf numFmtId="175" fontId="60" fillId="6" borderId="7" xfId="4" applyNumberFormat="1" applyFont="1" applyFill="1" applyBorder="1" applyAlignment="1" applyProtection="1">
      <alignment horizontal="left" vertical="center"/>
      <protection locked="0"/>
    </xf>
    <xf numFmtId="0" fontId="69" fillId="0" borderId="11" xfId="0" applyFont="1" applyBorder="1" applyAlignment="1" applyProtection="1">
      <alignment horizontal="right" vertical="center"/>
    </xf>
    <xf numFmtId="0" fontId="69" fillId="0" borderId="5" xfId="0" applyFont="1" applyBorder="1" applyAlignment="1" applyProtection="1">
      <alignment horizontal="right" vertical="center"/>
    </xf>
    <xf numFmtId="0" fontId="69" fillId="2" borderId="8"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wrapText="1"/>
    </xf>
    <xf numFmtId="0" fontId="69" fillId="2" borderId="8" xfId="0" applyFont="1" applyFill="1" applyBorder="1" applyAlignment="1" applyProtection="1">
      <alignment horizontal="right" vertical="center" wrapText="1"/>
    </xf>
    <xf numFmtId="0" fontId="69" fillId="2" borderId="7" xfId="0" applyFont="1" applyFill="1" applyBorder="1" applyAlignment="1" applyProtection="1">
      <alignment horizontal="right" vertical="center" wrapText="1"/>
    </xf>
    <xf numFmtId="0" fontId="67" fillId="0" borderId="8" xfId="0" applyFont="1" applyBorder="1" applyAlignment="1" applyProtection="1">
      <alignment horizontal="right" vertical="center"/>
    </xf>
    <xf numFmtId="0" fontId="67" fillId="0" borderId="7" xfId="0" applyFont="1" applyBorder="1" applyAlignment="1" applyProtection="1">
      <alignment horizontal="right" vertical="center"/>
    </xf>
    <xf numFmtId="0" fontId="69" fillId="0" borderId="8" xfId="0" applyFont="1" applyBorder="1" applyAlignment="1" applyProtection="1">
      <alignment horizontal="right" vertical="center"/>
    </xf>
    <xf numFmtId="0" fontId="69" fillId="0" borderId="7" xfId="0" applyFont="1" applyBorder="1" applyAlignment="1" applyProtection="1">
      <alignment horizontal="right" vertical="center"/>
    </xf>
    <xf numFmtId="0" fontId="85" fillId="4" borderId="0" xfId="0" applyFont="1" applyFill="1" applyAlignment="1" applyProtection="1">
      <alignment vertical="center"/>
      <protection hidden="1"/>
    </xf>
    <xf numFmtId="0" fontId="89" fillId="4" borderId="0" xfId="0" applyFont="1" applyFill="1" applyAlignment="1" applyProtection="1">
      <alignment horizontal="left" vertical="top" wrapText="1"/>
      <protection hidden="1"/>
    </xf>
  </cellXfs>
  <cellStyles count="16">
    <cellStyle name="Komma" xfId="1" builtinId="3"/>
    <cellStyle name="Komma 2" xfId="7" xr:uid="{00000000-0005-0000-0000-000001000000}"/>
    <cellStyle name="Komma 2 2" xfId="14" xr:uid="{A404787E-83E8-4F49-A268-E030B8E74F2D}"/>
    <cellStyle name="Komma 3" xfId="9" xr:uid="{00000000-0005-0000-0000-000002000000}"/>
    <cellStyle name="Komma 3 2" xfId="10" xr:uid="{FCB4FBAA-6C36-494B-9FAD-ECAEA9501C7A}"/>
    <cellStyle name="Procent" xfId="2" builtinId="5"/>
    <cellStyle name="Procent 2" xfId="6" xr:uid="{00000000-0005-0000-0000-000004000000}"/>
    <cellStyle name="Procent 2 2" xfId="15" xr:uid="{DFC3EB71-1431-41C1-A8F9-BCD39FFC5251}"/>
    <cellStyle name="Procent 3" xfId="12" xr:uid="{30FF8F33-B0C3-4950-9A2F-2D3D18F51244}"/>
    <cellStyle name="Standaard" xfId="0" builtinId="0"/>
    <cellStyle name="Standaard 3" xfId="8" xr:uid="{00000000-0005-0000-0000-000006000000}"/>
    <cellStyle name="Standaard 4" xfId="5" xr:uid="{00000000-0005-0000-0000-000007000000}"/>
    <cellStyle name="Standaard 5" xfId="13" xr:uid="{EB2EBC33-1850-4DE2-B98E-347D0BA03B48}"/>
    <cellStyle name="Valuta 2 4" xfId="4" xr:uid="{00000000-0005-0000-0000-000008000000}"/>
    <cellStyle name="Valuta 3" xfId="3" xr:uid="{00000000-0005-0000-0000-000009000000}"/>
    <cellStyle name="Valuta 4" xfId="11" xr:uid="{06CF79BB-0900-4566-AB5C-635F32E342F3}"/>
  </cellStyles>
  <dxfs count="8">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99"/>
      <color rgb="FFFF9966"/>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19050" cap="rnd">
              <a:solidFill>
                <a:schemeClr val="accent1"/>
              </a:solidFill>
              <a:round/>
            </a:ln>
            <a:effectLst/>
          </c:spPr>
          <c:marker>
            <c:symbol val="none"/>
          </c:marker>
          <c:cat>
            <c:numRef>
              <c:f>Factor!$C$27:$C$47</c:f>
              <c:numCache>
                <c:formatCode>#,##0.00</c:formatCode>
                <c:ptCount val="21"/>
                <c:pt idx="0">
                  <c:v>90</c:v>
                </c:pt>
                <c:pt idx="1">
                  <c:v>93</c:v>
                </c:pt>
                <c:pt idx="2">
                  <c:v>96</c:v>
                </c:pt>
                <c:pt idx="3">
                  <c:v>99</c:v>
                </c:pt>
                <c:pt idx="4">
                  <c:v>102</c:v>
                </c:pt>
                <c:pt idx="5">
                  <c:v>105</c:v>
                </c:pt>
                <c:pt idx="6">
                  <c:v>108</c:v>
                </c:pt>
                <c:pt idx="7">
                  <c:v>111</c:v>
                </c:pt>
                <c:pt idx="8">
                  <c:v>114</c:v>
                </c:pt>
                <c:pt idx="9">
                  <c:v>117</c:v>
                </c:pt>
                <c:pt idx="10">
                  <c:v>120</c:v>
                </c:pt>
                <c:pt idx="11">
                  <c:v>123</c:v>
                </c:pt>
                <c:pt idx="12">
                  <c:v>126</c:v>
                </c:pt>
                <c:pt idx="13">
                  <c:v>129</c:v>
                </c:pt>
                <c:pt idx="14">
                  <c:v>132</c:v>
                </c:pt>
                <c:pt idx="15">
                  <c:v>135</c:v>
                </c:pt>
                <c:pt idx="16">
                  <c:v>138</c:v>
                </c:pt>
                <c:pt idx="17">
                  <c:v>141</c:v>
                </c:pt>
                <c:pt idx="18">
                  <c:v>144</c:v>
                </c:pt>
                <c:pt idx="19">
                  <c:v>147</c:v>
                </c:pt>
                <c:pt idx="20">
                  <c:v>150</c:v>
                </c:pt>
              </c:numCache>
            </c:numRef>
          </c:cat>
          <c:val>
            <c:numRef>
              <c:f>Factor!$E$27:$E$47</c:f>
              <c:numCache>
                <c:formatCode>0.0%</c:formatCode>
                <c:ptCount val="21"/>
                <c:pt idx="0">
                  <c:v>-0.1</c:v>
                </c:pt>
                <c:pt idx="1">
                  <c:v>-7.2999999999999995E-2</c:v>
                </c:pt>
                <c:pt idx="2">
                  <c:v>-5.6000000000000001E-2</c:v>
                </c:pt>
                <c:pt idx="3">
                  <c:v>-4.3999999999999997E-2</c:v>
                </c:pt>
                <c:pt idx="4">
                  <c:v>-3.4000000000000002E-2</c:v>
                </c:pt>
                <c:pt idx="5">
                  <c:v>-2.7E-2</c:v>
                </c:pt>
                <c:pt idx="6">
                  <c:v>-0.02</c:v>
                </c:pt>
                <c:pt idx="7">
                  <c:v>-1.4999999999999999E-2</c:v>
                </c:pt>
                <c:pt idx="8">
                  <c:v>-0.01</c:v>
                </c:pt>
                <c:pt idx="9">
                  <c:v>-5.0000000000000001E-3</c:v>
                </c:pt>
                <c:pt idx="10">
                  <c:v>0</c:v>
                </c:pt>
                <c:pt idx="11">
                  <c:v>5.0000000000000001E-3</c:v>
                </c:pt>
                <c:pt idx="12">
                  <c:v>0.01</c:v>
                </c:pt>
                <c:pt idx="13">
                  <c:v>1.4999999999999999E-2</c:v>
                </c:pt>
                <c:pt idx="14">
                  <c:v>0.02</c:v>
                </c:pt>
                <c:pt idx="15">
                  <c:v>2.7E-2</c:v>
                </c:pt>
                <c:pt idx="16">
                  <c:v>3.4000000000000002E-2</c:v>
                </c:pt>
                <c:pt idx="17">
                  <c:v>4.3999999999999997E-2</c:v>
                </c:pt>
                <c:pt idx="18">
                  <c:v>5.6000000000000001E-2</c:v>
                </c:pt>
                <c:pt idx="19">
                  <c:v>7.2999999999999995E-2</c:v>
                </c:pt>
                <c:pt idx="20">
                  <c:v>0.1</c:v>
                </c:pt>
              </c:numCache>
            </c:numRef>
          </c:val>
          <c:smooth val="0"/>
          <c:extLst>
            <c:ext xmlns:c16="http://schemas.microsoft.com/office/drawing/2014/chart" uri="{C3380CC4-5D6E-409C-BE32-E72D297353CC}">
              <c16:uniqueId val="{00000000-A588-4993-A49A-5B5021C85580}"/>
            </c:ext>
          </c:extLst>
        </c:ser>
        <c:dLbls>
          <c:showLegendKey val="0"/>
          <c:showVal val="0"/>
          <c:showCatName val="0"/>
          <c:showSerName val="0"/>
          <c:showPercent val="0"/>
          <c:showBubbleSize val="0"/>
        </c:dLbls>
        <c:marker val="1"/>
        <c:smooth val="0"/>
        <c:axId val="321013024"/>
        <c:axId val="321013416"/>
      </c:lineChart>
      <c:scatterChart>
        <c:scatterStyle val="lineMarker"/>
        <c:varyColors val="0"/>
        <c:ser>
          <c:idx val="1"/>
          <c:order val="1"/>
          <c:tx>
            <c:v>Pref</c:v>
          </c:tx>
          <c:spPr>
            <a:ln w="19050" cap="rnd">
              <a:noFill/>
              <a:round/>
            </a:ln>
            <a:effectLst>
              <a:outerShdw blurRad="40000" dist="23000" dir="5400000" rotWithShape="0">
                <a:srgbClr val="000000">
                  <a:alpha val="35000"/>
                </a:srgbClr>
              </a:outerShdw>
            </a:effectLst>
          </c:spPr>
          <c:marker>
            <c:symbol val="circle"/>
            <c:size val="1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5.2980132450331126E-2"/>
                  <c:y val="-6.138107416879795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A588-4993-A49A-5B5021C855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Factor!$C$37</c:f>
              <c:numCache>
                <c:formatCode>#,##0.00</c:formatCode>
                <c:ptCount val="1"/>
                <c:pt idx="0">
                  <c:v>120</c:v>
                </c:pt>
              </c:numCache>
            </c:numRef>
          </c:xVal>
          <c:yVal>
            <c:numRef>
              <c:f>Factor!$E$37</c:f>
              <c:numCache>
                <c:formatCode>0.0%</c:formatCode>
                <c:ptCount val="1"/>
                <c:pt idx="0">
                  <c:v>0</c:v>
                </c:pt>
              </c:numCache>
            </c:numRef>
          </c:yVal>
          <c:smooth val="0"/>
          <c:extLst>
            <c:ext xmlns:c16="http://schemas.microsoft.com/office/drawing/2014/chart" uri="{C3380CC4-5D6E-409C-BE32-E72D297353CC}">
              <c16:uniqueId val="{00000002-A588-4993-A49A-5B5021C85580}"/>
            </c:ext>
          </c:extLst>
        </c:ser>
        <c:ser>
          <c:idx val="2"/>
          <c:order val="2"/>
          <c:tx>
            <c:v>Uw Tarief</c:v>
          </c:tx>
          <c:spPr>
            <a:ln w="19050" cap="rnd">
              <a:noFill/>
              <a:round/>
            </a:ln>
            <a:effectLst>
              <a:outerShdw blurRad="40000" dist="23000" dir="5400000" rotWithShape="0">
                <a:srgbClr val="000000">
                  <a:alpha val="35000"/>
                </a:srgbClr>
              </a:outerShdw>
            </a:effectLst>
          </c:spPr>
          <c:marker>
            <c:symbol val="circle"/>
            <c:size val="1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4.856512141280353E-2"/>
                  <c:y val="6.479113384484228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A588-4993-A49A-5B5021C85580}"/>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Factor!$C$16</c:f>
              <c:numCache>
                <c:formatCode>"€"#,##0.00_);\("€"#,##0.00\)</c:formatCode>
                <c:ptCount val="1"/>
                <c:pt idx="0">
                  <c:v>0</c:v>
                </c:pt>
              </c:numCache>
            </c:numRef>
          </c:xVal>
          <c:yVal>
            <c:numRef>
              <c:f>Factor!$E$16</c:f>
              <c:numCache>
                <c:formatCode>0.0%</c:formatCode>
                <c:ptCount val="1"/>
                <c:pt idx="0">
                  <c:v>-0.1</c:v>
                </c:pt>
              </c:numCache>
            </c:numRef>
          </c:yVal>
          <c:smooth val="0"/>
          <c:extLst>
            <c:ext xmlns:c16="http://schemas.microsoft.com/office/drawing/2014/chart" uri="{C3380CC4-5D6E-409C-BE32-E72D297353CC}">
              <c16:uniqueId val="{00000004-A588-4993-A49A-5B5021C85580}"/>
            </c:ext>
          </c:extLst>
        </c:ser>
        <c:dLbls>
          <c:showLegendKey val="0"/>
          <c:showVal val="0"/>
          <c:showCatName val="0"/>
          <c:showSerName val="0"/>
          <c:showPercent val="0"/>
          <c:showBubbleSize val="0"/>
        </c:dLbls>
        <c:axId val="321013024"/>
        <c:axId val="321013416"/>
      </c:scatterChart>
      <c:dateAx>
        <c:axId val="321013024"/>
        <c:scaling>
          <c:orientation val="minMax"/>
        </c:scaling>
        <c:delete val="0"/>
        <c:axPos val="b"/>
        <c:majorGridlines>
          <c:spPr>
            <a:ln w="9525" cap="flat" cmpd="sng" algn="ctr">
              <a:solidFill>
                <a:schemeClr val="tx1">
                  <a:lumMod val="15000"/>
                  <a:lumOff val="85000"/>
                </a:schemeClr>
              </a:solidFill>
              <a:round/>
            </a:ln>
            <a:effectLst/>
          </c:spPr>
        </c:majorGridlines>
        <c:numFmt formatCode="&quot;€&quot;\ #,##0.0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21013416"/>
        <c:crosses val="autoZero"/>
        <c:auto val="0"/>
        <c:lblOffset val="100"/>
        <c:baseTimeUnit val="days"/>
        <c:majorUnit val="10"/>
        <c:majorTimeUnit val="days"/>
        <c:minorUnit val="1"/>
        <c:minorTimeUnit val="days"/>
      </c:dateAx>
      <c:valAx>
        <c:axId val="321013416"/>
        <c:scaling>
          <c:orientation val="minMax"/>
          <c:max val="0.1"/>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21013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8000000000000001E-2"/>
          <c:y val="2.8406040868911714E-2"/>
          <c:w val="0.96"/>
          <c:h val="0.94"/>
        </c:manualLayout>
      </c:layout>
      <c:scatterChart>
        <c:scatterStyle val="lineMarker"/>
        <c:varyColors val="0"/>
        <c:ser>
          <c:idx val="26"/>
          <c:order val="0"/>
          <c:tx>
            <c:v>BPK = 1</c:v>
          </c:tx>
          <c:spPr>
            <a:ln w="44450" cap="rnd" cmpd="sng" algn="ctr">
              <a:solidFill>
                <a:srgbClr val="DCA848"/>
              </a:solidFill>
              <a:prstDash val="solid"/>
              <a:round/>
              <a:headEnd type="none" w="med" len="med"/>
              <a:tailEnd type="none" w="med" len="med"/>
            </a:ln>
          </c:spPr>
          <c:marker>
            <c:symbol val="none"/>
          </c:marker>
          <c:xVal>
            <c:numRef>
              <c:f>DATA!$D$20:$Z$20</c:f>
              <c:numCache>
                <c:formatCode>_(* #,##0.00_);_(* \(#,##0.00\);_(* "-"??_);_(@_)</c:formatCode>
                <c:ptCount val="23"/>
                <c:pt idx="0">
                  <c:v>68.351182020261376</c:v>
                </c:pt>
                <c:pt idx="1">
                  <c:v>68.746792245008109</c:v>
                </c:pt>
                <c:pt idx="2">
                  <c:v>69.142402469754842</c:v>
                </c:pt>
                <c:pt idx="3">
                  <c:v>69.933622919248307</c:v>
                </c:pt>
                <c:pt idx="4">
                  <c:v>71.516063818235239</c:v>
                </c:pt>
                <c:pt idx="5">
                  <c:v>73.09850471722217</c:v>
                </c:pt>
                <c:pt idx="6">
                  <c:v>74.680945616209101</c:v>
                </c:pt>
                <c:pt idx="7">
                  <c:v>76.263386515196032</c:v>
                </c:pt>
                <c:pt idx="8">
                  <c:v>77.845827414182963</c:v>
                </c:pt>
                <c:pt idx="9">
                  <c:v>79.428268313169895</c:v>
                </c:pt>
                <c:pt idx="10">
                  <c:v>81.010709212156812</c:v>
                </c:pt>
                <c:pt idx="11">
                  <c:v>82.593150111143757</c:v>
                </c:pt>
                <c:pt idx="12">
                  <c:v>84.175591010130688</c:v>
                </c:pt>
                <c:pt idx="13">
                  <c:v>85.758031909117634</c:v>
                </c:pt>
                <c:pt idx="14">
                  <c:v>87.34047280810455</c:v>
                </c:pt>
                <c:pt idx="15">
                  <c:v>88.922913707091482</c:v>
                </c:pt>
                <c:pt idx="16">
                  <c:v>90.505354606078413</c:v>
                </c:pt>
                <c:pt idx="17">
                  <c:v>92.087795505065344</c:v>
                </c:pt>
                <c:pt idx="18">
                  <c:v>93.670236404052275</c:v>
                </c:pt>
                <c:pt idx="19">
                  <c:v>95.252677303039206</c:v>
                </c:pt>
                <c:pt idx="20">
                  <c:v>96.835118202026123</c:v>
                </c:pt>
                <c:pt idx="21">
                  <c:v>98.417559101013069</c:v>
                </c:pt>
                <c:pt idx="22">
                  <c:v>100</c:v>
                </c:pt>
              </c:numCache>
            </c:numRef>
          </c:xVal>
          <c:yVal>
            <c:numRef>
              <c:f>DATA!$D$19:$Z$19</c:f>
              <c:numCache>
                <c:formatCode>_(* #,##0.00_);_(* \(#,##0.00\);_(* "-"??_);_(@_)</c:formatCode>
                <c:ptCount val="23"/>
                <c:pt idx="0">
                  <c:v>0</c:v>
                </c:pt>
                <c:pt idx="1">
                  <c:v>1508562.077294308</c:v>
                </c:pt>
                <c:pt idx="2">
                  <c:v>1918108.8894850661</c:v>
                </c:pt>
                <c:pt idx="3">
                  <c:v>2436199.1017546314</c:v>
                </c:pt>
                <c:pt idx="4">
                  <c:v>3087494.8654199899</c:v>
                </c:pt>
                <c:pt idx="5">
                  <c:v>3540003.4897363484</c:v>
                </c:pt>
                <c:pt idx="6">
                  <c:v>3895720.0321344878</c:v>
                </c:pt>
                <c:pt idx="7">
                  <c:v>4191862.5751635609</c:v>
                </c:pt>
                <c:pt idx="8">
                  <c:v>4446790.425103425</c:v>
                </c:pt>
                <c:pt idx="9">
                  <c:v>4671098.2606425034</c:v>
                </c:pt>
                <c:pt idx="10">
                  <c:v>4871532.2964897873</c:v>
                </c:pt>
                <c:pt idx="11">
                  <c:v>5052690.7766352603</c:v>
                </c:pt>
                <c:pt idx="12">
                  <c:v>5217868.817092238</c:v>
                </c:pt>
                <c:pt idx="13">
                  <c:v>5369520.3158088448</c:v>
                </c:pt>
                <c:pt idx="14">
                  <c:v>5509529.3497083681</c:v>
                </c:pt>
                <c:pt idx="15">
                  <c:v>5639378.8695222111</c:v>
                </c:pt>
                <c:pt idx="16">
                  <c:v>5760260.4185547298</c:v>
                </c:pt>
                <c:pt idx="17">
                  <c:v>5873148.2070579007</c:v>
                </c:pt>
                <c:pt idx="18">
                  <c:v>5978850.7118648281</c:v>
                </c:pt>
                <c:pt idx="19">
                  <c:v>6078047.5906763356</c:v>
                </c:pt>
                <c:pt idx="20">
                  <c:v>6171316.7038827371</c:v>
                </c:pt>
                <c:pt idx="21">
                  <c:v>6259154.2946559899</c:v>
                </c:pt>
                <c:pt idx="22">
                  <c:v>6341990.3270636434</c:v>
                </c:pt>
              </c:numCache>
            </c:numRef>
          </c:yVal>
          <c:smooth val="0"/>
          <c:extLst>
            <c:ext xmlns:c16="http://schemas.microsoft.com/office/drawing/2014/chart" uri="{C3380CC4-5D6E-409C-BE32-E72D297353CC}">
              <c16:uniqueId val="{00000000-CAAE-4933-A00B-3EC629F02AE9}"/>
            </c:ext>
          </c:extLst>
        </c:ser>
        <c:ser>
          <c:idx val="27"/>
          <c:order val="1"/>
          <c:tx>
            <c:v>BPK = 0,9</c:v>
          </c:tx>
          <c:spPr>
            <a:ln w="44450" cap="rnd" cmpd="sng" algn="ctr">
              <a:solidFill>
                <a:srgbClr val="FFCC99"/>
              </a:solidFill>
              <a:prstDash val="solid"/>
              <a:round/>
              <a:headEnd type="none" w="med" len="med"/>
              <a:tailEnd type="none" w="med" len="med"/>
            </a:ln>
          </c:spPr>
          <c:marker>
            <c:symbol val="none"/>
          </c:marker>
          <c:xVal>
            <c:numRef>
              <c:f>DATA!$D$23:$Z$23</c:f>
              <c:numCache>
                <c:formatCode>_(* #,##0.00_);_(* \(#,##0.00\);_(* "-"??_);_(@_)</c:formatCode>
                <c:ptCount val="23"/>
                <c:pt idx="0">
                  <c:v>80.315943806234031</c:v>
                </c:pt>
                <c:pt idx="1">
                  <c:v>80.561994508656113</c:v>
                </c:pt>
                <c:pt idx="2">
                  <c:v>80.808045211078181</c:v>
                </c:pt>
                <c:pt idx="3">
                  <c:v>81.30014661592233</c:v>
                </c:pt>
                <c:pt idx="4">
                  <c:v>82.284349425610642</c:v>
                </c:pt>
                <c:pt idx="5">
                  <c:v>83.268552235298927</c:v>
                </c:pt>
                <c:pt idx="6">
                  <c:v>84.252755044987239</c:v>
                </c:pt>
                <c:pt idx="7">
                  <c:v>85.236957854675538</c:v>
                </c:pt>
                <c:pt idx="8">
                  <c:v>86.221160664363822</c:v>
                </c:pt>
                <c:pt idx="9">
                  <c:v>87.205363474052135</c:v>
                </c:pt>
                <c:pt idx="10">
                  <c:v>88.189566283740433</c:v>
                </c:pt>
                <c:pt idx="11">
                  <c:v>89.173769093428717</c:v>
                </c:pt>
                <c:pt idx="12">
                  <c:v>90.157971903117001</c:v>
                </c:pt>
                <c:pt idx="13">
                  <c:v>91.142174712805314</c:v>
                </c:pt>
                <c:pt idx="14">
                  <c:v>92.126377522493613</c:v>
                </c:pt>
                <c:pt idx="15">
                  <c:v>93.110580332181897</c:v>
                </c:pt>
                <c:pt idx="16">
                  <c:v>94.094783141870209</c:v>
                </c:pt>
                <c:pt idx="17">
                  <c:v>95.078985951558508</c:v>
                </c:pt>
                <c:pt idx="18">
                  <c:v>96.063188761246806</c:v>
                </c:pt>
                <c:pt idx="19">
                  <c:v>97.047391570935105</c:v>
                </c:pt>
                <c:pt idx="20">
                  <c:v>98.031594380623403</c:v>
                </c:pt>
                <c:pt idx="21">
                  <c:v>99.015797190311702</c:v>
                </c:pt>
                <c:pt idx="22">
                  <c:v>100</c:v>
                </c:pt>
              </c:numCache>
            </c:numRef>
          </c:xVal>
          <c:yVal>
            <c:numRef>
              <c:f>DATA!$D$22:$Z$22</c:f>
              <c:numCache>
                <c:formatCode>_(* #,##0.00_);_(* \(#,##0.00\);_(* "-"??_);_(@_)</c:formatCode>
                <c:ptCount val="23"/>
                <c:pt idx="0">
                  <c:v>0</c:v>
                </c:pt>
                <c:pt idx="1">
                  <c:v>1194237.1524241513</c:v>
                </c:pt>
                <c:pt idx="2">
                  <c:v>1518957.7339907787</c:v>
                </c:pt>
                <c:pt idx="3">
                  <c:v>1930528.2040882341</c:v>
                </c:pt>
                <c:pt idx="4">
                  <c:v>2449937.1792591996</c:v>
                </c:pt>
                <c:pt idx="5">
                  <c:v>2812822.5640493957</c:v>
                </c:pt>
                <c:pt idx="6">
                  <c:v>3099709.1700278139</c:v>
                </c:pt>
                <c:pt idx="7">
                  <c:v>3339945.9252656647</c:v>
                </c:pt>
                <c:pt idx="8">
                  <c:v>3547994.0485495003</c:v>
                </c:pt>
                <c:pt idx="9">
                  <c:v>3732189.4481993527</c:v>
                </c:pt>
                <c:pt idx="10">
                  <c:v>3897834.1452365015</c:v>
                </c:pt>
                <c:pt idx="11">
                  <c:v>4048537.9549588943</c:v>
                </c:pt>
                <c:pt idx="12">
                  <c:v>4186884.7286476311</c:v>
                </c:pt>
                <c:pt idx="13">
                  <c:v>4314796.4339457462</c:v>
                </c:pt>
                <c:pt idx="14">
                  <c:v>4433746.9661779264</c:v>
                </c:pt>
                <c:pt idx="15">
                  <c:v>4544894.9836971583</c:v>
                </c:pt>
                <c:pt idx="16">
                  <c:v>4649170.261196564</c:v>
                </c:pt>
                <c:pt idx="17">
                  <c:v>4747331.9605720695</c:v>
                </c:pt>
                <c:pt idx="18">
                  <c:v>4840009.201737077</c:v>
                </c:pt>
                <c:pt idx="19">
                  <c:v>4927730.0722770952</c:v>
                </c:pt>
                <c:pt idx="20">
                  <c:v>5010942.8520654161</c:v>
                </c:pt>
                <c:pt idx="21">
                  <c:v>5090031.8556385851</c:v>
                </c:pt>
                <c:pt idx="22">
                  <c:v>5165329.4668695107</c:v>
                </c:pt>
              </c:numCache>
            </c:numRef>
          </c:yVal>
          <c:smooth val="0"/>
          <c:extLst>
            <c:ext xmlns:c16="http://schemas.microsoft.com/office/drawing/2014/chart" uri="{C3380CC4-5D6E-409C-BE32-E72D297353CC}">
              <c16:uniqueId val="{00000001-CAAE-4933-A00B-3EC629F02AE9}"/>
            </c:ext>
          </c:extLst>
        </c:ser>
        <c:ser>
          <c:idx val="28"/>
          <c:order val="2"/>
          <c:tx>
            <c:v>BPK = 0,8</c:v>
          </c:tx>
          <c:spPr>
            <a:ln w="44450" cap="rnd" cmpd="sng" algn="ctr">
              <a:solidFill>
                <a:srgbClr val="FFCC99"/>
              </a:solidFill>
              <a:prstDash val="solid"/>
              <a:round/>
              <a:headEnd type="none" w="med" len="med"/>
              <a:tailEnd type="none" w="med" len="med"/>
            </a:ln>
          </c:spPr>
          <c:marker>
            <c:symbol val="none"/>
          </c:marker>
          <c:xVal>
            <c:numRef>
              <c:f>DATA!$D$26:$Z$26</c:f>
              <c:numCache>
                <c:formatCode>_(* #,##0.00_);_(* \(#,##0.00\);_(* "-"??_);_(@_)</c:formatCode>
                <c:ptCount val="23"/>
                <c:pt idx="0">
                  <c:v>92.280705592206687</c:v>
                </c:pt>
                <c:pt idx="1">
                  <c:v>92.377196772304117</c:v>
                </c:pt>
                <c:pt idx="2">
                  <c:v>92.473687952401534</c:v>
                </c:pt>
                <c:pt idx="3">
                  <c:v>92.666670312596352</c:v>
                </c:pt>
                <c:pt idx="4">
                  <c:v>93.052635032986018</c:v>
                </c:pt>
                <c:pt idx="5">
                  <c:v>93.438599753375684</c:v>
                </c:pt>
                <c:pt idx="6">
                  <c:v>93.824564473765349</c:v>
                </c:pt>
                <c:pt idx="7">
                  <c:v>94.210529194155015</c:v>
                </c:pt>
                <c:pt idx="8">
                  <c:v>94.596493914544695</c:v>
                </c:pt>
                <c:pt idx="9">
                  <c:v>94.982458634934346</c:v>
                </c:pt>
                <c:pt idx="10">
                  <c:v>95.368423355324012</c:v>
                </c:pt>
                <c:pt idx="11">
                  <c:v>95.754388075713678</c:v>
                </c:pt>
                <c:pt idx="12">
                  <c:v>96.140352796103343</c:v>
                </c:pt>
                <c:pt idx="13">
                  <c:v>96.526317516493009</c:v>
                </c:pt>
                <c:pt idx="14">
                  <c:v>96.912282236882675</c:v>
                </c:pt>
                <c:pt idx="15">
                  <c:v>97.29824695727234</c:v>
                </c:pt>
                <c:pt idx="16">
                  <c:v>97.684211677662006</c:v>
                </c:pt>
                <c:pt idx="17">
                  <c:v>98.070176398051672</c:v>
                </c:pt>
                <c:pt idx="18">
                  <c:v>98.456141118441337</c:v>
                </c:pt>
                <c:pt idx="19">
                  <c:v>98.842105838831003</c:v>
                </c:pt>
                <c:pt idx="20">
                  <c:v>99.228070559220669</c:v>
                </c:pt>
                <c:pt idx="21">
                  <c:v>99.614035279610334</c:v>
                </c:pt>
                <c:pt idx="22">
                  <c:v>100</c:v>
                </c:pt>
              </c:numCache>
            </c:numRef>
          </c:xVal>
          <c:yVal>
            <c:numRef>
              <c:f>DATA!$D$25:$Z$25</c:f>
              <c:numCache>
                <c:formatCode>_(* #,##0.00_);_(* \(#,##0.00\);_(* "-"??_);_(@_)</c:formatCode>
                <c:ptCount val="23"/>
                <c:pt idx="0">
                  <c:v>0</c:v>
                </c:pt>
                <c:pt idx="1">
                  <c:v>798768.41344114824</c:v>
                </c:pt>
                <c:pt idx="2">
                  <c:v>1016382.2520862255</c:v>
                </c:pt>
                <c:pt idx="3">
                  <c:v>1292856.5046947047</c:v>
                </c:pt>
                <c:pt idx="4">
                  <c:v>1643452.8205517454</c:v>
                </c:pt>
                <c:pt idx="5">
                  <c:v>1890062.3731997672</c:v>
                </c:pt>
                <c:pt idx="6">
                  <c:v>2086361.9156392834</c:v>
                </c:pt>
                <c:pt idx="7">
                  <c:v>2251886.1535270074</c:v>
                </c:pt>
                <c:pt idx="8">
                  <c:v>2396246.9628913151</c:v>
                </c:pt>
                <c:pt idx="9">
                  <c:v>2524977.2862238949</c:v>
                </c:pt>
                <c:pt idx="10">
                  <c:v>2641591.5106297289</c:v>
                </c:pt>
                <c:pt idx="11">
                  <c:v>2748479.0966430712</c:v>
                </c:pt>
                <c:pt idx="12">
                  <c:v>2847348.0483207544</c:v>
                </c:pt>
                <c:pt idx="13">
                  <c:v>2939467.1043079412</c:v>
                </c:pt>
                <c:pt idx="14">
                  <c:v>3025807.8797865575</c:v>
                </c:pt>
                <c:pt idx="15">
                  <c:v>3107133.1211425993</c:v>
                </c:pt>
                <c:pt idx="16">
                  <c:v>3184054.043203203</c:v>
                </c:pt>
                <c:pt idx="17">
                  <c:v>3257068.9965395308</c:v>
                </c:pt>
                <c:pt idx="18">
                  <c:v>3326590.3729923978</c:v>
                </c:pt>
                <c:pt idx="19">
                  <c:v>3392963.8324287408</c:v>
                </c:pt>
                <c:pt idx="20">
                  <c:v>3456482.3612472378</c:v>
                </c:pt>
                <c:pt idx="21">
                  <c:v>3517396.7594774598</c:v>
                </c:pt>
                <c:pt idx="22">
                  <c:v>3575923.6024600961</c:v>
                </c:pt>
              </c:numCache>
            </c:numRef>
          </c:yVal>
          <c:smooth val="0"/>
          <c:extLst>
            <c:ext xmlns:c16="http://schemas.microsoft.com/office/drawing/2014/chart" uri="{C3380CC4-5D6E-409C-BE32-E72D297353CC}">
              <c16:uniqueId val="{00000002-CAAE-4933-A00B-3EC629F02AE9}"/>
            </c:ext>
          </c:extLst>
        </c:ser>
        <c:ser>
          <c:idx val="29"/>
          <c:order val="3"/>
          <c:tx>
            <c:v>BPK = 0,7</c:v>
          </c:tx>
          <c:spPr>
            <a:ln w="44450" cap="rnd" cmpd="sng" algn="ctr">
              <a:solidFill>
                <a:srgbClr val="FFCC99"/>
              </a:solidFill>
              <a:prstDash val="solid"/>
              <a:round/>
              <a:headEnd type="none" w="med" len="med"/>
              <a:tailEnd type="none" w="med" len="med"/>
            </a:ln>
          </c:spPr>
          <c:marker>
            <c:symbol val="none"/>
          </c:marker>
          <c:xVal>
            <c:numRef>
              <c:f>DATA!$D$29:$Z$29</c:f>
              <c:numCache>
                <c:formatCode>_(* #,##0.00_);_(* \(#,##0.00\);_(* "-"??_);_(@_)</c:formatCode>
                <c:ptCount val="23"/>
                <c:pt idx="0">
                  <c:v>104.24546737817938</c:v>
                </c:pt>
                <c:pt idx="1">
                  <c:v>104.19239903595215</c:v>
                </c:pt>
                <c:pt idx="2">
                  <c:v>104.1393306937249</c:v>
                </c:pt>
                <c:pt idx="3">
                  <c:v>104.0331940092704</c:v>
                </c:pt>
                <c:pt idx="4">
                  <c:v>103.82092064036144</c:v>
                </c:pt>
                <c:pt idx="5">
                  <c:v>103.60864727145247</c:v>
                </c:pt>
                <c:pt idx="6">
                  <c:v>103.3963739025435</c:v>
                </c:pt>
                <c:pt idx="7">
                  <c:v>103.18410053363453</c:v>
                </c:pt>
                <c:pt idx="8">
                  <c:v>102.97182716472557</c:v>
                </c:pt>
                <c:pt idx="9">
                  <c:v>102.7595537958166</c:v>
                </c:pt>
                <c:pt idx="10">
                  <c:v>102.54728042690762</c:v>
                </c:pt>
                <c:pt idx="11">
                  <c:v>102.33500705799865</c:v>
                </c:pt>
                <c:pt idx="12">
                  <c:v>102.12273368908969</c:v>
                </c:pt>
                <c:pt idx="13">
                  <c:v>101.91046032018072</c:v>
                </c:pt>
                <c:pt idx="14">
                  <c:v>101.69818695127175</c:v>
                </c:pt>
                <c:pt idx="15">
                  <c:v>101.48591358236278</c:v>
                </c:pt>
                <c:pt idx="16">
                  <c:v>101.27364021345382</c:v>
                </c:pt>
                <c:pt idx="17">
                  <c:v>101.06136684454485</c:v>
                </c:pt>
                <c:pt idx="18">
                  <c:v>100.84909347563587</c:v>
                </c:pt>
                <c:pt idx="19">
                  <c:v>100.63682010672692</c:v>
                </c:pt>
                <c:pt idx="20">
                  <c:v>100.42454673781793</c:v>
                </c:pt>
                <c:pt idx="21">
                  <c:v>100.21227336890897</c:v>
                </c:pt>
                <c:pt idx="22">
                  <c:v>100</c:v>
                </c:pt>
              </c:numCache>
            </c:numRef>
          </c:xVal>
          <c:yVal>
            <c:numRef>
              <c:f>DATA!$D$28:$Z$28</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yVal>
          <c:smooth val="0"/>
          <c:extLst>
            <c:ext xmlns:c16="http://schemas.microsoft.com/office/drawing/2014/chart" uri="{C3380CC4-5D6E-409C-BE32-E72D297353CC}">
              <c16:uniqueId val="{00000003-CAAE-4933-A00B-3EC629F02AE9}"/>
            </c:ext>
          </c:extLst>
        </c:ser>
        <c:ser>
          <c:idx val="13"/>
          <c:order val="4"/>
          <c:tx>
            <c:v>min</c:v>
          </c:tx>
          <c:spPr>
            <a:ln w="44450" cap="rnd" cmpd="sng" algn="ctr">
              <a:solidFill>
                <a:srgbClr val="4F81BD"/>
              </a:solidFill>
              <a:prstDash val="solid"/>
              <a:round/>
              <a:headEnd type="none" w="med" len="med"/>
              <a:tailEnd type="none" w="med" len="med"/>
            </a:ln>
          </c:spPr>
          <c:marker>
            <c:symbol val="none"/>
          </c:marker>
          <c:xVal>
            <c:numRef>
              <c:f>DATA!$C$41:$D$41</c:f>
              <c:numCache>
                <c:formatCode>General</c:formatCode>
                <c:ptCount val="2"/>
                <c:pt idx="0">
                  <c:v>69.99699969996999</c:v>
                </c:pt>
                <c:pt idx="1">
                  <c:v>69.99699969996999</c:v>
                </c:pt>
              </c:numCache>
            </c:numRef>
          </c:xVal>
          <c:yVal>
            <c:numRef>
              <c:f>DATA!$C$43:$D$43</c:f>
              <c:numCache>
                <c:formatCode>_ "€"\ * #,##0_ ;_ "€"\ * \-#,##0_ ;_ "€"\ * "-"??_ ;_ @_ </c:formatCode>
                <c:ptCount val="2"/>
                <c:pt idx="0" formatCode="_(&quot;€&quot;* #,##0.00_);_(&quot;€&quot;* \(#,##0.00\);_(&quot;€&quot;* &quot;-&quot;??_);_(@_)">
                  <c:v>0</c:v>
                </c:pt>
                <c:pt idx="1">
                  <c:v>12000000.000000002</c:v>
                </c:pt>
              </c:numCache>
            </c:numRef>
          </c:yVal>
          <c:smooth val="0"/>
          <c:extLst>
            <c:ext xmlns:c16="http://schemas.microsoft.com/office/drawing/2014/chart" uri="{C3380CC4-5D6E-409C-BE32-E72D297353CC}">
              <c16:uniqueId val="{00000004-CAAE-4933-A00B-3EC629F02AE9}"/>
            </c:ext>
          </c:extLst>
        </c:ser>
        <c:ser>
          <c:idx val="14"/>
          <c:order val="5"/>
          <c:tx>
            <c:v>max</c:v>
          </c:tx>
          <c:spPr>
            <a:ln w="44450" cap="rnd" cmpd="sng" algn="ctr">
              <a:solidFill>
                <a:srgbClr val="1F497D"/>
              </a:solidFill>
              <a:prstDash val="solid"/>
              <a:round/>
              <a:headEnd type="none" w="med" len="med"/>
              <a:tailEnd type="none" w="med" len="med"/>
            </a:ln>
          </c:spPr>
          <c:marker>
            <c:symbol val="none"/>
          </c:marker>
          <c:xVal>
            <c:numRef>
              <c:f>DATA!$C$40:$D$40</c:f>
              <c:numCache>
                <c:formatCode>General</c:formatCode>
                <c:ptCount val="2"/>
                <c:pt idx="0">
                  <c:v>100</c:v>
                </c:pt>
                <c:pt idx="1">
                  <c:v>100</c:v>
                </c:pt>
              </c:numCache>
            </c:numRef>
          </c:xVal>
          <c:yVal>
            <c:numRef>
              <c:f>DATA!$C$43:$D$43</c:f>
              <c:numCache>
                <c:formatCode>_ "€"\ * #,##0_ ;_ "€"\ * \-#,##0_ ;_ "€"\ * "-"??_ ;_ @_ </c:formatCode>
                <c:ptCount val="2"/>
                <c:pt idx="0" formatCode="_(&quot;€&quot;* #,##0.00_);_(&quot;€&quot;* \(#,##0.00\);_(&quot;€&quot;* &quot;-&quot;??_);_(@_)">
                  <c:v>0</c:v>
                </c:pt>
                <c:pt idx="1">
                  <c:v>12000000.000000002</c:v>
                </c:pt>
              </c:numCache>
            </c:numRef>
          </c:yVal>
          <c:smooth val="0"/>
          <c:extLst>
            <c:ext xmlns:c16="http://schemas.microsoft.com/office/drawing/2014/chart" uri="{C3380CC4-5D6E-409C-BE32-E72D297353CC}">
              <c16:uniqueId val="{00000005-CAAE-4933-A00B-3EC629F02AE9}"/>
            </c:ext>
          </c:extLst>
        </c:ser>
        <c:ser>
          <c:idx val="15"/>
          <c:order val="6"/>
          <c:tx>
            <c:strRef>
              <c:f>DATA!$B$38</c:f>
              <c:strCache>
                <c:ptCount val="1"/>
                <c:pt idx="0">
                  <c:v>Referentie</c:v>
                </c:pt>
              </c:strCache>
            </c:strRef>
          </c:tx>
          <c:spPr>
            <a:ln>
              <a:noFill/>
            </a:ln>
            <a:effectLst>
              <a:outerShdw blurRad="40000" dist="23000" dir="5400000" rotWithShape="0">
                <a:srgbClr val="000000">
                  <a:alpha val="35000"/>
                </a:srgbClr>
              </a:outerShdw>
            </a:effectLst>
          </c:spPr>
          <c:marker>
            <c:symbol val="circle"/>
            <c:size val="12"/>
            <c:spPr>
              <a:solidFill>
                <a:srgbClr val="DCA848"/>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0.10183826159556043"/>
                  <c:y val="-3.482775522620027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AE-4933-A00B-3EC629F02AE9}"/>
                </c:ext>
              </c:extLst>
            </c:dLbl>
            <c:spPr>
              <a:noFill/>
              <a:ln>
                <a:noFill/>
              </a:ln>
              <a:effectLst/>
            </c:spPr>
            <c:txPr>
              <a:bodyPr wrap="square" lIns="38100" tIns="19050" rIns="38100" bIns="19050" anchor="ctr">
                <a:spAutoFit/>
              </a:bodyPr>
              <a:lstStyle/>
              <a:p>
                <a:pPr>
                  <a:defRPr b="1" i="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DATA!$D$38</c:f>
              <c:numCache>
                <c:formatCode>0</c:formatCode>
                <c:ptCount val="1"/>
                <c:pt idx="0">
                  <c:v>93.999399939993992</c:v>
                </c:pt>
              </c:numCache>
            </c:numRef>
          </c:xVal>
          <c:yVal>
            <c:numRef>
              <c:f>DATA!$C$38</c:f>
              <c:numCache>
                <c:formatCode>_ "€"\ * #,##0_ ;_ "€"\ * \-#,##0_ ;_ "€"\ * "-"??_ ;_ @_ </c:formatCode>
                <c:ptCount val="1"/>
                <c:pt idx="0">
                  <c:v>6000000</c:v>
                </c:pt>
              </c:numCache>
            </c:numRef>
          </c:yVal>
          <c:smooth val="0"/>
          <c:extLst>
            <c:ext xmlns:c16="http://schemas.microsoft.com/office/drawing/2014/chart" uri="{C3380CC4-5D6E-409C-BE32-E72D297353CC}">
              <c16:uniqueId val="{00000007-CAAE-4933-A00B-3EC629F02AE9}"/>
            </c:ext>
          </c:extLst>
        </c:ser>
        <c:ser>
          <c:idx val="16"/>
          <c:order val="7"/>
          <c:tx>
            <c:strRef>
              <c:f>DATA!$B$39</c:f>
              <c:strCache>
                <c:ptCount val="1"/>
                <c:pt idx="0">
                  <c:v>Referentie (Qmax)</c:v>
                </c:pt>
              </c:strCache>
            </c:strRef>
          </c:tx>
          <c:spPr>
            <a:ln>
              <a:noFill/>
            </a:ln>
            <a:effectLst>
              <a:outerShdw blurRad="40000" dist="23000" dir="5400000" rotWithShape="0">
                <a:srgbClr val="000000">
                  <a:alpha val="35000"/>
                </a:srgbClr>
              </a:outerShdw>
            </a:effectLst>
          </c:spPr>
          <c:marker>
            <c:symbol val="circle"/>
            <c:size val="12"/>
            <c:spPr>
              <a:solidFill>
                <a:srgbClr val="DCA848"/>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1.53887880429271E-2"/>
                  <c:y val="-1.5207296997459114E-2"/>
                </c:manualLayout>
              </c:layout>
              <c:spPr>
                <a:noFill/>
                <a:ln>
                  <a:noFill/>
                </a:ln>
                <a:effectLst/>
              </c:spPr>
              <c:txPr>
                <a:bodyPr wrap="square" lIns="38100" tIns="19050" rIns="38100" bIns="19050" anchor="ctr">
                  <a:noAutofit/>
                </a:bodyPr>
                <a:lstStyle/>
                <a:p>
                  <a:pPr>
                    <a:defRPr b="1" i="1"/>
                  </a:pPr>
                  <a:endParaRPr lang="nl-NL"/>
                </a:p>
              </c:txPr>
              <c:showLegendKey val="0"/>
              <c:showVal val="0"/>
              <c:showCatName val="0"/>
              <c:showSerName val="1"/>
              <c:showPercent val="0"/>
              <c:showBubbleSize val="0"/>
              <c:extLst>
                <c:ext xmlns:c15="http://schemas.microsoft.com/office/drawing/2012/chart" uri="{CE6537A1-D6FC-4f65-9D91-7224C49458BB}">
                  <c15:layout>
                    <c:manualLayout>
                      <c:w val="0.11246139006003851"/>
                      <c:h val="8.3605145167969491E-2"/>
                    </c:manualLayout>
                  </c15:layout>
                </c:ext>
                <c:ext xmlns:c16="http://schemas.microsoft.com/office/drawing/2014/chart" uri="{C3380CC4-5D6E-409C-BE32-E72D297353CC}">
                  <c16:uniqueId val="{00000008-CAAE-4933-A00B-3EC629F02AE9}"/>
                </c:ext>
              </c:extLst>
            </c:dLbl>
            <c:spPr>
              <a:noFill/>
              <a:ln>
                <a:noFill/>
              </a:ln>
              <a:effectLst/>
            </c:spPr>
            <c:txPr>
              <a:bodyPr wrap="square" lIns="38100" tIns="19050" rIns="38100" bIns="19050" anchor="ctr">
                <a:spAutoFit/>
              </a:bodyPr>
              <a:lstStyle/>
              <a:p>
                <a:pPr>
                  <a:defRPr b="1" i="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DATA!$D$39</c:f>
              <c:numCache>
                <c:formatCode>0</c:formatCode>
                <c:ptCount val="1"/>
                <c:pt idx="0">
                  <c:v>100</c:v>
                </c:pt>
              </c:numCache>
            </c:numRef>
          </c:xVal>
          <c:yVal>
            <c:numRef>
              <c:f>DATA!$C$39</c:f>
              <c:numCache>
                <c:formatCode>_ "€"\ * #,##0_ ;_ "€"\ * \-#,##0_ ;_ "€"\ * "-"??_ ;_ @_ </c:formatCode>
                <c:ptCount val="1"/>
                <c:pt idx="0">
                  <c:v>6342000</c:v>
                </c:pt>
              </c:numCache>
            </c:numRef>
          </c:yVal>
          <c:smooth val="0"/>
          <c:extLst>
            <c:ext xmlns:c16="http://schemas.microsoft.com/office/drawing/2014/chart" uri="{C3380CC4-5D6E-409C-BE32-E72D297353CC}">
              <c16:uniqueId val="{00000009-CAAE-4933-A00B-3EC629F02AE9}"/>
            </c:ext>
          </c:extLst>
        </c:ser>
        <c:ser>
          <c:idx val="1"/>
          <c:order val="8"/>
          <c:tx>
            <c:strRef>
              <c:f>DATA!$B$7</c:f>
              <c:strCache>
                <c:ptCount val="1"/>
                <c:pt idx="0">
                  <c:v>Uw inschrijving</c:v>
                </c:pt>
              </c:strCache>
            </c:strRef>
          </c:tx>
          <c:spPr>
            <a:ln>
              <a:noFill/>
            </a:ln>
            <a:effectLst>
              <a:outerShdw blurRad="40000" dist="23000" dir="5400000" rotWithShape="0">
                <a:srgbClr val="000000">
                  <a:alpha val="35000"/>
                </a:srgbClr>
              </a:outerShdw>
            </a:effectLst>
          </c:spPr>
          <c:marker>
            <c:symbol val="circle"/>
            <c:size val="12"/>
            <c:spPr>
              <a:solidFill>
                <a:srgbClr val="76E17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0.17"/>
                  <c:y val="-0.0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AAE-4933-A00B-3EC629F02AE9}"/>
                </c:ext>
              </c:extLst>
            </c:dLbl>
            <c:spPr>
              <a:noFill/>
              <a:ln>
                <a:noFill/>
              </a:ln>
              <a:effectLst/>
            </c:spPr>
            <c:txPr>
              <a:bodyPr wrap="square" lIns="38100" tIns="19050" rIns="38100" bIns="19050" anchor="ctr">
                <a:spAutoFit/>
              </a:bodyPr>
              <a:lstStyle/>
              <a:p>
                <a:pPr>
                  <a:defRPr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DATA!$F$7</c:f>
              <c:numCache>
                <c:formatCode>0</c:formatCode>
                <c:ptCount val="1"/>
                <c:pt idx="0">
                  <c:v>69.99699969996999</c:v>
                </c:pt>
              </c:numCache>
            </c:numRef>
          </c:xVal>
          <c:yVal>
            <c:numRef>
              <c:f>DATA!$C$7</c:f>
              <c:numCache>
                <c:formatCode>_("€"* #,##0.00_);_("€"* \(#,##0.00\);_("€"* "-"??_);_(@_)</c:formatCode>
                <c:ptCount val="1"/>
                <c:pt idx="0">
                  <c:v>-20160</c:v>
                </c:pt>
              </c:numCache>
            </c:numRef>
          </c:yVal>
          <c:smooth val="0"/>
          <c:extLst>
            <c:ext xmlns:c16="http://schemas.microsoft.com/office/drawing/2014/chart" uri="{C3380CC4-5D6E-409C-BE32-E72D297353CC}">
              <c16:uniqueId val="{0000000B-CAAE-4933-A00B-3EC629F02AE9}"/>
            </c:ext>
          </c:extLst>
        </c:ser>
        <c:ser>
          <c:idx val="3"/>
          <c:order val="9"/>
          <c:tx>
            <c:strRef>
              <c:f>DATA!$G$41</c:f>
              <c:strCache>
                <c:ptCount val="1"/>
                <c:pt idx="0">
                  <c:v>2333</c:v>
                </c:pt>
              </c:strCache>
            </c:strRef>
          </c:tx>
          <c:marker>
            <c:symbol val="none"/>
          </c:marker>
          <c:dLbls>
            <c:dLbl>
              <c:idx val="0"/>
              <c:layout>
                <c:manualLayout>
                  <c:x val="-3.5936535433070869E-2"/>
                  <c:y val="5.5337952755905362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AAE-4933-A00B-3EC629F02AE9}"/>
                </c:ext>
              </c:extLst>
            </c:dLbl>
            <c:spPr>
              <a:noFill/>
              <a:ln>
                <a:noFill/>
              </a:ln>
              <a:effectLst/>
            </c:spPr>
            <c:txPr>
              <a:bodyPr wrap="square" lIns="38100" tIns="19050" rIns="38100" bIns="19050" anchor="ctr">
                <a:spAutoFit/>
              </a:bodyPr>
              <a:lstStyle/>
              <a:p>
                <a:pPr>
                  <a:defRPr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DATA!$C$41</c:f>
              <c:numCache>
                <c:formatCode>General</c:formatCode>
                <c:ptCount val="1"/>
                <c:pt idx="0">
                  <c:v>69.99699969996999</c:v>
                </c:pt>
              </c:numCache>
            </c:numRef>
          </c:xVal>
          <c:yVal>
            <c:numRef>
              <c:f>DATA!$C$43</c:f>
              <c:numCache>
                <c:formatCode>_("€"* #,##0.00_);_("€"* \(#,##0.00\);_("€"* "-"??_);_(@_)</c:formatCode>
                <c:ptCount val="1"/>
                <c:pt idx="0">
                  <c:v>0</c:v>
                </c:pt>
              </c:numCache>
            </c:numRef>
          </c:yVal>
          <c:smooth val="0"/>
          <c:extLst>
            <c:ext xmlns:c16="http://schemas.microsoft.com/office/drawing/2014/chart" uri="{C3380CC4-5D6E-409C-BE32-E72D297353CC}">
              <c16:uniqueId val="{0000000D-CAAE-4933-A00B-3EC629F02AE9}"/>
            </c:ext>
          </c:extLst>
        </c:ser>
        <c:ser>
          <c:idx val="5"/>
          <c:order val="10"/>
          <c:tx>
            <c:strRef>
              <c:f>DATA!$G$40</c:f>
              <c:strCache>
                <c:ptCount val="1"/>
                <c:pt idx="0">
                  <c:v>3333</c:v>
                </c:pt>
              </c:strCache>
            </c:strRef>
          </c:tx>
          <c:marker>
            <c:symbol val="none"/>
          </c:marker>
          <c:dLbls>
            <c:dLbl>
              <c:idx val="0"/>
              <c:layout>
                <c:manualLayout>
                  <c:x val="-3.4000000000000002E-2"/>
                  <c:y val="5.27540758994074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CAAE-4933-A00B-3EC629F02AE9}"/>
                </c:ext>
              </c:extLst>
            </c:dLbl>
            <c:spPr>
              <a:noFill/>
              <a:ln>
                <a:noFill/>
              </a:ln>
              <a:effectLst/>
            </c:spPr>
            <c:txPr>
              <a:bodyPr wrap="square" lIns="38100" tIns="19050" rIns="38100" bIns="19050" anchor="ctr">
                <a:spAutoFit/>
              </a:bodyPr>
              <a:lstStyle/>
              <a:p>
                <a:pPr>
                  <a:defRPr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DATA!$C$40</c:f>
              <c:numCache>
                <c:formatCode>General</c:formatCode>
                <c:ptCount val="1"/>
                <c:pt idx="0">
                  <c:v>100</c:v>
                </c:pt>
              </c:numCache>
            </c:numRef>
          </c:xVal>
          <c:yVal>
            <c:numRef>
              <c:f>DATA!$C$43</c:f>
              <c:numCache>
                <c:formatCode>_("€"* #,##0.00_);_("€"* \(#,##0.00\);_("€"* "-"??_);_(@_)</c:formatCode>
                <c:ptCount val="1"/>
                <c:pt idx="0">
                  <c:v>0</c:v>
                </c:pt>
              </c:numCache>
            </c:numRef>
          </c:yVal>
          <c:smooth val="0"/>
          <c:extLst>
            <c:ext xmlns:c16="http://schemas.microsoft.com/office/drawing/2014/chart" uri="{C3380CC4-5D6E-409C-BE32-E72D297353CC}">
              <c16:uniqueId val="{0000000F-CAAE-4933-A00B-3EC629F02AE9}"/>
            </c:ext>
          </c:extLst>
        </c:ser>
        <c:ser>
          <c:idx val="4"/>
          <c:order val="11"/>
          <c:tx>
            <c:v>Vergelijkingswaarde x1000</c:v>
          </c:tx>
          <c:marker>
            <c:symbol val="none"/>
          </c:marker>
          <c:dLbls>
            <c:spPr>
              <a:noFill/>
              <a:ln>
                <a:noFill/>
              </a:ln>
              <a:effectLst/>
            </c:spPr>
            <c:txPr>
              <a:bodyPr wrap="square" lIns="38100" tIns="19050" rIns="38100" bIns="19050" anchor="ctr" anchorCtr="0">
                <a:spAutoFit/>
              </a:bodyPr>
              <a:lstStyle/>
              <a:p>
                <a:pPr algn="l">
                  <a:defRPr sz="1100"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Ref>
              <c:f>DATA!$D$43</c:f>
              <c:numCache>
                <c:formatCode>_ "€"\ * #,##0_ ;_ "€"\ * \-#,##0_ ;_ "€"\ * "-"??_ ;_ @_ </c:formatCode>
                <c:ptCount val="1"/>
                <c:pt idx="0">
                  <c:v>12000000.000000002</c:v>
                </c:pt>
              </c:numCache>
            </c:numRef>
          </c:yVal>
          <c:smooth val="0"/>
          <c:extLst>
            <c:ext xmlns:c16="http://schemas.microsoft.com/office/drawing/2014/chart" uri="{C3380CC4-5D6E-409C-BE32-E72D297353CC}">
              <c16:uniqueId val="{00000010-CAAE-4933-A00B-3EC629F02AE9}"/>
            </c:ext>
          </c:extLst>
        </c:ser>
        <c:ser>
          <c:idx val="0"/>
          <c:order val="12"/>
          <c:tx>
            <c:v>QKnockOut</c:v>
          </c:tx>
          <c:spPr>
            <a:ln w="44450" cap="rnd" cmpd="sng" algn="ctr">
              <a:solidFill>
                <a:srgbClr val="C0504D"/>
              </a:solidFill>
              <a:prstDash val="sysDash"/>
              <a:round/>
              <a:headEnd type="none" w="med" len="med"/>
              <a:tailEnd type="none" w="med" len="med"/>
            </a:ln>
          </c:spPr>
          <c:marker>
            <c:symbol val="none"/>
          </c:marker>
          <c:xVal>
            <c:numRef>
              <c:f>DATA!$G$44:$H$44</c:f>
              <c:numCache>
                <c:formatCode>0</c:formatCode>
                <c:ptCount val="2"/>
                <c:pt idx="0">
                  <c:v>-0.30003000300030003</c:v>
                </c:pt>
                <c:pt idx="1">
                  <c:v>-0.30003000300030003</c:v>
                </c:pt>
              </c:numCache>
            </c:numRef>
          </c:xVal>
          <c:yVal>
            <c:numRef>
              <c:f>DATA!$C$43:$D$43</c:f>
              <c:numCache>
                <c:formatCode>_ "€"\ * #,##0_ ;_ "€"\ * \-#,##0_ ;_ "€"\ * "-"??_ ;_ @_ </c:formatCode>
                <c:ptCount val="2"/>
                <c:pt idx="0" formatCode="_(&quot;€&quot;* #,##0.00_);_(&quot;€&quot;* \(#,##0.00\);_(&quot;€&quot;* &quot;-&quot;??_);_(@_)">
                  <c:v>0</c:v>
                </c:pt>
                <c:pt idx="1">
                  <c:v>12000000.000000002</c:v>
                </c:pt>
              </c:numCache>
            </c:numRef>
          </c:yVal>
          <c:smooth val="0"/>
          <c:extLst>
            <c:ext xmlns:c16="http://schemas.microsoft.com/office/drawing/2014/chart" uri="{C3380CC4-5D6E-409C-BE32-E72D297353CC}">
              <c16:uniqueId val="{00000011-CAAE-4933-A00B-3EC629F02AE9}"/>
            </c:ext>
          </c:extLst>
        </c:ser>
        <c:ser>
          <c:idx val="2"/>
          <c:order val="13"/>
          <c:tx>
            <c:v>Alternatieve propositie</c:v>
          </c:tx>
          <c:spPr>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symbol val="circle"/>
            <c:size val="12"/>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Pt>
            <c:idx val="0"/>
            <c:marker>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3-CAAE-4933-A00B-3EC629F02AE9}"/>
              </c:ext>
            </c:extLst>
          </c:dPt>
          <c:dLbls>
            <c:dLbl>
              <c:idx val="0"/>
              <c:tx>
                <c:rich>
                  <a:bodyPr/>
                  <a:lstStyle/>
                  <a:p>
                    <a:fld id="{E66C4F72-F922-4A02-B3FD-71A8C051CCCC}"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CAAE-4933-A00B-3EC629F02AE9}"/>
                </c:ext>
              </c:extLst>
            </c:dLbl>
            <c:spPr>
              <a:noFill/>
              <a:ln>
                <a:noFill/>
              </a:ln>
              <a:effectLst/>
            </c:spPr>
            <c:txPr>
              <a:bodyPr wrap="square" lIns="38100" tIns="19050" rIns="38100" bIns="19050" anchor="ctr">
                <a:spAutoFit/>
              </a:bodyPr>
              <a:lstStyle/>
              <a:p>
                <a:pPr>
                  <a:defRPr b="1"/>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DATA!$F$8</c:f>
              <c:numCache>
                <c:formatCode>General</c:formatCode>
                <c:ptCount val="1"/>
              </c:numCache>
            </c:numRef>
          </c:xVal>
          <c:yVal>
            <c:numRef>
              <c:f>DATA!$C$8</c:f>
              <c:numCache>
                <c:formatCode>General</c:formatCode>
                <c:ptCount val="1"/>
              </c:numCache>
            </c:numRef>
          </c:yVal>
          <c:smooth val="0"/>
          <c:extLst>
            <c:ext xmlns:c15="http://schemas.microsoft.com/office/drawing/2012/chart" uri="{02D57815-91ED-43cb-92C2-25804820EDAC}">
              <c15:datalabelsRange>
                <c15:f>DATA!$B$8</c15:f>
                <c15:dlblRangeCache>
                  <c:ptCount val="1"/>
                </c15:dlblRangeCache>
              </c15:datalabelsRange>
            </c:ext>
            <c:ext xmlns:c16="http://schemas.microsoft.com/office/drawing/2014/chart" uri="{C3380CC4-5D6E-409C-BE32-E72D297353CC}">
              <c16:uniqueId val="{00000014-CAAE-4933-A00B-3EC629F02AE9}"/>
            </c:ext>
          </c:extLst>
        </c:ser>
        <c:dLbls>
          <c:showLegendKey val="0"/>
          <c:showVal val="0"/>
          <c:showCatName val="0"/>
          <c:showSerName val="0"/>
          <c:showPercent val="0"/>
          <c:showBubbleSize val="0"/>
        </c:dLbls>
        <c:axId val="543016416"/>
        <c:axId val="543016808"/>
        <c:extLst/>
      </c:scatterChart>
      <c:valAx>
        <c:axId val="543016416"/>
        <c:scaling>
          <c:orientation val="minMax"/>
          <c:max val="120"/>
          <c:min val="0"/>
        </c:scaling>
        <c:delete val="0"/>
        <c:axPos val="b"/>
        <c:numFmt formatCode="#,##0" sourceLinked="0"/>
        <c:majorTickMark val="in"/>
        <c:minorTickMark val="none"/>
        <c:tickLblPos val="nextTo"/>
        <c:spPr>
          <a:ln>
            <a:solidFill>
              <a:schemeClr val="tx1"/>
            </a:solidFill>
          </a:ln>
        </c:spPr>
        <c:txPr>
          <a:bodyPr/>
          <a:lstStyle/>
          <a:p>
            <a:pPr>
              <a:defRPr sz="1000"/>
            </a:pPr>
            <a:endParaRPr lang="nl-NL"/>
          </a:p>
        </c:txPr>
        <c:crossAx val="543016808"/>
        <c:crosses val="autoZero"/>
        <c:crossBetween val="midCat"/>
        <c:majorUnit val="10"/>
      </c:valAx>
      <c:valAx>
        <c:axId val="543016808"/>
        <c:scaling>
          <c:orientation val="minMax"/>
          <c:max val="12000000.000000002"/>
          <c:min val="0"/>
        </c:scaling>
        <c:delete val="0"/>
        <c:axPos val="l"/>
        <c:numFmt formatCode="&quot;€&quot;\ #,##0" sourceLinked="0"/>
        <c:majorTickMark val="in"/>
        <c:minorTickMark val="none"/>
        <c:tickLblPos val="nextTo"/>
        <c:spPr>
          <a:ln>
            <a:solidFill>
              <a:schemeClr val="tx1"/>
            </a:solidFill>
          </a:ln>
        </c:spPr>
        <c:txPr>
          <a:bodyPr/>
          <a:lstStyle/>
          <a:p>
            <a:pPr>
              <a:defRPr sz="1000"/>
            </a:pPr>
            <a:endParaRPr lang="nl-NL"/>
          </a:p>
        </c:txPr>
        <c:crossAx val="543016416"/>
        <c:crosses val="autoZero"/>
        <c:crossBetween val="midCat"/>
        <c:majorUnit val="600000"/>
        <c:dispUnits>
          <c:builtInUnit val="thousands"/>
          <c:dispUnitsLbl/>
        </c:dispUnits>
      </c:valAx>
      <c:spPr>
        <a:solidFill>
          <a:srgbClr val="8FCAE7"/>
        </a:solidFill>
        <a:ln w="9525">
          <a:noFill/>
        </a:ln>
      </c:spPr>
    </c:plotArea>
    <c:plotVisOnly val="1"/>
    <c:dispBlanksAs val="gap"/>
    <c:showDLblsOverMax val="0"/>
  </c:chart>
  <c:spPr>
    <a:solidFill>
      <a:srgbClr val="8FCAE7"/>
    </a:solidFill>
    <a:ln>
      <a:solidFill>
        <a:schemeClr val="tx1"/>
      </a:solidFill>
    </a:ln>
  </c:sp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12</xdr:col>
      <xdr:colOff>987404</xdr:colOff>
      <xdr:row>3</xdr:row>
      <xdr:rowOff>139700</xdr:rowOff>
    </xdr:from>
    <xdr:to>
      <xdr:col>14</xdr:col>
      <xdr:colOff>882650</xdr:colOff>
      <xdr:row>6</xdr:row>
      <xdr:rowOff>1738</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537804" y="863600"/>
          <a:ext cx="2092346" cy="512913"/>
        </a:xfrm>
        <a:prstGeom prst="rect">
          <a:avLst/>
        </a:prstGeom>
      </xdr:spPr>
    </xdr:pic>
    <xdr:clientData/>
  </xdr:twoCellAnchor>
  <xdr:twoCellAnchor editAs="oneCell">
    <xdr:from>
      <xdr:col>14</xdr:col>
      <xdr:colOff>1005674</xdr:colOff>
      <xdr:row>1</xdr:row>
      <xdr:rowOff>75204</xdr:rowOff>
    </xdr:from>
    <xdr:to>
      <xdr:col>15</xdr:col>
      <xdr:colOff>1011363</xdr:colOff>
      <xdr:row>4</xdr:row>
      <xdr:rowOff>36334</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l="-907"/>
        <a:stretch/>
      </xdr:blipFill>
      <xdr:spPr>
        <a:xfrm>
          <a:off x="12753174" y="265704"/>
          <a:ext cx="1104239" cy="751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1623300</xdr:colOff>
      <xdr:row>1</xdr:row>
      <xdr:rowOff>280994</xdr:rowOff>
    </xdr:from>
    <xdr:ext cx="1076325" cy="801902"/>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861425" y="481019"/>
          <a:ext cx="1076325" cy="801902"/>
        </a:xfrm>
        <a:prstGeom prst="rect">
          <a:avLst/>
        </a:prstGeom>
      </xdr:spPr>
    </xdr:pic>
    <xdr:clientData/>
  </xdr:oneCellAnchor>
  <xdr:oneCellAnchor>
    <xdr:from>
      <xdr:col>1</xdr:col>
      <xdr:colOff>2800024</xdr:colOff>
      <xdr:row>3</xdr:row>
      <xdr:rowOff>23446</xdr:rowOff>
    </xdr:from>
    <xdr:ext cx="3084819" cy="396208"/>
    <xdr:pic>
      <xdr:nvPicPr>
        <xdr:cNvPr id="2" name="Afbeelding 1">
          <a:extLst>
            <a:ext uri="{FF2B5EF4-FFF2-40B4-BE49-F238E27FC236}">
              <a16:creationId xmlns:a16="http://schemas.microsoft.com/office/drawing/2014/main" id="{9BB54380-45D7-48A4-B0E3-A8F3A833002D}"/>
            </a:ext>
          </a:extLst>
        </xdr:cNvPr>
        <xdr:cNvPicPr>
          <a:picLocks noChangeAspect="1"/>
        </xdr:cNvPicPr>
      </xdr:nvPicPr>
      <xdr:blipFill rotWithShape="1">
        <a:blip xmlns:r="http://schemas.openxmlformats.org/officeDocument/2006/relationships" r:embed="rId2"/>
        <a:srcRect t="19675" b="22940"/>
        <a:stretch/>
      </xdr:blipFill>
      <xdr:spPr>
        <a:xfrm>
          <a:off x="3038149" y="775921"/>
          <a:ext cx="3084819" cy="39620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15</xdr:col>
      <xdr:colOff>1258912</xdr:colOff>
      <xdr:row>1</xdr:row>
      <xdr:rowOff>37432</xdr:rowOff>
    </xdr:from>
    <xdr:ext cx="1076325" cy="811903"/>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22200305" y="241539"/>
          <a:ext cx="1076325" cy="81190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856953</xdr:colOff>
      <xdr:row>1</xdr:row>
      <xdr:rowOff>81155</xdr:rowOff>
    </xdr:from>
    <xdr:to>
      <xdr:col>3</xdr:col>
      <xdr:colOff>2613870</xdr:colOff>
      <xdr:row>3</xdr:row>
      <xdr:rowOff>97920</xdr:rowOff>
    </xdr:to>
    <xdr:pic>
      <xdr:nvPicPr>
        <xdr:cNvPr id="2" name="Afbeelding 1">
          <a:extLst>
            <a:ext uri="{FF2B5EF4-FFF2-40B4-BE49-F238E27FC236}">
              <a16:creationId xmlns:a16="http://schemas.microsoft.com/office/drawing/2014/main" id="{5F7C9DFC-2477-486B-A911-7AB5AB93D460}"/>
            </a:ext>
          </a:extLst>
        </xdr:cNvPr>
        <xdr:cNvPicPr>
          <a:picLocks noChangeAspect="1"/>
        </xdr:cNvPicPr>
      </xdr:nvPicPr>
      <xdr:blipFill>
        <a:blip xmlns:r="http://schemas.openxmlformats.org/officeDocument/2006/relationships" r:embed="rId1"/>
        <a:stretch>
          <a:fillRect/>
        </a:stretch>
      </xdr:blipFill>
      <xdr:spPr>
        <a:xfrm>
          <a:off x="6530540" y="271655"/>
          <a:ext cx="1756917" cy="555135"/>
        </a:xfrm>
        <a:prstGeom prst="rect">
          <a:avLst/>
        </a:prstGeom>
      </xdr:spPr>
    </xdr:pic>
    <xdr:clientData/>
  </xdr:twoCellAnchor>
  <xdr:twoCellAnchor editAs="oneCell">
    <xdr:from>
      <xdr:col>3</xdr:col>
      <xdr:colOff>4097545</xdr:colOff>
      <xdr:row>1</xdr:row>
      <xdr:rowOff>77172</xdr:rowOff>
    </xdr:from>
    <xdr:to>
      <xdr:col>3</xdr:col>
      <xdr:colOff>5250109</xdr:colOff>
      <xdr:row>5</xdr:row>
      <xdr:rowOff>94645</xdr:rowOff>
    </xdr:to>
    <xdr:pic>
      <xdr:nvPicPr>
        <xdr:cNvPr id="3" name="Afbeelding 2">
          <a:extLst>
            <a:ext uri="{FF2B5EF4-FFF2-40B4-BE49-F238E27FC236}">
              <a16:creationId xmlns:a16="http://schemas.microsoft.com/office/drawing/2014/main" id="{E227042C-2CEC-4269-ABF9-68EC56F61685}"/>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l="-907"/>
        <a:stretch/>
      </xdr:blipFill>
      <xdr:spPr>
        <a:xfrm>
          <a:off x="8136145" y="267672"/>
          <a:ext cx="1152564" cy="10080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1252607</xdr:colOff>
      <xdr:row>1</xdr:row>
      <xdr:rowOff>68608</xdr:rowOff>
    </xdr:from>
    <xdr:ext cx="1076325" cy="801902"/>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0007324" y="217695"/>
          <a:ext cx="1076325" cy="801902"/>
        </a:xfrm>
        <a:prstGeom prst="rect">
          <a:avLst/>
        </a:prstGeom>
      </xdr:spPr>
    </xdr:pic>
    <xdr:clientData/>
  </xdr:oneCellAnchor>
  <xdr:oneCellAnchor>
    <xdr:from>
      <xdr:col>7</xdr:col>
      <xdr:colOff>630307</xdr:colOff>
      <xdr:row>2</xdr:row>
      <xdr:rowOff>271262</xdr:rowOff>
    </xdr:from>
    <xdr:ext cx="1743075" cy="520125"/>
    <xdr:pic>
      <xdr:nvPicPr>
        <xdr:cNvPr id="3" name="Afbeelding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126068" y="726805"/>
          <a:ext cx="1743075" cy="520125"/>
        </a:xfrm>
        <a:prstGeom prst="rect">
          <a:avLst/>
        </a:prstGeom>
      </xdr:spPr>
    </xdr:pic>
    <xdr:clientData/>
  </xdr:oneCellAnchor>
  <xdr:twoCellAnchor>
    <xdr:from>
      <xdr:col>0</xdr:col>
      <xdr:colOff>155016</xdr:colOff>
      <xdr:row>63</xdr:row>
      <xdr:rowOff>147545</xdr:rowOff>
    </xdr:from>
    <xdr:to>
      <xdr:col>13</xdr:col>
      <xdr:colOff>1142067</xdr:colOff>
      <xdr:row>73</xdr:row>
      <xdr:rowOff>168088</xdr:rowOff>
    </xdr:to>
    <xdr:sp macro="" textlink="">
      <xdr:nvSpPr>
        <xdr:cNvPr id="5" name="Tekstvak 4">
          <a:extLst>
            <a:ext uri="{FF2B5EF4-FFF2-40B4-BE49-F238E27FC236}">
              <a16:creationId xmlns:a16="http://schemas.microsoft.com/office/drawing/2014/main" id="{00000000-0008-0000-0400-000005000000}"/>
            </a:ext>
          </a:extLst>
        </xdr:cNvPr>
        <xdr:cNvSpPr txBox="1"/>
      </xdr:nvSpPr>
      <xdr:spPr>
        <a:xfrm>
          <a:off x="155016" y="10400927"/>
          <a:ext cx="19846551" cy="15893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latin typeface="+mn-lt"/>
            </a:rPr>
            <a:t>Toelichting invulling gele</a:t>
          </a:r>
          <a:r>
            <a:rPr lang="nl-NL" sz="1100" b="1" baseline="0">
              <a:latin typeface="+mn-lt"/>
            </a:rPr>
            <a:t> </a:t>
          </a:r>
          <a:r>
            <a:rPr lang="nl-NL" sz="1100" b="1">
              <a:latin typeface="+mn-lt"/>
            </a:rPr>
            <a:t>velden</a:t>
          </a:r>
        </a:p>
        <a:p>
          <a:endParaRPr lang="nl-NL" sz="1100" baseline="0">
            <a:latin typeface="+mn-lt"/>
          </a:endParaRPr>
        </a:p>
        <a:p>
          <a:r>
            <a:rPr lang="nl-NL" sz="1100" baseline="0">
              <a:latin typeface="+mn-lt"/>
            </a:rPr>
            <a:t>In </a:t>
          </a:r>
          <a:r>
            <a:rPr lang="nl-NL" sz="1100" b="1" baseline="0">
              <a:solidFill>
                <a:srgbClr val="FF0000"/>
              </a:solidFill>
              <a:latin typeface="+mn-lt"/>
            </a:rPr>
            <a:t>Bijlage VIII b Toelichting Prijzenformulier</a:t>
          </a:r>
          <a:r>
            <a:rPr lang="nl-NL" sz="1100" baseline="0">
              <a:latin typeface="+mn-lt"/>
            </a:rPr>
            <a:t> dient Inschrijver toelichting te geven op de geoffreerde jaarbedragen. Inschrijver dient </a:t>
          </a:r>
          <a:r>
            <a:rPr lang="nl-NL" sz="1100" i="1" u="sng" baseline="0">
              <a:latin typeface="+mn-lt"/>
            </a:rPr>
            <a:t>expliciet en duidelijk en eenduidig herleidbaaar </a:t>
          </a:r>
          <a:r>
            <a:rPr lang="nl-NL" sz="1100" baseline="0">
              <a:latin typeface="+mn-lt"/>
            </a:rPr>
            <a:t>aan te geven hoe de jaarbedragen in verhouding staan met de hierboven genoemde dimensionering en de in het tabblad "Dimensionering' gegeven uitgangspunten. Hierbij moet onder andere gedacht worden aan de grondslag(en) van bijvoorbeel aangeboden </a:t>
          </a:r>
          <a:r>
            <a:rPr lang="nl-NL" sz="1100" baseline="0">
              <a:solidFill>
                <a:schemeClr val="dk1"/>
              </a:solidFill>
              <a:effectLst/>
              <a:latin typeface="+mn-lt"/>
              <a:ea typeface="+mn-ea"/>
              <a:cs typeface="+mn-cs"/>
            </a:rPr>
            <a:t>Abonnementen, Gebruiksrechten of andere </a:t>
          </a:r>
          <a:r>
            <a:rPr lang="nl-NL" sz="1100" baseline="0">
              <a:solidFill>
                <a:srgbClr val="FF0000"/>
              </a:solidFill>
              <a:effectLst/>
              <a:latin typeface="+mn-lt"/>
              <a:ea typeface="+mn-ea"/>
              <a:cs typeface="+mn-cs"/>
            </a:rPr>
            <a:t>gronden</a:t>
          </a:r>
          <a:r>
            <a:rPr lang="nl-NL" sz="1100" baseline="0">
              <a:latin typeface="+mn-lt"/>
            </a:rPr>
            <a:t>, de gebruikte staffels met aantallen, prijstellingen per eenheden (staffel) en de benodigde aantallen en hoe deze correleren met de hierboven genoemde dimensionering. </a:t>
          </a:r>
          <a:r>
            <a:rPr lang="nl-NL" sz="1100" strike="dblStrike" baseline="0">
              <a:solidFill>
                <a:srgbClr val="FF0000"/>
              </a:solidFill>
              <a:latin typeface="+mn-lt"/>
            </a:rPr>
            <a:t> </a:t>
          </a:r>
        </a:p>
        <a:p>
          <a:endParaRPr lang="nl-NL" sz="1100" baseline="0">
            <a:latin typeface="+mn-lt"/>
          </a:endParaRPr>
        </a:p>
        <a:p>
          <a:r>
            <a:rPr lang="nl-NL" sz="1100" baseline="0">
              <a:latin typeface="+mn-lt"/>
            </a:rPr>
            <a:t>Dit houdt in dat uw toeliching op de geoffreerde </a:t>
          </a:r>
          <a:r>
            <a:rPr lang="nl-NL" sz="1100" i="1" u="sng" baseline="0">
              <a:latin typeface="+mn-lt"/>
            </a:rPr>
            <a:t>jaarbedragen volledig transparant, zowel tekstueel als rekenkundig </a:t>
          </a:r>
          <a:r>
            <a:rPr lang="nl-NL" sz="1100" baseline="0">
              <a:latin typeface="+mn-lt"/>
            </a:rPr>
            <a:t>te herleiden zijn.  </a:t>
          </a:r>
        </a:p>
        <a:p>
          <a:endParaRPr lang="nl-NL" sz="1100" baseline="0">
            <a:latin typeface="+mn-lt"/>
          </a:endParaRPr>
        </a:p>
        <a:p>
          <a:r>
            <a:rPr lang="nl-NL" sz="1100" baseline="0">
              <a:latin typeface="+mn-lt"/>
            </a:rPr>
            <a:t>Zie in dit kader ook </a:t>
          </a:r>
          <a:r>
            <a:rPr lang="nl-NL" sz="1100" baseline="0">
              <a:solidFill>
                <a:srgbClr val="FF0000"/>
              </a:solidFill>
              <a:latin typeface="+mn-lt"/>
            </a:rPr>
            <a:t>GUE 89</a:t>
          </a:r>
          <a:r>
            <a:rPr lang="nl-NL" sz="1100" baseline="0">
              <a:latin typeface="+mn-lt"/>
            </a:rPr>
            <a:t>, "</a:t>
          </a:r>
          <a:r>
            <a:rPr lang="nl-NL" sz="1100">
              <a:solidFill>
                <a:schemeClr val="dk1"/>
              </a:solidFill>
              <a:effectLst/>
              <a:latin typeface="+mn-lt"/>
              <a:ea typeface="+mn-ea"/>
              <a:cs typeface="+mn-cs"/>
            </a:rPr>
            <a:t>Inschrijver levert op basis van bovenstaande</a:t>
          </a:r>
          <a:r>
            <a:rPr lang="nl-NL" sz="1100" baseline="0">
              <a:solidFill>
                <a:schemeClr val="dk1"/>
              </a:solidFill>
              <a:effectLst/>
              <a:latin typeface="+mn-lt"/>
              <a:ea typeface="+mn-ea"/>
              <a:cs typeface="+mn-cs"/>
            </a:rPr>
            <a:t> door gebruik te maken van</a:t>
          </a:r>
          <a:r>
            <a:rPr lang="nl-NL" sz="1100">
              <a:solidFill>
                <a:schemeClr val="dk1"/>
              </a:solidFill>
              <a:effectLst/>
              <a:latin typeface="+mn-lt"/>
              <a:ea typeface="+mn-ea"/>
              <a:cs typeface="+mn-cs"/>
            </a:rPr>
            <a:t> </a:t>
          </a:r>
          <a:r>
            <a:rPr lang="nl-NL" sz="1100" b="1" baseline="0">
              <a:solidFill>
                <a:srgbClr val="FF0000"/>
              </a:solidFill>
              <a:effectLst/>
              <a:latin typeface="+mn-lt"/>
              <a:ea typeface="+mn-ea"/>
              <a:cs typeface="+mn-cs"/>
            </a:rPr>
            <a:t>Bijlage VIII b Toelichting Prijzenformulier</a:t>
          </a:r>
          <a:r>
            <a:rPr lang="nl-NL" sz="1100" baseline="0">
              <a:solidFill>
                <a:srgbClr val="FF0000"/>
              </a:solidFill>
              <a:effectLst/>
              <a:latin typeface="+mn-lt"/>
              <a:ea typeface="+mn-ea"/>
              <a:cs typeface="+mn-cs"/>
            </a:rPr>
            <a:t> </a:t>
          </a:r>
          <a:r>
            <a:rPr lang="nl-NL" sz="1100">
              <a:solidFill>
                <a:schemeClr val="dk1"/>
              </a:solidFill>
              <a:effectLst/>
              <a:latin typeface="+mn-lt"/>
              <a:ea typeface="+mn-ea"/>
              <a:cs typeface="+mn-cs"/>
            </a:rPr>
            <a:t>een toelichting bij het Prijzenformulier (Bijlage VIII)  bij de Inschrijving in.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327025</xdr:colOff>
      <xdr:row>2</xdr:row>
      <xdr:rowOff>59068</xdr:rowOff>
    </xdr:from>
    <xdr:to>
      <xdr:col>6</xdr:col>
      <xdr:colOff>1016000</xdr:colOff>
      <xdr:row>3</xdr:row>
      <xdr:rowOff>238053</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8378825" y="548018"/>
          <a:ext cx="1889125" cy="423460"/>
        </a:xfrm>
        <a:prstGeom prst="rect">
          <a:avLst/>
        </a:prstGeom>
      </xdr:spPr>
    </xdr:pic>
    <xdr:clientData/>
  </xdr:twoCellAnchor>
  <xdr:twoCellAnchor editAs="oneCell">
    <xdr:from>
      <xdr:col>6</xdr:col>
      <xdr:colOff>1180985</xdr:colOff>
      <xdr:row>1</xdr:row>
      <xdr:rowOff>71099</xdr:rowOff>
    </xdr:from>
    <xdr:to>
      <xdr:col>7</xdr:col>
      <xdr:colOff>1121114</xdr:colOff>
      <xdr:row>4</xdr:row>
      <xdr:rowOff>50472</xdr:rowOff>
    </xdr:to>
    <xdr:pic>
      <xdr:nvPicPr>
        <xdr:cNvPr id="3" name="Afbeelding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l="-907"/>
        <a:stretch/>
      </xdr:blipFill>
      <xdr:spPr>
        <a:xfrm>
          <a:off x="10432935" y="261599"/>
          <a:ext cx="1140279" cy="769948"/>
        </a:xfrm>
        <a:prstGeom prst="rect">
          <a:avLst/>
        </a:prstGeom>
      </xdr:spPr>
    </xdr:pic>
    <xdr:clientData/>
  </xdr:twoCellAnchor>
  <xdr:twoCellAnchor>
    <xdr:from>
      <xdr:col>16382</xdr:col>
      <xdr:colOff>11206</xdr:colOff>
      <xdr:row>2</xdr:row>
      <xdr:rowOff>123264</xdr:rowOff>
    </xdr:from>
    <xdr:to>
      <xdr:col>16383</xdr:col>
      <xdr:colOff>941294</xdr:colOff>
      <xdr:row>36</xdr:row>
      <xdr:rowOff>67235</xdr:rowOff>
    </xdr:to>
    <xdr:sp macro="" textlink="">
      <xdr:nvSpPr>
        <xdr:cNvPr id="4" name="Tekstvak 3">
          <a:extLst>
            <a:ext uri="{FF2B5EF4-FFF2-40B4-BE49-F238E27FC236}">
              <a16:creationId xmlns:a16="http://schemas.microsoft.com/office/drawing/2014/main" id="{BB4323D1-AB99-3AEF-C52B-130E84936142}"/>
            </a:ext>
          </a:extLst>
        </xdr:cNvPr>
        <xdr:cNvSpPr txBox="1"/>
      </xdr:nvSpPr>
      <xdr:spPr>
        <a:xfrm>
          <a:off x="17156206" y="627529"/>
          <a:ext cx="1423147" cy="5748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t>Dit</a:t>
          </a:r>
          <a:r>
            <a:rPr lang="nl-NL" sz="1400" baseline="0"/>
            <a:t> tabblad moet opnieuw bekeken worden als de scope vast staat. In dit tabblad id de 1e periode van 2 jaar voor realisatie nog niet opgenomen; evenals de laatste 2 jaar voor wat betreft de Retransitie</a:t>
          </a:r>
          <a:endParaRPr lang="nl-NL" sz="14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19050</xdr:colOff>
      <xdr:row>2</xdr:row>
      <xdr:rowOff>76200</xdr:rowOff>
    </xdr:from>
    <xdr:ext cx="1076325" cy="801902"/>
    <xdr:pic>
      <xdr:nvPicPr>
        <xdr:cNvPr id="2" name="Afbeelding 1">
          <a:extLst>
            <a:ext uri="{FF2B5EF4-FFF2-40B4-BE49-F238E27FC236}">
              <a16:creationId xmlns:a16="http://schemas.microsoft.com/office/drawing/2014/main" id="{B64FE77F-AD2E-40B4-9C38-849E45727EE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8943975" y="400050"/>
          <a:ext cx="1076325" cy="801902"/>
        </a:xfrm>
        <a:prstGeom prst="rect">
          <a:avLst/>
        </a:prstGeom>
      </xdr:spPr>
    </xdr:pic>
    <xdr:clientData/>
  </xdr:oneCellAnchor>
  <xdr:twoCellAnchor>
    <xdr:from>
      <xdr:col>6</xdr:col>
      <xdr:colOff>0</xdr:colOff>
      <xdr:row>25</xdr:row>
      <xdr:rowOff>0</xdr:rowOff>
    </xdr:from>
    <xdr:to>
      <xdr:col>15</xdr:col>
      <xdr:colOff>0</xdr:colOff>
      <xdr:row>48</xdr:row>
      <xdr:rowOff>0</xdr:rowOff>
    </xdr:to>
    <xdr:graphicFrame macro="">
      <xdr:nvGraphicFramePr>
        <xdr:cNvPr id="3" name="Grafiek 2">
          <a:extLst>
            <a:ext uri="{FF2B5EF4-FFF2-40B4-BE49-F238E27FC236}">
              <a16:creationId xmlns:a16="http://schemas.microsoft.com/office/drawing/2014/main" id="{0F04D320-5019-4A4C-BCFE-0D59B636DC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104775</xdr:colOff>
      <xdr:row>13</xdr:row>
      <xdr:rowOff>19050</xdr:rowOff>
    </xdr:from>
    <xdr:ext cx="3028949" cy="880984"/>
    <xdr:pic>
      <xdr:nvPicPr>
        <xdr:cNvPr id="5" name="Afbeelding 4">
          <a:extLst>
            <a:ext uri="{FF2B5EF4-FFF2-40B4-BE49-F238E27FC236}">
              <a16:creationId xmlns:a16="http://schemas.microsoft.com/office/drawing/2014/main" id="{70CAC5D6-5A57-4F8C-BDF0-607D10E36680}"/>
            </a:ext>
          </a:extLst>
        </xdr:cNvPr>
        <xdr:cNvPicPr>
          <a:picLocks noChangeAspect="1"/>
        </xdr:cNvPicPr>
      </xdr:nvPicPr>
      <xdr:blipFill>
        <a:blip xmlns:r="http://schemas.openxmlformats.org/officeDocument/2006/relationships" r:embed="rId3"/>
        <a:stretch>
          <a:fillRect/>
        </a:stretch>
      </xdr:blipFill>
      <xdr:spPr>
        <a:xfrm>
          <a:off x="4495800" y="2447925"/>
          <a:ext cx="3028949" cy="880984"/>
        </a:xfrm>
        <a:prstGeom prst="rect">
          <a:avLst/>
        </a:prstGeom>
      </xdr:spPr>
    </xdr:pic>
    <xdr:clientData/>
  </xdr:oneCellAnchor>
  <xdr:twoCellAnchor>
    <xdr:from>
      <xdr:col>5</xdr:col>
      <xdr:colOff>66675</xdr:colOff>
      <xdr:row>11</xdr:row>
      <xdr:rowOff>85725</xdr:rowOff>
    </xdr:from>
    <xdr:to>
      <xdr:col>6</xdr:col>
      <xdr:colOff>9525</xdr:colOff>
      <xdr:row>11</xdr:row>
      <xdr:rowOff>95250</xdr:rowOff>
    </xdr:to>
    <xdr:cxnSp macro="">
      <xdr:nvCxnSpPr>
        <xdr:cNvPr id="6" name="Rechte verbindingslijn met pijl 5">
          <a:extLst>
            <a:ext uri="{FF2B5EF4-FFF2-40B4-BE49-F238E27FC236}">
              <a16:creationId xmlns:a16="http://schemas.microsoft.com/office/drawing/2014/main" id="{CFB6EF69-3136-499F-9C40-589FD9784678}"/>
            </a:ext>
          </a:extLst>
        </xdr:cNvPr>
        <xdr:cNvCxnSpPr/>
      </xdr:nvCxnSpPr>
      <xdr:spPr>
        <a:xfrm flipH="1">
          <a:off x="4257675" y="2190750"/>
          <a:ext cx="142875" cy="952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7471</xdr:colOff>
      <xdr:row>6</xdr:row>
      <xdr:rowOff>59204</xdr:rowOff>
    </xdr:from>
    <xdr:to>
      <xdr:col>1</xdr:col>
      <xdr:colOff>6357471</xdr:colOff>
      <xdr:row>25</xdr:row>
      <xdr:rowOff>313204</xdr:rowOff>
    </xdr:to>
    <xdr:graphicFrame macro="">
      <xdr:nvGraphicFramePr>
        <xdr:cNvPr id="2" name="Grafiek1">
          <a:extLst>
            <a:ext uri="{FF2B5EF4-FFF2-40B4-BE49-F238E27FC236}">
              <a16:creationId xmlns:a16="http://schemas.microsoft.com/office/drawing/2014/main" id="{874E7BED-4D11-462E-8DAE-0D8509E66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862853</xdr:colOff>
      <xdr:row>10</xdr:row>
      <xdr:rowOff>11206</xdr:rowOff>
    </xdr:from>
    <xdr:to>
      <xdr:col>1</xdr:col>
      <xdr:colOff>2364442</xdr:colOff>
      <xdr:row>15</xdr:row>
      <xdr:rowOff>123264</xdr:rowOff>
    </xdr:to>
    <xdr:pic>
      <xdr:nvPicPr>
        <xdr:cNvPr id="3" name="Afbeelding 2">
          <a:extLst>
            <a:ext uri="{FF2B5EF4-FFF2-40B4-BE49-F238E27FC236}">
              <a16:creationId xmlns:a16="http://schemas.microsoft.com/office/drawing/2014/main" id="{69FB0B6F-4DA2-42D0-BCC8-7698929759FD}"/>
            </a:ext>
          </a:extLst>
        </xdr:cNvPr>
        <xdr:cNvPicPr>
          <a:picLocks noChangeAspect="1"/>
        </xdr:cNvPicPr>
      </xdr:nvPicPr>
      <xdr:blipFill>
        <a:blip xmlns:r="http://schemas.openxmlformats.org/officeDocument/2006/relationships" r:embed="rId2">
          <a:clrChange>
            <a:clrFrom>
              <a:srgbClr val="8FCAE7"/>
            </a:clrFrom>
            <a:clrTo>
              <a:srgbClr val="8FCAE7">
                <a:alpha val="0"/>
              </a:srgbClr>
            </a:clrTo>
          </a:clrChange>
          <a:extLst>
            <a:ext uri="{28A0092B-C50C-407E-A947-70E740481C1C}">
              <a14:useLocalDpi xmlns:a14="http://schemas.microsoft.com/office/drawing/2010/main" val="0"/>
            </a:ext>
          </a:extLst>
        </a:blip>
        <a:stretch>
          <a:fillRect/>
        </a:stretch>
      </xdr:blipFill>
      <xdr:spPr>
        <a:xfrm>
          <a:off x="1110503" y="2554381"/>
          <a:ext cx="1501589" cy="1874183"/>
        </a:xfrm>
        <a:prstGeom prst="rect">
          <a:avLst/>
        </a:prstGeom>
      </xdr:spPr>
    </xdr:pic>
    <xdr:clientData/>
  </xdr:twoCellAnchor>
  <xdr:oneCellAnchor>
    <xdr:from>
      <xdr:col>4</xdr:col>
      <xdr:colOff>3384610</xdr:colOff>
      <xdr:row>4</xdr:row>
      <xdr:rowOff>134471</xdr:rowOff>
    </xdr:from>
    <xdr:ext cx="2529854" cy="365934"/>
    <xdr:pic>
      <xdr:nvPicPr>
        <xdr:cNvPr id="4" name="Afbeelding 3">
          <a:extLst>
            <a:ext uri="{FF2B5EF4-FFF2-40B4-BE49-F238E27FC236}">
              <a16:creationId xmlns:a16="http://schemas.microsoft.com/office/drawing/2014/main" id="{D3C7EDFA-EAB1-40ED-AAA9-80FAC739FBE6}"/>
            </a:ext>
          </a:extLst>
        </xdr:cNvPr>
        <xdr:cNvPicPr>
          <a:picLocks noChangeAspect="1"/>
        </xdr:cNvPicPr>
      </xdr:nvPicPr>
      <xdr:blipFill rotWithShape="1">
        <a:blip xmlns:r="http://schemas.openxmlformats.org/officeDocument/2006/relationships" r:embed="rId3"/>
        <a:srcRect t="19675" b="22940"/>
        <a:stretch/>
      </xdr:blipFill>
      <xdr:spPr>
        <a:xfrm>
          <a:off x="10395010" y="1248896"/>
          <a:ext cx="2529854" cy="365934"/>
        </a:xfrm>
        <a:prstGeom prst="rect">
          <a:avLst/>
        </a:prstGeom>
      </xdr:spPr>
    </xdr:pic>
    <xdr:clientData/>
  </xdr:oneCellAnchor>
</xdr:wsDr>
</file>

<file path=xl/drawings/drawing9.xml><?xml version="1.0" encoding="utf-8"?>
<c:userShapes xmlns:c="http://schemas.openxmlformats.org/drawingml/2006/chart">
  <cdr:relSizeAnchor xmlns:cdr="http://schemas.openxmlformats.org/drawingml/2006/chartDrawing">
    <cdr:from>
      <cdr:x>0.8518</cdr:x>
      <cdr:y>0.90326</cdr:y>
    </cdr:from>
    <cdr:to>
      <cdr:x>0.99625</cdr:x>
      <cdr:y>0.98466</cdr:y>
    </cdr:to>
    <cdr:sp macro="" textlink="">
      <cdr:nvSpPr>
        <cdr:cNvPr id="4" name="Rechthoek 3"/>
        <cdr:cNvSpPr/>
      </cdr:nvSpPr>
      <cdr:spPr>
        <a:xfrm xmlns:a="http://schemas.openxmlformats.org/drawingml/2006/main">
          <a:off x="5408915" y="5690152"/>
          <a:ext cx="917258" cy="512786"/>
        </a:xfrm>
        <a:prstGeom xmlns:a="http://schemas.openxmlformats.org/drawingml/2006/main" prst="rect">
          <a:avLst/>
        </a:prstGeom>
        <a:solidFill xmlns:a="http://schemas.openxmlformats.org/drawingml/2006/main">
          <a:srgbClr val="8FCAE7"/>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nl-NL" sz="1100" b="1">
              <a:solidFill>
                <a:schemeClr val="tx1"/>
              </a:solidFill>
            </a:rPr>
            <a:t>Kwaliteit </a:t>
          </a:r>
          <a:r>
            <a:rPr lang="nl-NL" sz="1100" b="1" baseline="0">
              <a:solidFill>
                <a:schemeClr val="tx1"/>
              </a:solidFill>
            </a:rPr>
            <a:t>in procenten en punten</a:t>
          </a:r>
          <a:endParaRPr lang="nl-NL" sz="1100" b="1">
            <a:solidFill>
              <a:schemeClr val="tx1"/>
            </a:solidFill>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Q:\SSO-CFD\UG_HKT_Inkoop-UNIT\80-INKOOPDOSSIERS-ICT\IUC25-025%20Technology%20Business%20Management%20(TBM)\01%20-%20VOORBEREIDING\06%20AHP-sessie\UITGANGSPUNTEN%20-%20IUC%2025-025%20-%20TBM-oplossing%200.3.xlsm" TargetMode="External"/><Relationship Id="rId1" Type="http://schemas.openxmlformats.org/officeDocument/2006/relationships/externalLinkPath" Target="/SSO-CFD/UG_HKT_Inkoop-UNIT/80-INKOOPDOSSIERS-ICT/IUC25-025%20Technology%20Business%20Management%20(TBM)/01%20-%20VOORBEREIDING/06%20AHP-sessie/UITGANGSPUNTEN%20-%20IUC%2025-025%20-%20TBM-oplossing%2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Superformule"/>
      <sheetName val="Qanalyse"/>
      <sheetName val="Info BD"/>
      <sheetName val="Evaluatie"/>
      <sheetName val="TBV Onderzoek"/>
      <sheetName val="BPK-Grafiek"/>
      <sheetName val="HULP-velden"/>
      <sheetName val="DATA"/>
      <sheetName val="HULP-data"/>
    </sheetNames>
    <sheetDataSet>
      <sheetData sheetId="0" refreshError="1"/>
      <sheetData sheetId="1">
        <row r="22">
          <cell r="K22">
            <v>-1000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X205"/>
  <sheetViews>
    <sheetView showGridLines="0" showZeros="0" tabSelected="1" topLeftCell="A3" zoomScale="85" zoomScaleNormal="85" workbookViewId="0">
      <selection activeCell="I41" sqref="I41"/>
    </sheetView>
  </sheetViews>
  <sheetFormatPr defaultColWidth="0" defaultRowHeight="0" customHeight="1" zeroHeight="1" x14ac:dyDescent="0.35"/>
  <cols>
    <col min="1" max="1" width="3.7265625" style="344" customWidth="1"/>
    <col min="2" max="2" width="18.81640625" style="422" customWidth="1"/>
    <col min="3" max="3" width="19.453125" style="422" customWidth="1"/>
    <col min="4" max="4" width="18.81640625" style="404" customWidth="1"/>
    <col min="5" max="5" width="5.7265625" style="423" customWidth="1"/>
    <col min="6" max="6" width="15.7265625" style="344" customWidth="1"/>
    <col min="7" max="7" width="5.7265625" style="344" hidden="1" customWidth="1"/>
    <col min="8" max="8" width="4.26953125" style="344" customWidth="1"/>
    <col min="9" max="21" width="15.7265625" style="344" customWidth="1"/>
    <col min="22" max="22" width="3.7265625" style="344" customWidth="1"/>
    <col min="23" max="24" width="17.7265625" style="344" hidden="1" customWidth="1"/>
    <col min="25" max="16384" width="9.1796875" style="344" hidden="1"/>
  </cols>
  <sheetData>
    <row r="1" spans="2:22" s="340" customFormat="1" ht="16" customHeight="1" x14ac:dyDescent="0.35">
      <c r="B1" s="339"/>
      <c r="C1" s="339"/>
      <c r="D1" s="395"/>
      <c r="E1" s="339"/>
      <c r="F1" s="339"/>
      <c r="G1" s="339"/>
      <c r="H1" s="339"/>
      <c r="I1" s="339"/>
      <c r="J1" s="339"/>
      <c r="K1" s="339"/>
      <c r="L1" s="339"/>
      <c r="M1" s="339"/>
      <c r="N1" s="339"/>
      <c r="O1" s="339"/>
      <c r="P1" s="339"/>
      <c r="Q1" s="339"/>
      <c r="R1" s="339"/>
      <c r="S1" s="339"/>
      <c r="T1" s="339"/>
      <c r="U1" s="339"/>
    </row>
    <row r="2" spans="2:22" s="341" customFormat="1" ht="24" customHeight="1" x14ac:dyDescent="0.35">
      <c r="B2" s="270" t="s">
        <v>0</v>
      </c>
      <c r="C2" s="342"/>
      <c r="D2" s="396"/>
      <c r="E2" s="271"/>
      <c r="F2" s="271"/>
      <c r="G2" s="271"/>
      <c r="H2" s="271"/>
      <c r="I2" s="271"/>
      <c r="J2" s="271"/>
      <c r="K2" s="271"/>
      <c r="L2" s="271"/>
      <c r="M2" s="271"/>
      <c r="N2" s="271"/>
      <c r="O2" s="271"/>
      <c r="P2" s="271"/>
      <c r="Q2" s="271"/>
      <c r="R2" s="271"/>
      <c r="S2" s="271"/>
      <c r="T2" s="271"/>
      <c r="U2" s="271"/>
    </row>
    <row r="3" spans="2:22" s="341" customFormat="1" ht="20.149999999999999" customHeight="1" x14ac:dyDescent="0.35">
      <c r="B3" s="272" t="s">
        <v>142</v>
      </c>
      <c r="C3" s="342"/>
      <c r="D3" s="396"/>
      <c r="E3" s="271"/>
      <c r="F3" s="271"/>
      <c r="G3" s="271"/>
      <c r="H3" s="271"/>
      <c r="I3" s="271"/>
      <c r="J3" s="271"/>
      <c r="K3" s="271"/>
      <c r="L3" s="271"/>
      <c r="M3" s="271"/>
      <c r="N3" s="271"/>
      <c r="O3" s="271"/>
      <c r="P3" s="271"/>
      <c r="Q3" s="271"/>
      <c r="R3" s="271"/>
      <c r="S3" s="271"/>
      <c r="T3" s="271"/>
      <c r="U3" s="271"/>
    </row>
    <row r="4" spans="2:22" s="341" customFormat="1" ht="20.149999999999999" customHeight="1" x14ac:dyDescent="0.35">
      <c r="B4" s="273" t="s">
        <v>13</v>
      </c>
      <c r="C4" s="342"/>
      <c r="D4" s="396"/>
      <c r="E4" s="271"/>
      <c r="F4" s="271"/>
      <c r="G4" s="271"/>
      <c r="H4" s="271"/>
      <c r="I4" s="271"/>
      <c r="J4" s="271"/>
      <c r="K4" s="445"/>
      <c r="L4" s="445"/>
      <c r="M4" s="271"/>
      <c r="N4" s="271"/>
      <c r="O4" s="271"/>
      <c r="P4" s="271"/>
      <c r="Q4" s="271"/>
      <c r="R4" s="271"/>
      <c r="S4" s="271" t="s">
        <v>197</v>
      </c>
      <c r="T4" s="271"/>
      <c r="U4" s="271"/>
    </row>
    <row r="5" spans="2:22" s="341" customFormat="1" ht="16" customHeight="1" x14ac:dyDescent="0.35">
      <c r="B5" s="274" t="s">
        <v>143</v>
      </c>
      <c r="C5" s="342"/>
      <c r="D5" s="397" t="s">
        <v>26</v>
      </c>
      <c r="E5" s="447"/>
      <c r="F5" s="448"/>
      <c r="G5" s="448"/>
      <c r="H5" s="448"/>
      <c r="I5" s="448"/>
      <c r="J5" s="449"/>
      <c r="K5" s="445"/>
      <c r="L5" s="445"/>
      <c r="M5" s="271"/>
      <c r="N5" s="271"/>
      <c r="O5" s="271"/>
      <c r="P5" s="271"/>
      <c r="Q5" s="271"/>
      <c r="R5" s="271"/>
      <c r="S5" s="271"/>
      <c r="T5" s="271"/>
      <c r="U5" s="271"/>
    </row>
    <row r="6" spans="2:22" s="341" customFormat="1" ht="16" customHeight="1" x14ac:dyDescent="0.35">
      <c r="B6" s="275" t="s">
        <v>1</v>
      </c>
      <c r="C6" s="342"/>
      <c r="D6" s="396"/>
      <c r="E6" s="271"/>
      <c r="F6" s="271"/>
      <c r="G6" s="271"/>
      <c r="H6" s="271"/>
      <c r="I6" s="271"/>
      <c r="J6" s="271"/>
      <c r="K6" s="271"/>
      <c r="L6" s="271"/>
      <c r="M6" s="271"/>
      <c r="N6" s="271"/>
      <c r="O6" s="271"/>
      <c r="P6" s="271"/>
      <c r="Q6" s="271"/>
      <c r="R6" s="271"/>
      <c r="S6" s="271"/>
      <c r="T6" s="271"/>
      <c r="U6" s="271"/>
    </row>
    <row r="7" spans="2:22" ht="15" customHeight="1" thickBot="1" x14ac:dyDescent="0.4">
      <c r="B7" s="345"/>
      <c r="C7" s="345"/>
      <c r="D7" s="398"/>
      <c r="E7" s="346"/>
      <c r="F7" s="346"/>
      <c r="G7" s="346"/>
      <c r="H7" s="346"/>
      <c r="I7" s="346"/>
      <c r="J7" s="346"/>
      <c r="K7" s="346"/>
      <c r="L7" s="346"/>
      <c r="M7" s="346"/>
      <c r="N7" s="346"/>
      <c r="O7" s="346"/>
      <c r="P7" s="346"/>
      <c r="Q7" s="346"/>
      <c r="R7" s="346"/>
      <c r="S7" s="346"/>
      <c r="T7" s="346"/>
      <c r="U7" s="346"/>
    </row>
    <row r="8" spans="2:22" ht="15" customHeight="1" x14ac:dyDescent="0.35">
      <c r="B8" s="347"/>
      <c r="C8" s="348"/>
      <c r="D8" s="369"/>
      <c r="E8" s="348"/>
      <c r="F8" s="348"/>
      <c r="G8" s="348"/>
      <c r="H8" s="348"/>
      <c r="I8" s="348"/>
      <c r="J8" s="348"/>
      <c r="K8" s="348"/>
      <c r="L8" s="348"/>
      <c r="M8" s="348"/>
      <c r="N8" s="348"/>
      <c r="O8" s="348"/>
      <c r="P8" s="348"/>
      <c r="Q8" s="348"/>
      <c r="R8" s="348"/>
      <c r="S8" s="348"/>
      <c r="T8" s="348"/>
      <c r="U8" s="348"/>
    </row>
    <row r="9" spans="2:22" ht="15" customHeight="1" x14ac:dyDescent="0.35">
      <c r="B9" s="390"/>
      <c r="C9" s="399"/>
      <c r="D9" s="400"/>
      <c r="E9" s="400"/>
      <c r="F9" s="440" t="s">
        <v>168</v>
      </c>
      <c r="G9" s="441"/>
      <c r="H9" s="441"/>
      <c r="I9" s="441"/>
      <c r="J9" s="441"/>
      <c r="K9" s="441"/>
      <c r="L9" s="441"/>
      <c r="M9" s="441"/>
      <c r="N9" s="441"/>
      <c r="O9" s="441"/>
      <c r="P9" s="441"/>
      <c r="Q9" s="441"/>
      <c r="R9" s="441"/>
      <c r="S9" s="441"/>
      <c r="T9" s="441"/>
      <c r="U9" s="442"/>
      <c r="V9" s="359"/>
    </row>
    <row r="10" spans="2:22" s="402" customFormat="1" ht="15.5" x14ac:dyDescent="0.35">
      <c r="B10" s="359"/>
      <c r="C10" s="359"/>
      <c r="D10" s="359"/>
      <c r="E10" s="399"/>
      <c r="F10" s="440" t="s">
        <v>2</v>
      </c>
      <c r="G10" s="441"/>
      <c r="H10" s="442"/>
      <c r="I10" s="401" t="s">
        <v>3</v>
      </c>
      <c r="J10" s="401" t="s">
        <v>4</v>
      </c>
      <c r="K10" s="401" t="s">
        <v>5</v>
      </c>
      <c r="L10" s="401" t="s">
        <v>6</v>
      </c>
      <c r="M10" s="401" t="s">
        <v>7</v>
      </c>
      <c r="N10" s="322" t="s">
        <v>9</v>
      </c>
      <c r="O10" s="322" t="s">
        <v>82</v>
      </c>
      <c r="P10" s="322" t="s">
        <v>83</v>
      </c>
      <c r="Q10" s="322" t="s">
        <v>84</v>
      </c>
      <c r="R10" s="322" t="s">
        <v>86</v>
      </c>
      <c r="S10" s="322" t="s">
        <v>87</v>
      </c>
      <c r="T10" s="322" t="s">
        <v>88</v>
      </c>
      <c r="U10" s="322" t="s">
        <v>89</v>
      </c>
      <c r="V10" s="359"/>
    </row>
    <row r="11" spans="2:22" s="402" customFormat="1" ht="15.5" x14ac:dyDescent="0.35">
      <c r="B11" s="359"/>
      <c r="C11" s="359"/>
      <c r="D11" s="359"/>
      <c r="E11" s="359"/>
      <c r="F11" s="443" t="s">
        <v>169</v>
      </c>
      <c r="G11" s="443"/>
      <c r="H11" s="443"/>
      <c r="I11" s="443"/>
      <c r="J11" s="443"/>
      <c r="K11" s="443"/>
      <c r="L11" s="443"/>
      <c r="M11" s="443"/>
      <c r="N11" s="436"/>
      <c r="O11" s="436"/>
      <c r="P11" s="436"/>
      <c r="Q11" s="436"/>
      <c r="R11" s="436"/>
      <c r="S11" s="436"/>
      <c r="T11" s="436"/>
      <c r="U11" s="436"/>
      <c r="V11" s="359"/>
    </row>
    <row r="12" spans="2:22" s="402" customFormat="1" ht="15.5" x14ac:dyDescent="0.35">
      <c r="B12" s="437" t="s">
        <v>156</v>
      </c>
      <c r="C12" s="437"/>
      <c r="D12" s="359"/>
      <c r="E12" s="359"/>
      <c r="F12" s="359"/>
      <c r="G12" s="403"/>
      <c r="H12" s="359"/>
      <c r="I12" s="359"/>
      <c r="J12" s="359"/>
      <c r="K12" s="359"/>
      <c r="L12" s="359"/>
      <c r="M12" s="359"/>
      <c r="N12" s="359"/>
      <c r="O12" s="359"/>
      <c r="P12" s="359"/>
      <c r="Q12" s="359"/>
      <c r="R12" s="359"/>
      <c r="S12" s="359"/>
      <c r="T12" s="359"/>
      <c r="U12" s="359"/>
      <c r="V12" s="359"/>
    </row>
    <row r="13" spans="2:22" s="402" customFormat="1" ht="15.5" x14ac:dyDescent="0.35">
      <c r="B13" s="438" t="str">
        <f>'1 Implementatie&amp;Uitrol'!B9</f>
        <v xml:space="preserve">Implementatie
</v>
      </c>
      <c r="C13" s="439"/>
      <c r="D13" s="368">
        <f>'1 Implementatie&amp;Uitrol'!E9</f>
        <v>0</v>
      </c>
      <c r="E13" s="404"/>
      <c r="F13" s="359"/>
      <c r="G13" s="400"/>
      <c r="H13" s="359"/>
      <c r="I13" s="359"/>
      <c r="J13" s="359"/>
      <c r="K13" s="359"/>
      <c r="L13" s="359"/>
      <c r="M13" s="359"/>
      <c r="N13" s="359"/>
      <c r="O13" s="359"/>
      <c r="P13" s="359"/>
      <c r="Q13" s="359"/>
      <c r="R13" s="359"/>
      <c r="S13" s="359"/>
      <c r="T13" s="359"/>
      <c r="U13" s="359"/>
      <c r="V13" s="359"/>
    </row>
    <row r="14" spans="2:22" s="402" customFormat="1" ht="15.5" x14ac:dyDescent="0.35">
      <c r="B14" s="438" t="str">
        <f>'1 Implementatie&amp;Uitrol'!B10</f>
        <v>Uitrol &amp; Inrichting</v>
      </c>
      <c r="C14" s="439"/>
      <c r="D14" s="368">
        <f>'1 Implementatie&amp;Uitrol'!E10</f>
        <v>0</v>
      </c>
      <c r="E14" s="404"/>
      <c r="G14" s="400"/>
      <c r="H14" s="359"/>
      <c r="I14" s="359"/>
      <c r="J14" s="359"/>
      <c r="K14" s="359"/>
      <c r="L14" s="359"/>
      <c r="M14" s="359"/>
      <c r="N14" s="359"/>
      <c r="O14" s="359"/>
      <c r="P14" s="359"/>
      <c r="Q14" s="359"/>
      <c r="R14" s="359"/>
      <c r="S14" s="359"/>
      <c r="T14" s="359"/>
      <c r="U14" s="359"/>
      <c r="V14" s="359"/>
    </row>
    <row r="15" spans="2:22" s="402" customFormat="1" ht="15.5" x14ac:dyDescent="0.35">
      <c r="F15" s="405">
        <f>SUM(D13:D14)</f>
        <v>0</v>
      </c>
      <c r="J15" s="359"/>
      <c r="K15" s="359"/>
      <c r="L15" s="359"/>
      <c r="M15" s="359"/>
      <c r="N15" s="359"/>
      <c r="O15" s="359"/>
      <c r="P15" s="359"/>
      <c r="Q15" s="359"/>
      <c r="R15" s="359"/>
      <c r="S15" s="359"/>
      <c r="T15" s="359"/>
      <c r="U15" s="359"/>
      <c r="V15" s="359"/>
    </row>
    <row r="16" spans="2:22" s="402" customFormat="1" ht="15.5" x14ac:dyDescent="0.35">
      <c r="B16" s="359"/>
      <c r="C16" s="359"/>
      <c r="D16" s="359"/>
      <c r="E16" s="359"/>
      <c r="F16" s="359"/>
      <c r="G16" s="359"/>
      <c r="H16" s="359"/>
      <c r="I16" s="359"/>
      <c r="J16" s="359"/>
      <c r="K16" s="359"/>
      <c r="L16" s="359"/>
      <c r="M16" s="359"/>
      <c r="N16" s="359"/>
      <c r="O16" s="359"/>
      <c r="P16" s="359"/>
      <c r="Q16" s="359"/>
      <c r="R16" s="359"/>
      <c r="S16" s="359"/>
      <c r="T16" s="359"/>
      <c r="U16" s="359"/>
      <c r="V16" s="359"/>
    </row>
    <row r="17" spans="2:22" s="402" customFormat="1" ht="15.5" x14ac:dyDescent="0.35">
      <c r="B17" s="359"/>
      <c r="C17" s="359"/>
      <c r="D17" s="359"/>
      <c r="E17" s="404"/>
      <c r="F17" s="359"/>
      <c r="G17" s="400"/>
      <c r="H17" s="359"/>
      <c r="I17" s="400"/>
      <c r="J17" s="359"/>
      <c r="K17" s="359"/>
      <c r="L17" s="359"/>
      <c r="M17" s="359"/>
      <c r="N17" s="359"/>
      <c r="O17" s="359"/>
      <c r="P17" s="359"/>
      <c r="Q17" s="359"/>
      <c r="R17" s="359"/>
      <c r="S17" s="359"/>
      <c r="T17" s="359"/>
      <c r="U17" s="359"/>
      <c r="V17" s="359"/>
    </row>
    <row r="18" spans="2:22" ht="15" customHeight="1" x14ac:dyDescent="0.35">
      <c r="B18" s="437" t="s">
        <v>163</v>
      </c>
      <c r="C18" s="437"/>
      <c r="E18" s="404"/>
      <c r="F18" s="404"/>
      <c r="G18" s="406"/>
      <c r="H18" s="404"/>
      <c r="I18" s="399"/>
      <c r="J18" s="399"/>
      <c r="K18" s="399"/>
      <c r="L18" s="399"/>
      <c r="M18" s="399"/>
      <c r="N18" s="399"/>
      <c r="O18" s="399"/>
      <c r="P18" s="399"/>
      <c r="Q18" s="399"/>
      <c r="R18" s="399"/>
      <c r="S18" s="399"/>
      <c r="T18" s="399"/>
      <c r="U18" s="399"/>
      <c r="V18" s="359"/>
    </row>
    <row r="19" spans="2:22" ht="14.5" x14ac:dyDescent="0.35">
      <c r="B19" s="446" t="s">
        <v>164</v>
      </c>
      <c r="C19" s="446"/>
      <c r="D19" s="368">
        <f>SUM(F19:U19)</f>
        <v>0</v>
      </c>
      <c r="E19" s="404"/>
      <c r="F19" s="407">
        <f>'2 Gebruik'!C34</f>
        <v>0</v>
      </c>
      <c r="G19" s="400"/>
      <c r="H19" s="404"/>
      <c r="I19" s="407">
        <f>'2 Gebruik'!D34</f>
        <v>0</v>
      </c>
      <c r="J19" s="407">
        <f>'2 Gebruik'!E34</f>
        <v>0</v>
      </c>
      <c r="K19" s="407">
        <f>'2 Gebruik'!F34</f>
        <v>0</v>
      </c>
      <c r="L19" s="407">
        <f>'2 Gebruik'!G34</f>
        <v>0</v>
      </c>
      <c r="M19" s="407">
        <f>'2 Gebruik'!H34</f>
        <v>0</v>
      </c>
      <c r="N19" s="407">
        <f>'2 Gebruik'!I34</f>
        <v>0</v>
      </c>
      <c r="O19" s="407">
        <f>'2 Gebruik'!J34</f>
        <v>0</v>
      </c>
      <c r="P19" s="407">
        <f>'2 Gebruik'!K34</f>
        <v>0</v>
      </c>
      <c r="Q19" s="407">
        <f>'2 Gebruik'!L34</f>
        <v>0</v>
      </c>
      <c r="R19" s="407">
        <f>'2 Gebruik'!M34</f>
        <v>0</v>
      </c>
      <c r="S19" s="407">
        <f>'2 Gebruik'!N34</f>
        <v>0</v>
      </c>
      <c r="T19" s="407">
        <f>'2 Gebruik'!O34</f>
        <v>0</v>
      </c>
      <c r="U19" s="407">
        <f>'2 Gebruik'!P34</f>
        <v>0</v>
      </c>
      <c r="V19" s="359"/>
    </row>
    <row r="20" spans="2:22" ht="14.5" x14ac:dyDescent="0.35">
      <c r="B20" s="446" t="s">
        <v>165</v>
      </c>
      <c r="C20" s="446"/>
      <c r="D20" s="368">
        <f t="shared" ref="D20:D21" si="0">SUM(F20:U20)</f>
        <v>0</v>
      </c>
      <c r="E20" s="404"/>
      <c r="F20" s="407">
        <f>'2 Gebruik'!C45</f>
        <v>0</v>
      </c>
      <c r="G20" s="400"/>
      <c r="H20" s="404"/>
      <c r="I20" s="407">
        <f>'2 Gebruik'!D45</f>
        <v>0</v>
      </c>
      <c r="J20" s="407">
        <f>'2 Gebruik'!E45</f>
        <v>0</v>
      </c>
      <c r="K20" s="407">
        <f>'2 Gebruik'!F45</f>
        <v>0</v>
      </c>
      <c r="L20" s="407">
        <f>'2 Gebruik'!G45</f>
        <v>0</v>
      </c>
      <c r="M20" s="407">
        <f>'2 Gebruik'!H45</f>
        <v>0</v>
      </c>
      <c r="N20" s="407">
        <f>'2 Gebruik'!I45</f>
        <v>0</v>
      </c>
      <c r="O20" s="407">
        <f>'2 Gebruik'!J45</f>
        <v>0</v>
      </c>
      <c r="P20" s="407">
        <f>'2 Gebruik'!K45</f>
        <v>0</v>
      </c>
      <c r="Q20" s="407">
        <f>'2 Gebruik'!L45</f>
        <v>0</v>
      </c>
      <c r="R20" s="407">
        <f>'2 Gebruik'!M45</f>
        <v>0</v>
      </c>
      <c r="S20" s="407">
        <f>'2 Gebruik'!N45</f>
        <v>0</v>
      </c>
      <c r="T20" s="407">
        <f>'2 Gebruik'!O45</f>
        <v>0</v>
      </c>
      <c r="U20" s="407">
        <f>'2 Gebruik'!P45</f>
        <v>0</v>
      </c>
      <c r="V20" s="359"/>
    </row>
    <row r="21" spans="2:22" ht="14.5" x14ac:dyDescent="0.35">
      <c r="B21" s="446" t="s">
        <v>166</v>
      </c>
      <c r="C21" s="446"/>
      <c r="D21" s="368">
        <f t="shared" si="0"/>
        <v>0</v>
      </c>
      <c r="E21" s="404"/>
      <c r="F21" s="407">
        <f>'2 Gebruik'!C57</f>
        <v>0</v>
      </c>
      <c r="G21" s="400"/>
      <c r="H21" s="404"/>
      <c r="I21" s="407">
        <f>'2 Gebruik'!D57</f>
        <v>0</v>
      </c>
      <c r="J21" s="407">
        <f>'2 Gebruik'!E57</f>
        <v>0</v>
      </c>
      <c r="K21" s="407">
        <f>'2 Gebruik'!F57</f>
        <v>0</v>
      </c>
      <c r="L21" s="407">
        <f>'2 Gebruik'!G57</f>
        <v>0</v>
      </c>
      <c r="M21" s="407">
        <f>'2 Gebruik'!H57</f>
        <v>0</v>
      </c>
      <c r="N21" s="407">
        <f>'2 Gebruik'!I57</f>
        <v>0</v>
      </c>
      <c r="O21" s="407">
        <f>'2 Gebruik'!J57</f>
        <v>0</v>
      </c>
      <c r="P21" s="407">
        <f>'2 Gebruik'!K57</f>
        <v>0</v>
      </c>
      <c r="Q21" s="407">
        <f>'2 Gebruik'!L57</f>
        <v>0</v>
      </c>
      <c r="R21" s="407">
        <f>'2 Gebruik'!M57</f>
        <v>0</v>
      </c>
      <c r="S21" s="407">
        <f>'2 Gebruik'!N57</f>
        <v>0</v>
      </c>
      <c r="T21" s="407">
        <f>'2 Gebruik'!O57</f>
        <v>0</v>
      </c>
      <c r="U21" s="407">
        <f>'2 Gebruik'!P57</f>
        <v>0</v>
      </c>
      <c r="V21" s="359"/>
    </row>
    <row r="22" spans="2:22" ht="14.5" x14ac:dyDescent="0.35">
      <c r="B22" s="408"/>
      <c r="C22" s="408"/>
      <c r="D22" s="409"/>
      <c r="E22" s="404"/>
      <c r="F22" s="404"/>
      <c r="G22" s="400"/>
      <c r="H22" s="404"/>
      <c r="I22" s="409"/>
      <c r="J22" s="409"/>
      <c r="K22" s="409"/>
      <c r="L22" s="409"/>
      <c r="M22" s="409"/>
      <c r="N22" s="409"/>
      <c r="O22" s="409"/>
      <c r="P22" s="409"/>
      <c r="Q22" s="409"/>
      <c r="R22" s="409"/>
      <c r="S22" s="409"/>
      <c r="T22" s="409"/>
      <c r="U22" s="409"/>
      <c r="V22" s="359"/>
    </row>
    <row r="23" spans="2:22" ht="14.5" x14ac:dyDescent="0.35">
      <c r="B23" s="410"/>
      <c r="C23" s="410"/>
      <c r="D23" s="410"/>
      <c r="E23" s="410"/>
      <c r="F23" s="410"/>
      <c r="G23" s="400"/>
      <c r="H23" s="400"/>
      <c r="I23" s="410"/>
      <c r="J23" s="410"/>
      <c r="K23" s="410"/>
      <c r="L23" s="410"/>
      <c r="M23" s="410"/>
      <c r="N23" s="410"/>
      <c r="O23" s="410"/>
      <c r="P23" s="410"/>
      <c r="Q23" s="410"/>
      <c r="R23" s="410"/>
      <c r="S23" s="410"/>
      <c r="T23" s="410"/>
      <c r="U23" s="410"/>
      <c r="V23" s="359"/>
    </row>
    <row r="24" spans="2:22" ht="14.5" x14ac:dyDescent="0.35">
      <c r="B24" s="437" t="s">
        <v>204</v>
      </c>
      <c r="C24" s="437"/>
      <c r="D24" s="344"/>
      <c r="E24" s="399"/>
      <c r="G24" s="400"/>
      <c r="H24" s="400"/>
      <c r="R24" s="411"/>
      <c r="S24" s="411"/>
      <c r="T24" s="411"/>
      <c r="U24" s="411"/>
      <c r="V24" s="359"/>
    </row>
    <row r="25" spans="2:22" ht="14.5" x14ac:dyDescent="0.35">
      <c r="B25" s="446" t="s">
        <v>91</v>
      </c>
      <c r="C25" s="446"/>
      <c r="D25" s="368">
        <f>SUM(F25:U25)</f>
        <v>0</v>
      </c>
      <c r="E25" s="344"/>
      <c r="F25" s="387">
        <f>'3 Additionele Diensten'!D18</f>
        <v>0</v>
      </c>
      <c r="G25" s="400"/>
      <c r="H25" s="400"/>
      <c r="I25" s="387">
        <f>'3 Additionele Diensten'!E18</f>
        <v>0</v>
      </c>
      <c r="J25" s="387">
        <f>'3 Additionele Diensten'!F18</f>
        <v>0</v>
      </c>
      <c r="K25" s="387">
        <f>'3 Additionele Diensten'!G18</f>
        <v>0</v>
      </c>
      <c r="L25" s="387">
        <f>'3 Additionele Diensten'!H18</f>
        <v>0</v>
      </c>
      <c r="M25" s="387">
        <f>'3 Additionele Diensten'!I18</f>
        <v>0</v>
      </c>
      <c r="N25" s="387">
        <f>'3 Additionele Diensten'!J18</f>
        <v>0</v>
      </c>
      <c r="O25" s="387">
        <f>'3 Additionele Diensten'!K18</f>
        <v>0</v>
      </c>
      <c r="P25" s="387">
        <f>'3 Additionele Diensten'!L18</f>
        <v>0</v>
      </c>
      <c r="Q25" s="387">
        <f>'3 Additionele Diensten'!M18</f>
        <v>0</v>
      </c>
      <c r="R25" s="387">
        <f>'3 Additionele Diensten'!N18</f>
        <v>0</v>
      </c>
      <c r="S25" s="387">
        <f>'3 Additionele Diensten'!O18</f>
        <v>0</v>
      </c>
      <c r="T25" s="387">
        <f>'3 Additionele Diensten'!P18</f>
        <v>0</v>
      </c>
      <c r="U25" s="387">
        <f>'3 Additionele Diensten'!Q18</f>
        <v>0</v>
      </c>
      <c r="V25" s="359"/>
    </row>
    <row r="26" spans="2:22" ht="14.5" x14ac:dyDescent="0.35">
      <c r="B26" s="452" t="s">
        <v>141</v>
      </c>
      <c r="C26" s="453"/>
      <c r="D26" s="368">
        <f t="shared" ref="D26" si="1">SUM(F26:U26)</f>
        <v>-43200</v>
      </c>
      <c r="E26" s="344"/>
      <c r="F26" s="387">
        <f>'3 Additionele Diensten'!D21</f>
        <v>0</v>
      </c>
      <c r="G26" s="400"/>
      <c r="H26" s="400"/>
      <c r="I26" s="387">
        <f>'3 Additionele Diensten'!E21</f>
        <v>-5760</v>
      </c>
      <c r="J26" s="387">
        <f>'3 Additionele Diensten'!F21</f>
        <v>-3840</v>
      </c>
      <c r="K26" s="387">
        <f>'3 Additionele Diensten'!G21</f>
        <v>-3840</v>
      </c>
      <c r="L26" s="387">
        <f>'3 Additionele Diensten'!H21</f>
        <v>-3840</v>
      </c>
      <c r="M26" s="387">
        <f>'3 Additionele Diensten'!I21</f>
        <v>-2880</v>
      </c>
      <c r="N26" s="387">
        <f>'3 Additionele Diensten'!J21</f>
        <v>-2880</v>
      </c>
      <c r="O26" s="387">
        <f>'3 Additionele Diensten'!K21</f>
        <v>-2880</v>
      </c>
      <c r="P26" s="387">
        <f>'3 Additionele Diensten'!L21</f>
        <v>-2880</v>
      </c>
      <c r="Q26" s="387">
        <f>'3 Additionele Diensten'!M21</f>
        <v>-2880</v>
      </c>
      <c r="R26" s="387">
        <f>'3 Additionele Diensten'!N21</f>
        <v>-2880</v>
      </c>
      <c r="S26" s="387">
        <f>'3 Additionele Diensten'!O21</f>
        <v>-2880</v>
      </c>
      <c r="T26" s="387">
        <f>'3 Additionele Diensten'!P21</f>
        <v>-2880</v>
      </c>
      <c r="U26" s="387">
        <f>'3 Additionele Diensten'!Q21</f>
        <v>-2880</v>
      </c>
      <c r="V26" s="400"/>
    </row>
    <row r="27" spans="2:22" ht="14.5" x14ac:dyDescent="0.35">
      <c r="B27" s="446" t="s">
        <v>92</v>
      </c>
      <c r="C27" s="446"/>
      <c r="D27" s="368">
        <f>'3 Additionele Diensten'!C39</f>
        <v>0</v>
      </c>
      <c r="E27" s="344"/>
      <c r="F27" s="387"/>
      <c r="G27" s="400"/>
      <c r="H27" s="400"/>
      <c r="I27" s="387">
        <f>'3 Additionele Diensten'!E39</f>
        <v>0</v>
      </c>
      <c r="J27" s="387">
        <f>'3 Additionele Diensten'!F39</f>
        <v>0</v>
      </c>
      <c r="K27" s="387">
        <f>'3 Additionele Diensten'!G39</f>
        <v>0</v>
      </c>
      <c r="L27" s="387">
        <f>'3 Additionele Diensten'!H39</f>
        <v>0</v>
      </c>
      <c r="M27" s="387">
        <f>'3 Additionele Diensten'!I39</f>
        <v>0</v>
      </c>
      <c r="N27" s="387">
        <f>'3 Additionele Diensten'!J39</f>
        <v>0</v>
      </c>
      <c r="O27" s="387">
        <f>'3 Additionele Diensten'!K39</f>
        <v>0</v>
      </c>
      <c r="P27" s="387">
        <f>'3 Additionele Diensten'!L39</f>
        <v>0</v>
      </c>
      <c r="Q27" s="387">
        <f>'3 Additionele Diensten'!M39</f>
        <v>0</v>
      </c>
      <c r="R27" s="387">
        <f>'3 Additionele Diensten'!N39</f>
        <v>0</v>
      </c>
      <c r="S27" s="387">
        <f>'3 Additionele Diensten'!O39</f>
        <v>0</v>
      </c>
      <c r="T27" s="387">
        <f>'3 Additionele Diensten'!P39</f>
        <v>0</v>
      </c>
      <c r="U27" s="387">
        <f>'3 Additionele Diensten'!Q39</f>
        <v>0</v>
      </c>
      <c r="V27" s="359"/>
    </row>
    <row r="28" spans="2:22" ht="14.5" x14ac:dyDescent="0.35">
      <c r="B28" s="344"/>
      <c r="C28" s="344"/>
      <c r="D28" s="413"/>
      <c r="E28" s="344"/>
      <c r="G28" s="400"/>
      <c r="H28" s="400"/>
      <c r="M28" s="399"/>
      <c r="N28" s="399"/>
      <c r="O28" s="399"/>
      <c r="P28" s="399"/>
      <c r="Q28" s="411"/>
      <c r="R28" s="411"/>
      <c r="S28" s="411"/>
      <c r="T28" s="411"/>
      <c r="U28" s="411"/>
      <c r="V28" s="359"/>
    </row>
    <row r="29" spans="2:22" ht="14.5" x14ac:dyDescent="0.35">
      <c r="B29" s="450" t="s">
        <v>133</v>
      </c>
      <c r="C29" s="451"/>
      <c r="D29" s="359"/>
      <c r="E29" s="390"/>
      <c r="F29" s="414">
        <f>SUM(F15,F19,F20,F21,F25,F26,F27)</f>
        <v>0</v>
      </c>
      <c r="G29" s="400"/>
      <c r="H29" s="400"/>
      <c r="I29" s="414">
        <f>SUM(I19,I20,I21,I25,I26,I27)</f>
        <v>-5760</v>
      </c>
      <c r="J29" s="414">
        <f t="shared" ref="J29:U29" si="2">SUM(J19,J20,J21,J25,J26,J27)</f>
        <v>-3840</v>
      </c>
      <c r="K29" s="414">
        <f t="shared" si="2"/>
        <v>-3840</v>
      </c>
      <c r="L29" s="414">
        <f t="shared" si="2"/>
        <v>-3840</v>
      </c>
      <c r="M29" s="414">
        <f t="shared" si="2"/>
        <v>-2880</v>
      </c>
      <c r="N29" s="414">
        <f t="shared" si="2"/>
        <v>-2880</v>
      </c>
      <c r="O29" s="414">
        <f t="shared" si="2"/>
        <v>-2880</v>
      </c>
      <c r="P29" s="414">
        <f t="shared" si="2"/>
        <v>-2880</v>
      </c>
      <c r="Q29" s="414">
        <f t="shared" si="2"/>
        <v>-2880</v>
      </c>
      <c r="R29" s="414">
        <f t="shared" si="2"/>
        <v>-2880</v>
      </c>
      <c r="S29" s="414">
        <f t="shared" si="2"/>
        <v>-2880</v>
      </c>
      <c r="T29" s="414">
        <f t="shared" si="2"/>
        <v>-2880</v>
      </c>
      <c r="U29" s="414">
        <f t="shared" si="2"/>
        <v>-2880</v>
      </c>
      <c r="V29" s="359"/>
    </row>
    <row r="30" spans="2:22" ht="14.5" x14ac:dyDescent="0.35">
      <c r="B30" s="399"/>
      <c r="C30" s="399"/>
      <c r="D30" s="400"/>
      <c r="E30" s="399"/>
      <c r="F30" s="410"/>
      <c r="G30" s="400"/>
      <c r="H30" s="400"/>
      <c r="I30" s="410"/>
      <c r="J30" s="399"/>
      <c r="K30" s="399"/>
      <c r="L30" s="399"/>
      <c r="M30" s="399"/>
      <c r="N30" s="359"/>
      <c r="O30" s="359"/>
      <c r="P30" s="359"/>
      <c r="Q30" s="359"/>
      <c r="R30" s="359"/>
      <c r="S30" s="359"/>
      <c r="T30" s="359"/>
      <c r="U30" s="359"/>
      <c r="V30" s="359"/>
    </row>
    <row r="31" spans="2:22" ht="15" thickBot="1" x14ac:dyDescent="0.4">
      <c r="B31" s="444" t="s">
        <v>181</v>
      </c>
      <c r="C31" s="444"/>
      <c r="D31" s="415">
        <f>SUM(F29,I29,J29,K29,L29,M29)</f>
        <v>-20160</v>
      </c>
      <c r="E31" s="390"/>
      <c r="G31" s="400"/>
      <c r="H31" s="400"/>
      <c r="I31" s="359"/>
      <c r="J31" s="359"/>
      <c r="K31" s="359"/>
      <c r="L31" s="412"/>
      <c r="M31" s="399"/>
      <c r="N31" s="359"/>
      <c r="O31" s="359"/>
      <c r="P31" s="359"/>
      <c r="Q31" s="359"/>
      <c r="R31" s="359"/>
      <c r="S31" s="359"/>
      <c r="T31" s="359"/>
      <c r="U31" s="359"/>
      <c r="V31" s="359"/>
    </row>
    <row r="32" spans="2:22" ht="15" thickTop="1" x14ac:dyDescent="0.35">
      <c r="B32" s="390"/>
      <c r="C32" s="390"/>
      <c r="D32" s="390"/>
      <c r="E32" s="390"/>
      <c r="F32" s="372"/>
      <c r="G32" s="400"/>
      <c r="H32" s="400"/>
      <c r="I32" s="359"/>
      <c r="J32" s="359"/>
      <c r="K32" s="359"/>
      <c r="L32" s="412"/>
      <c r="M32" s="399"/>
      <c r="N32" s="359"/>
      <c r="O32" s="359"/>
      <c r="P32" s="359"/>
      <c r="Q32" s="359"/>
      <c r="R32" s="359"/>
      <c r="S32" s="359"/>
      <c r="T32" s="359"/>
      <c r="U32" s="359"/>
      <c r="V32" s="359"/>
    </row>
    <row r="33" spans="2:22" ht="14.5" x14ac:dyDescent="0.35">
      <c r="B33" s="359"/>
      <c r="C33" s="359"/>
      <c r="D33" s="359"/>
      <c r="E33" s="390"/>
      <c r="F33" s="359"/>
      <c r="G33" s="400"/>
      <c r="H33" s="400"/>
      <c r="I33" s="359"/>
      <c r="J33" s="359"/>
      <c r="K33" s="359"/>
      <c r="L33" s="412"/>
      <c r="M33" s="399"/>
      <c r="N33" s="359"/>
      <c r="O33" s="359"/>
      <c r="P33" s="359"/>
      <c r="Q33" s="359"/>
      <c r="R33" s="359"/>
      <c r="S33" s="359"/>
      <c r="T33" s="359"/>
      <c r="U33" s="359"/>
      <c r="V33" s="359"/>
    </row>
    <row r="34" spans="2:22" ht="14.5" x14ac:dyDescent="0.35">
      <c r="B34" s="444" t="s">
        <v>188</v>
      </c>
      <c r="C34" s="444"/>
      <c r="D34" s="416">
        <f>SUM(F29,I29:U29)</f>
        <v>-43200</v>
      </c>
      <c r="E34" s="344"/>
      <c r="V34" s="359"/>
    </row>
    <row r="35" spans="2:22" ht="15" customHeight="1" thickBot="1" x14ac:dyDescent="0.4">
      <c r="B35" s="345"/>
      <c r="C35" s="345"/>
      <c r="D35" s="398"/>
      <c r="E35" s="346"/>
      <c r="F35" s="346"/>
      <c r="G35" s="346"/>
      <c r="H35" s="346"/>
      <c r="I35" s="346"/>
      <c r="J35" s="346"/>
      <c r="K35" s="346"/>
      <c r="L35" s="346"/>
      <c r="M35" s="346"/>
      <c r="N35" s="346"/>
      <c r="O35" s="346"/>
      <c r="P35" s="346"/>
      <c r="Q35" s="346"/>
      <c r="R35" s="346"/>
      <c r="S35" s="346"/>
      <c r="T35" s="346"/>
      <c r="U35" s="346"/>
    </row>
    <row r="36" spans="2:22" ht="14.25" customHeight="1" x14ac:dyDescent="0.35">
      <c r="B36" s="347"/>
      <c r="C36" s="347"/>
      <c r="D36" s="417"/>
      <c r="E36" s="372"/>
      <c r="F36" s="372"/>
      <c r="G36" s="372"/>
      <c r="H36" s="372"/>
      <c r="I36" s="372"/>
      <c r="J36" s="372"/>
      <c r="K36" s="372"/>
      <c r="L36" s="372"/>
      <c r="M36" s="372"/>
      <c r="N36" s="372"/>
      <c r="O36" s="372"/>
      <c r="P36" s="372"/>
      <c r="Q36" s="372"/>
      <c r="R36" s="372"/>
      <c r="S36" s="372"/>
      <c r="T36" s="372"/>
      <c r="U36" s="372"/>
    </row>
    <row r="37" spans="2:22" ht="14.25" customHeight="1" x14ac:dyDescent="0.35">
      <c r="B37" s="347"/>
      <c r="C37" s="347"/>
      <c r="D37" s="417"/>
      <c r="E37" s="372"/>
      <c r="F37" s="372"/>
      <c r="G37" s="372"/>
      <c r="H37" s="372"/>
      <c r="I37" s="372"/>
      <c r="J37" s="372"/>
      <c r="K37" s="372"/>
      <c r="L37" s="372"/>
      <c r="M37" s="372"/>
      <c r="N37" s="372"/>
      <c r="O37" s="372"/>
      <c r="P37" s="372"/>
      <c r="Q37" s="372"/>
      <c r="R37" s="372"/>
      <c r="S37" s="372"/>
      <c r="T37" s="372"/>
      <c r="U37" s="372"/>
    </row>
    <row r="38" spans="2:22" ht="14.25" customHeight="1" x14ac:dyDescent="0.35">
      <c r="B38" s="347"/>
      <c r="C38" s="347"/>
      <c r="D38" s="417"/>
      <c r="E38" s="424"/>
      <c r="F38" s="372"/>
      <c r="G38" s="372"/>
      <c r="H38" s="372"/>
      <c r="I38" s="372"/>
      <c r="J38" s="372"/>
      <c r="K38" s="372"/>
      <c r="L38" s="372"/>
      <c r="M38" s="372"/>
      <c r="N38" s="372"/>
      <c r="O38" s="372"/>
      <c r="P38" s="372"/>
      <c r="Q38" s="372"/>
      <c r="R38" s="372"/>
      <c r="S38" s="372"/>
      <c r="T38" s="372"/>
      <c r="U38" s="372"/>
    </row>
    <row r="39" spans="2:22" ht="14.25" customHeight="1" x14ac:dyDescent="0.35">
      <c r="B39" s="347"/>
      <c r="C39" s="347"/>
      <c r="D39" s="417"/>
      <c r="E39" s="424"/>
      <c r="F39" s="372"/>
      <c r="G39" s="372"/>
      <c r="H39" s="372"/>
      <c r="I39" s="372"/>
      <c r="J39" s="372"/>
      <c r="K39" s="372"/>
      <c r="L39" s="372"/>
      <c r="M39" s="372"/>
      <c r="N39" s="372"/>
      <c r="O39" s="372"/>
      <c r="P39" s="372"/>
      <c r="Q39" s="372"/>
      <c r="R39" s="372"/>
      <c r="S39" s="372"/>
      <c r="T39" s="372"/>
      <c r="U39" s="372"/>
    </row>
    <row r="40" spans="2:22" ht="14.25" customHeight="1" x14ac:dyDescent="0.35">
      <c r="B40" s="347"/>
      <c r="C40" s="347"/>
      <c r="D40" s="413"/>
      <c r="E40" s="372"/>
      <c r="F40" s="372"/>
      <c r="G40" s="372"/>
      <c r="H40" s="372"/>
      <c r="I40" s="372"/>
      <c r="J40" s="372"/>
      <c r="K40" s="372"/>
      <c r="L40" s="372"/>
      <c r="M40" s="372"/>
      <c r="N40" s="372"/>
      <c r="O40" s="372"/>
      <c r="P40" s="372"/>
      <c r="Q40" s="372"/>
      <c r="R40" s="372"/>
      <c r="S40" s="372"/>
      <c r="T40" s="372"/>
      <c r="U40" s="372"/>
    </row>
    <row r="41" spans="2:22" ht="14.25" customHeight="1" x14ac:dyDescent="0.35">
      <c r="B41" s="347"/>
      <c r="C41" s="347"/>
      <c r="D41" s="417"/>
      <c r="E41" s="372"/>
      <c r="F41" s="372"/>
      <c r="G41" s="372"/>
      <c r="H41" s="372"/>
      <c r="I41" s="372"/>
      <c r="J41" s="372"/>
      <c r="K41" s="372"/>
      <c r="L41" s="372"/>
      <c r="M41" s="372"/>
      <c r="N41" s="372"/>
      <c r="O41" s="372"/>
      <c r="P41" s="372"/>
      <c r="Q41" s="372"/>
      <c r="R41" s="372"/>
      <c r="S41" s="372"/>
      <c r="T41" s="372"/>
      <c r="U41" s="372"/>
    </row>
    <row r="42" spans="2:22" ht="14.25" customHeight="1" x14ac:dyDescent="0.35">
      <c r="B42" s="347"/>
      <c r="C42" s="347"/>
      <c r="D42" s="417"/>
      <c r="E42" s="372"/>
      <c r="F42" s="372"/>
      <c r="G42" s="372"/>
      <c r="H42" s="372"/>
      <c r="I42" s="372"/>
      <c r="J42" s="372"/>
      <c r="K42" s="372"/>
      <c r="L42" s="372"/>
      <c r="M42" s="372"/>
      <c r="N42" s="372"/>
      <c r="O42" s="372"/>
      <c r="P42" s="372"/>
      <c r="Q42" s="372"/>
      <c r="R42" s="372"/>
      <c r="S42" s="372"/>
      <c r="T42" s="372"/>
      <c r="U42" s="372"/>
    </row>
    <row r="43" spans="2:22" ht="14.25" customHeight="1" x14ac:dyDescent="0.35">
      <c r="B43" s="347"/>
      <c r="C43" s="347"/>
      <c r="D43" s="417"/>
      <c r="E43" s="372"/>
      <c r="F43" s="372"/>
      <c r="G43" s="372"/>
      <c r="H43" s="372"/>
      <c r="I43" s="372"/>
      <c r="J43" s="372"/>
      <c r="K43" s="372"/>
      <c r="L43" s="372"/>
      <c r="M43" s="372"/>
      <c r="N43" s="372"/>
      <c r="O43" s="372"/>
      <c r="P43" s="372"/>
      <c r="Q43" s="372"/>
      <c r="R43" s="372"/>
      <c r="S43" s="372"/>
      <c r="T43" s="372"/>
      <c r="U43" s="372"/>
    </row>
    <row r="44" spans="2:22" ht="14.25" customHeight="1" x14ac:dyDescent="0.35">
      <c r="B44" s="347"/>
      <c r="C44" s="347"/>
      <c r="D44" s="417"/>
      <c r="E44" s="372"/>
      <c r="F44" s="372"/>
      <c r="G44" s="372"/>
      <c r="H44" s="372"/>
      <c r="I44" s="372"/>
      <c r="J44" s="372"/>
      <c r="K44" s="372"/>
      <c r="L44" s="372"/>
      <c r="M44" s="372"/>
      <c r="N44" s="372"/>
      <c r="O44" s="372"/>
      <c r="P44" s="372"/>
      <c r="Q44" s="372"/>
      <c r="R44" s="372"/>
      <c r="S44" s="372"/>
      <c r="T44" s="372"/>
      <c r="U44" s="372"/>
    </row>
    <row r="45" spans="2:22" ht="15" customHeight="1" x14ac:dyDescent="0.35">
      <c r="B45" s="347"/>
      <c r="C45" s="347"/>
      <c r="D45" s="417"/>
      <c r="E45" s="372"/>
      <c r="F45" s="372"/>
      <c r="G45" s="372"/>
      <c r="H45" s="372"/>
      <c r="I45" s="372"/>
      <c r="J45" s="372"/>
      <c r="K45" s="372"/>
      <c r="L45" s="372"/>
      <c r="M45" s="372"/>
      <c r="N45" s="372"/>
      <c r="O45" s="372"/>
      <c r="P45" s="372"/>
      <c r="Q45" s="372"/>
      <c r="R45" s="372"/>
      <c r="S45" s="372"/>
      <c r="T45" s="372"/>
      <c r="U45" s="372"/>
    </row>
    <row r="46" spans="2:22" ht="15" customHeight="1" x14ac:dyDescent="0.35">
      <c r="B46" s="347"/>
      <c r="C46" s="347"/>
      <c r="D46" s="417"/>
      <c r="E46" s="372"/>
      <c r="F46" s="372"/>
      <c r="G46" s="372"/>
      <c r="H46" s="372"/>
      <c r="I46" s="372"/>
      <c r="J46" s="372"/>
      <c r="K46" s="372"/>
      <c r="L46" s="372"/>
      <c r="M46" s="372"/>
      <c r="N46" s="372"/>
      <c r="O46" s="372"/>
      <c r="P46" s="372"/>
      <c r="Q46" s="372"/>
      <c r="R46" s="372"/>
      <c r="S46" s="372"/>
      <c r="T46" s="372"/>
      <c r="U46" s="372"/>
    </row>
    <row r="47" spans="2:22" ht="15" customHeight="1" x14ac:dyDescent="0.35">
      <c r="B47" s="347"/>
      <c r="C47" s="348"/>
      <c r="D47" s="369"/>
      <c r="E47" s="348"/>
      <c r="F47" s="348"/>
      <c r="G47" s="348"/>
      <c r="H47" s="348"/>
      <c r="I47" s="348"/>
      <c r="J47" s="348"/>
      <c r="K47" s="348"/>
      <c r="L47" s="348"/>
      <c r="M47" s="348"/>
      <c r="N47" s="348"/>
      <c r="O47" s="348"/>
      <c r="P47" s="348"/>
      <c r="Q47" s="348"/>
      <c r="R47" s="348"/>
      <c r="S47" s="348"/>
      <c r="T47" s="348"/>
      <c r="U47" s="348"/>
    </row>
    <row r="48" spans="2:22" ht="15" hidden="1" customHeight="1" x14ac:dyDescent="0.35">
      <c r="B48" s="347"/>
      <c r="C48" s="347"/>
      <c r="D48" s="417"/>
      <c r="E48" s="372"/>
    </row>
    <row r="49" spans="2:5" ht="13" hidden="1" x14ac:dyDescent="0.35">
      <c r="B49" s="347"/>
      <c r="C49" s="347"/>
      <c r="D49" s="417"/>
      <c r="E49" s="372"/>
    </row>
    <row r="50" spans="2:5" ht="15" hidden="1" customHeight="1" x14ac:dyDescent="0.35">
      <c r="B50" s="347"/>
      <c r="C50" s="347"/>
      <c r="D50" s="417"/>
      <c r="E50" s="372"/>
    </row>
    <row r="51" spans="2:5" ht="15" hidden="1" customHeight="1" x14ac:dyDescent="0.35">
      <c r="B51" s="347"/>
      <c r="C51" s="347"/>
      <c r="D51" s="417"/>
      <c r="E51" s="372"/>
    </row>
    <row r="52" spans="2:5" ht="15" hidden="1" customHeight="1" x14ac:dyDescent="0.35">
      <c r="B52" s="347"/>
      <c r="C52" s="347"/>
      <c r="D52" s="417"/>
      <c r="E52" s="372"/>
    </row>
    <row r="53" spans="2:5" ht="15" hidden="1" customHeight="1" x14ac:dyDescent="0.35">
      <c r="B53" s="347"/>
      <c r="C53" s="347"/>
      <c r="D53" s="417"/>
      <c r="E53" s="372"/>
    </row>
    <row r="54" spans="2:5" ht="15" hidden="1" customHeight="1" x14ac:dyDescent="0.35">
      <c r="B54" s="347"/>
      <c r="C54" s="347"/>
      <c r="D54" s="417"/>
      <c r="E54" s="372"/>
    </row>
    <row r="55" spans="2:5" ht="15" hidden="1" customHeight="1" x14ac:dyDescent="0.35">
      <c r="B55" s="347"/>
      <c r="C55" s="347"/>
      <c r="D55" s="417"/>
      <c r="E55" s="372"/>
    </row>
    <row r="56" spans="2:5" ht="15" hidden="1" customHeight="1" x14ac:dyDescent="0.35">
      <c r="B56" s="347"/>
      <c r="C56" s="347"/>
      <c r="D56" s="417"/>
      <c r="E56" s="372"/>
    </row>
    <row r="57" spans="2:5" ht="15" hidden="1" customHeight="1" x14ac:dyDescent="0.35">
      <c r="B57" s="347"/>
      <c r="C57" s="347"/>
      <c r="D57" s="417"/>
      <c r="E57" s="372"/>
    </row>
    <row r="58" spans="2:5" ht="15" hidden="1" customHeight="1" x14ac:dyDescent="0.35">
      <c r="B58" s="347"/>
      <c r="C58" s="347"/>
      <c r="D58" s="417"/>
      <c r="E58" s="372"/>
    </row>
    <row r="59" spans="2:5" ht="13" hidden="1" x14ac:dyDescent="0.35">
      <c r="B59" s="347"/>
      <c r="C59" s="347"/>
      <c r="D59" s="417"/>
      <c r="E59" s="372"/>
    </row>
    <row r="60" spans="2:5" ht="15" hidden="1" customHeight="1" x14ac:dyDescent="0.35">
      <c r="B60" s="347"/>
      <c r="C60" s="347"/>
      <c r="D60" s="417"/>
      <c r="E60" s="372"/>
    </row>
    <row r="61" spans="2:5" ht="15" hidden="1" customHeight="1" x14ac:dyDescent="0.35">
      <c r="B61" s="347"/>
      <c r="C61" s="347"/>
      <c r="D61" s="417"/>
      <c r="E61" s="372"/>
    </row>
    <row r="62" spans="2:5" ht="15" hidden="1" customHeight="1" x14ac:dyDescent="0.35">
      <c r="B62" s="347"/>
      <c r="C62" s="347"/>
      <c r="D62" s="417"/>
      <c r="E62" s="372"/>
    </row>
    <row r="63" spans="2:5" ht="15" hidden="1" customHeight="1" x14ac:dyDescent="0.35">
      <c r="B63" s="347"/>
      <c r="C63" s="347"/>
      <c r="D63" s="417"/>
      <c r="E63" s="372"/>
    </row>
    <row r="64" spans="2:5" ht="15" hidden="1" customHeight="1" x14ac:dyDescent="0.35">
      <c r="B64" s="347"/>
      <c r="C64" s="347"/>
      <c r="D64" s="417"/>
      <c r="E64" s="372"/>
    </row>
    <row r="65" spans="2:13" ht="15" hidden="1" customHeight="1" x14ac:dyDescent="0.35">
      <c r="B65" s="347"/>
      <c r="C65" s="347"/>
      <c r="D65" s="417"/>
      <c r="E65" s="372"/>
    </row>
    <row r="66" spans="2:13" ht="15" hidden="1" customHeight="1" x14ac:dyDescent="0.35">
      <c r="B66" s="347"/>
      <c r="C66" s="347"/>
      <c r="D66" s="417"/>
      <c r="E66" s="372"/>
    </row>
    <row r="67" spans="2:13" ht="15" hidden="1" customHeight="1" x14ac:dyDescent="0.35">
      <c r="B67" s="347"/>
      <c r="C67" s="347"/>
      <c r="D67" s="417"/>
      <c r="E67" s="372"/>
    </row>
    <row r="68" spans="2:13" ht="15" hidden="1" customHeight="1" x14ac:dyDescent="0.35">
      <c r="B68" s="347"/>
      <c r="C68" s="347"/>
      <c r="D68" s="417"/>
      <c r="E68" s="372"/>
      <c r="M68" s="418"/>
    </row>
    <row r="69" spans="2:13" ht="15" hidden="1" customHeight="1" x14ac:dyDescent="0.35">
      <c r="B69" s="347"/>
      <c r="C69" s="347"/>
      <c r="D69" s="417"/>
      <c r="E69" s="372"/>
      <c r="M69" s="418"/>
    </row>
    <row r="70" spans="2:13" ht="15" hidden="1" customHeight="1" x14ac:dyDescent="0.35">
      <c r="B70" s="347"/>
      <c r="C70" s="347"/>
      <c r="D70" s="417"/>
      <c r="E70" s="372"/>
      <c r="M70" s="418"/>
    </row>
    <row r="71" spans="2:13" ht="15" hidden="1" customHeight="1" x14ac:dyDescent="0.35">
      <c r="B71" s="347"/>
      <c r="C71" s="347"/>
      <c r="D71" s="417"/>
      <c r="E71" s="372"/>
      <c r="M71" s="418"/>
    </row>
    <row r="72" spans="2:13" ht="15" hidden="1" customHeight="1" x14ac:dyDescent="0.35">
      <c r="B72" s="347"/>
      <c r="C72" s="347"/>
      <c r="D72" s="417"/>
      <c r="E72" s="372"/>
      <c r="M72" s="418"/>
    </row>
    <row r="73" spans="2:13" ht="15" hidden="1" customHeight="1" x14ac:dyDescent="0.35">
      <c r="B73" s="347"/>
      <c r="C73" s="347"/>
      <c r="D73" s="417"/>
      <c r="E73" s="372"/>
      <c r="M73" s="418"/>
    </row>
    <row r="74" spans="2:13" ht="15" hidden="1" customHeight="1" x14ac:dyDescent="0.35">
      <c r="B74" s="347"/>
      <c r="C74" s="347"/>
      <c r="D74" s="417"/>
      <c r="E74" s="372"/>
      <c r="M74" s="418"/>
    </row>
    <row r="75" spans="2:13" ht="15" hidden="1" customHeight="1" x14ac:dyDescent="0.35">
      <c r="B75" s="347"/>
      <c r="C75" s="347"/>
      <c r="D75" s="417"/>
      <c r="E75" s="372"/>
      <c r="M75" s="418"/>
    </row>
    <row r="76" spans="2:13" ht="15" hidden="1" customHeight="1" x14ac:dyDescent="0.35">
      <c r="B76" s="347"/>
      <c r="C76" s="347"/>
      <c r="D76" s="417"/>
      <c r="E76" s="372"/>
      <c r="M76" s="418"/>
    </row>
    <row r="77" spans="2:13" ht="15" hidden="1" customHeight="1" x14ac:dyDescent="0.35">
      <c r="B77" s="347"/>
      <c r="C77" s="347"/>
      <c r="D77" s="417"/>
      <c r="E77" s="372"/>
      <c r="M77" s="418"/>
    </row>
    <row r="78" spans="2:13" ht="15" hidden="1" customHeight="1" x14ac:dyDescent="0.35">
      <c r="B78" s="347"/>
      <c r="C78" s="347"/>
      <c r="D78" s="417"/>
      <c r="E78" s="372"/>
    </row>
    <row r="79" spans="2:13" ht="15" hidden="1" customHeight="1" x14ac:dyDescent="0.35">
      <c r="B79" s="347"/>
      <c r="C79" s="347"/>
      <c r="D79" s="417"/>
      <c r="E79" s="372"/>
    </row>
    <row r="80" spans="2:13" ht="13" hidden="1" x14ac:dyDescent="0.35">
      <c r="B80" s="347"/>
      <c r="C80" s="347"/>
      <c r="D80" s="417"/>
      <c r="E80" s="372"/>
    </row>
    <row r="81" spans="2:21" ht="15" hidden="1" customHeight="1" x14ac:dyDescent="0.35">
      <c r="B81" s="347"/>
      <c r="C81" s="347"/>
      <c r="D81" s="417"/>
      <c r="E81" s="372"/>
    </row>
    <row r="82" spans="2:21" ht="15" hidden="1" customHeight="1" x14ac:dyDescent="0.35">
      <c r="B82" s="347"/>
      <c r="C82" s="347"/>
      <c r="D82" s="417"/>
      <c r="E82" s="372"/>
    </row>
    <row r="83" spans="2:21" ht="15" hidden="1" customHeight="1" x14ac:dyDescent="0.35">
      <c r="B83" s="347"/>
      <c r="C83" s="347"/>
      <c r="D83" s="417"/>
      <c r="E83" s="372"/>
    </row>
    <row r="84" spans="2:21" ht="15" hidden="1" customHeight="1" x14ac:dyDescent="0.35">
      <c r="B84" s="347"/>
      <c r="C84" s="347"/>
      <c r="D84" s="417"/>
      <c r="E84" s="372"/>
    </row>
    <row r="85" spans="2:21" ht="15" hidden="1" customHeight="1" x14ac:dyDescent="0.35">
      <c r="B85" s="347"/>
      <c r="C85" s="347"/>
      <c r="D85" s="417"/>
      <c r="E85" s="372"/>
    </row>
    <row r="86" spans="2:21" ht="15" hidden="1" customHeight="1" x14ac:dyDescent="0.35">
      <c r="B86" s="347"/>
      <c r="C86" s="347"/>
      <c r="D86" s="417"/>
      <c r="E86" s="372"/>
    </row>
    <row r="87" spans="2:21" ht="15" hidden="1" customHeight="1" x14ac:dyDescent="0.35">
      <c r="B87" s="347"/>
      <c r="C87" s="347"/>
      <c r="D87" s="417"/>
      <c r="E87" s="372"/>
    </row>
    <row r="88" spans="2:21" ht="15" hidden="1" customHeight="1" x14ac:dyDescent="0.35">
      <c r="B88" s="347"/>
      <c r="C88" s="347"/>
      <c r="D88" s="417"/>
      <c r="E88" s="372"/>
      <c r="O88" s="419"/>
      <c r="P88" s="419"/>
      <c r="Q88" s="419"/>
      <c r="R88" s="419"/>
      <c r="S88" s="419"/>
      <c r="T88" s="419"/>
      <c r="U88" s="419"/>
    </row>
    <row r="89" spans="2:21" ht="15" hidden="1" customHeight="1" x14ac:dyDescent="0.35">
      <c r="B89" s="347"/>
      <c r="C89" s="347"/>
      <c r="D89" s="417"/>
      <c r="E89" s="372"/>
    </row>
    <row r="90" spans="2:21" ht="15" hidden="1" customHeight="1" x14ac:dyDescent="0.35">
      <c r="B90" s="347"/>
      <c r="C90" s="347"/>
      <c r="D90" s="417"/>
      <c r="E90" s="372"/>
    </row>
    <row r="91" spans="2:21" ht="15" hidden="1" customHeight="1" x14ac:dyDescent="0.35">
      <c r="B91" s="347"/>
      <c r="C91" s="347"/>
      <c r="D91" s="417"/>
      <c r="E91" s="372"/>
    </row>
    <row r="92" spans="2:21" ht="13" hidden="1" x14ac:dyDescent="0.35">
      <c r="B92" s="347"/>
      <c r="C92" s="347"/>
      <c r="D92" s="417"/>
      <c r="E92" s="372"/>
    </row>
    <row r="93" spans="2:21" ht="15" hidden="1" customHeight="1" x14ac:dyDescent="0.35">
      <c r="B93" s="347"/>
      <c r="C93" s="347"/>
      <c r="D93" s="417"/>
      <c r="E93" s="372"/>
    </row>
    <row r="94" spans="2:21" ht="15" hidden="1" customHeight="1" x14ac:dyDescent="0.35">
      <c r="B94" s="347"/>
      <c r="C94" s="347"/>
      <c r="D94" s="417"/>
      <c r="E94" s="372"/>
    </row>
    <row r="95" spans="2:21" ht="15" hidden="1" customHeight="1" x14ac:dyDescent="0.35">
      <c r="B95" s="347"/>
      <c r="C95" s="347"/>
      <c r="D95" s="417"/>
      <c r="E95" s="372"/>
    </row>
    <row r="96" spans="2:21" ht="15" hidden="1" customHeight="1" x14ac:dyDescent="0.35">
      <c r="B96" s="347"/>
      <c r="C96" s="347"/>
      <c r="D96" s="417"/>
      <c r="E96" s="372"/>
    </row>
    <row r="97" spans="2:5" ht="25.5" hidden="1" customHeight="1" x14ac:dyDescent="0.35">
      <c r="B97" s="347"/>
      <c r="C97" s="347"/>
      <c r="D97" s="417"/>
      <c r="E97" s="372"/>
    </row>
    <row r="98" spans="2:5" ht="15" hidden="1" customHeight="1" x14ac:dyDescent="0.35">
      <c r="B98" s="347"/>
      <c r="C98" s="347"/>
      <c r="D98" s="417"/>
      <c r="E98" s="372"/>
    </row>
    <row r="99" spans="2:5" ht="15" hidden="1" customHeight="1" x14ac:dyDescent="0.35">
      <c r="B99" s="347"/>
      <c r="C99" s="347"/>
      <c r="D99" s="417"/>
      <c r="E99" s="372"/>
    </row>
    <row r="100" spans="2:5" ht="15" hidden="1" customHeight="1" x14ac:dyDescent="0.35">
      <c r="B100" s="347"/>
      <c r="C100" s="347"/>
      <c r="D100" s="417"/>
      <c r="E100" s="372"/>
    </row>
    <row r="101" spans="2:5" ht="15" hidden="1" customHeight="1" x14ac:dyDescent="0.35">
      <c r="B101" s="347"/>
      <c r="C101" s="347"/>
      <c r="D101" s="417"/>
      <c r="E101" s="372"/>
    </row>
    <row r="102" spans="2:5" ht="15" hidden="1" customHeight="1" x14ac:dyDescent="0.35">
      <c r="B102" s="347"/>
      <c r="C102" s="347"/>
      <c r="D102" s="417"/>
      <c r="E102" s="372"/>
    </row>
    <row r="103" spans="2:5" ht="15" hidden="1" customHeight="1" x14ac:dyDescent="0.35">
      <c r="B103" s="347"/>
      <c r="C103" s="348"/>
      <c r="D103" s="369"/>
      <c r="E103" s="348"/>
    </row>
    <row r="104" spans="2:5" ht="15" hidden="1" customHeight="1" x14ac:dyDescent="0.35">
      <c r="B104" s="420"/>
      <c r="C104" s="420"/>
      <c r="D104" s="121"/>
      <c r="E104" s="122"/>
    </row>
    <row r="105" spans="2:5" ht="15" hidden="1" customHeight="1" x14ac:dyDescent="0.35">
      <c r="B105" s="420"/>
      <c r="C105" s="420"/>
      <c r="D105" s="121"/>
      <c r="E105" s="122"/>
    </row>
    <row r="106" spans="2:5" ht="15" hidden="1" customHeight="1" x14ac:dyDescent="0.35">
      <c r="B106" s="420"/>
      <c r="C106" s="420"/>
      <c r="D106" s="121"/>
      <c r="E106" s="122"/>
    </row>
    <row r="107" spans="2:5" ht="15" hidden="1" customHeight="1" x14ac:dyDescent="0.35">
      <c r="B107" s="420"/>
      <c r="C107" s="420"/>
      <c r="D107" s="121"/>
      <c r="E107" s="122"/>
    </row>
    <row r="108" spans="2:5" ht="15" hidden="1" customHeight="1" x14ac:dyDescent="0.35">
      <c r="B108" s="420"/>
      <c r="C108" s="420"/>
      <c r="D108" s="121"/>
      <c r="E108" s="122"/>
    </row>
    <row r="109" spans="2:5" ht="15" hidden="1" customHeight="1" x14ac:dyDescent="0.35">
      <c r="B109" s="420"/>
      <c r="C109" s="420"/>
      <c r="D109" s="121"/>
      <c r="E109" s="122"/>
    </row>
    <row r="110" spans="2:5" ht="15" hidden="1" customHeight="1" x14ac:dyDescent="0.35">
      <c r="B110" s="420"/>
      <c r="C110" s="420"/>
      <c r="D110" s="121"/>
      <c r="E110" s="122"/>
    </row>
    <row r="111" spans="2:5" ht="15" hidden="1" customHeight="1" x14ac:dyDescent="0.35">
      <c r="B111" s="420"/>
      <c r="C111" s="420"/>
      <c r="D111" s="121"/>
      <c r="E111" s="122"/>
    </row>
    <row r="112" spans="2:5" ht="15" hidden="1" customHeight="1" x14ac:dyDescent="0.35">
      <c r="B112" s="420"/>
      <c r="C112" s="420"/>
      <c r="D112" s="121"/>
      <c r="E112" s="122"/>
    </row>
    <row r="113" spans="2:5" ht="15" hidden="1" customHeight="1" x14ac:dyDescent="0.35">
      <c r="B113" s="420"/>
      <c r="C113" s="420"/>
      <c r="D113" s="121"/>
      <c r="E113" s="122"/>
    </row>
    <row r="114" spans="2:5" ht="15" hidden="1" customHeight="1" x14ac:dyDescent="0.35">
      <c r="B114" s="420"/>
      <c r="C114" s="420"/>
      <c r="D114" s="121"/>
      <c r="E114" s="122"/>
    </row>
    <row r="115" spans="2:5" ht="15" hidden="1" customHeight="1" x14ac:dyDescent="0.35">
      <c r="B115" s="420"/>
      <c r="C115" s="420"/>
      <c r="D115" s="121"/>
      <c r="E115" s="122"/>
    </row>
    <row r="116" spans="2:5" ht="15" hidden="1" customHeight="1" x14ac:dyDescent="0.35">
      <c r="B116" s="420"/>
      <c r="C116" s="420"/>
      <c r="D116" s="121"/>
      <c r="E116" s="122"/>
    </row>
    <row r="117" spans="2:5" ht="15" hidden="1" customHeight="1" x14ac:dyDescent="0.35">
      <c r="B117" s="420"/>
      <c r="C117" s="420"/>
      <c r="D117" s="121"/>
      <c r="E117" s="122"/>
    </row>
    <row r="118" spans="2:5" ht="15" hidden="1" customHeight="1" x14ac:dyDescent="0.35">
      <c r="B118" s="420"/>
      <c r="C118" s="420"/>
      <c r="D118" s="121"/>
      <c r="E118" s="122"/>
    </row>
    <row r="119" spans="2:5" ht="15" hidden="1" customHeight="1" x14ac:dyDescent="0.35">
      <c r="B119" s="420"/>
      <c r="C119" s="420"/>
      <c r="D119" s="121"/>
      <c r="E119" s="122"/>
    </row>
    <row r="120" spans="2:5" ht="15" hidden="1" customHeight="1" x14ac:dyDescent="0.35">
      <c r="B120" s="420"/>
      <c r="C120" s="420"/>
      <c r="D120" s="121"/>
      <c r="E120" s="122"/>
    </row>
    <row r="121" spans="2:5" ht="15" hidden="1" customHeight="1" x14ac:dyDescent="0.35">
      <c r="B121" s="420"/>
      <c r="C121" s="420"/>
      <c r="D121" s="121"/>
      <c r="E121" s="122"/>
    </row>
    <row r="122" spans="2:5" ht="15" hidden="1" customHeight="1" x14ac:dyDescent="0.35">
      <c r="B122" s="420"/>
      <c r="C122" s="420"/>
      <c r="D122" s="121"/>
      <c r="E122" s="122"/>
    </row>
    <row r="123" spans="2:5" ht="15" hidden="1" customHeight="1" x14ac:dyDescent="0.35">
      <c r="B123" s="420"/>
      <c r="C123" s="420"/>
      <c r="D123" s="121"/>
      <c r="E123" s="122"/>
    </row>
    <row r="124" spans="2:5" ht="15" hidden="1" customHeight="1" x14ac:dyDescent="0.35">
      <c r="B124" s="420"/>
      <c r="C124" s="420"/>
      <c r="D124" s="121"/>
      <c r="E124" s="122"/>
    </row>
    <row r="125" spans="2:5" ht="15" hidden="1" customHeight="1" x14ac:dyDescent="0.35">
      <c r="B125" s="420"/>
      <c r="C125" s="420"/>
      <c r="D125" s="121"/>
      <c r="E125" s="122"/>
    </row>
    <row r="126" spans="2:5" ht="15" hidden="1" customHeight="1" x14ac:dyDescent="0.35">
      <c r="B126" s="420"/>
      <c r="C126" s="420"/>
      <c r="D126" s="121"/>
      <c r="E126" s="122"/>
    </row>
    <row r="127" spans="2:5" ht="15" hidden="1" customHeight="1" x14ac:dyDescent="0.35">
      <c r="B127" s="420"/>
      <c r="C127" s="420"/>
      <c r="D127" s="121"/>
      <c r="E127" s="122"/>
    </row>
    <row r="128" spans="2:5" ht="15" hidden="1" customHeight="1" x14ac:dyDescent="0.35">
      <c r="B128" s="420"/>
      <c r="C128" s="420"/>
      <c r="D128" s="121"/>
      <c r="E128" s="122"/>
    </row>
    <row r="129" spans="2:5" ht="15" hidden="1" customHeight="1" x14ac:dyDescent="0.35">
      <c r="B129" s="420"/>
      <c r="C129" s="420"/>
      <c r="D129" s="121"/>
      <c r="E129" s="122"/>
    </row>
    <row r="130" spans="2:5" ht="15" hidden="1" customHeight="1" x14ac:dyDescent="0.35">
      <c r="B130" s="420"/>
      <c r="C130" s="420"/>
      <c r="D130" s="121"/>
      <c r="E130" s="122"/>
    </row>
    <row r="131" spans="2:5" ht="15" hidden="1" customHeight="1" x14ac:dyDescent="0.35">
      <c r="B131" s="420"/>
      <c r="C131" s="420"/>
      <c r="D131" s="121"/>
      <c r="E131" s="122"/>
    </row>
    <row r="132" spans="2:5" ht="15" hidden="1" customHeight="1" x14ac:dyDescent="0.35">
      <c r="B132" s="420"/>
      <c r="C132" s="420"/>
      <c r="D132" s="121"/>
      <c r="E132" s="122"/>
    </row>
    <row r="133" spans="2:5" ht="15" hidden="1" customHeight="1" x14ac:dyDescent="0.35">
      <c r="B133" s="420"/>
      <c r="C133" s="420"/>
      <c r="D133" s="121"/>
      <c r="E133" s="122"/>
    </row>
    <row r="134" spans="2:5" ht="15" hidden="1" customHeight="1" x14ac:dyDescent="0.35">
      <c r="B134" s="420"/>
      <c r="C134" s="420"/>
      <c r="D134" s="121"/>
      <c r="E134" s="122"/>
    </row>
    <row r="135" spans="2:5" ht="15" hidden="1" customHeight="1" x14ac:dyDescent="0.35">
      <c r="B135" s="420"/>
      <c r="C135" s="420"/>
      <c r="D135" s="121"/>
      <c r="E135" s="122"/>
    </row>
    <row r="136" spans="2:5" ht="15" hidden="1" customHeight="1" x14ac:dyDescent="0.35">
      <c r="B136" s="420"/>
      <c r="C136" s="420"/>
      <c r="D136" s="121"/>
      <c r="E136" s="122"/>
    </row>
    <row r="137" spans="2:5" ht="15" hidden="1" customHeight="1" x14ac:dyDescent="0.35">
      <c r="B137" s="420"/>
      <c r="C137" s="420"/>
      <c r="D137" s="121"/>
      <c r="E137" s="122"/>
    </row>
    <row r="138" spans="2:5" ht="15" hidden="1" customHeight="1" x14ac:dyDescent="0.35">
      <c r="B138" s="420"/>
      <c r="C138" s="420"/>
      <c r="D138" s="121"/>
      <c r="E138" s="122"/>
    </row>
    <row r="139" spans="2:5" ht="15" hidden="1" customHeight="1" x14ac:dyDescent="0.35">
      <c r="B139" s="420"/>
      <c r="C139" s="420"/>
      <c r="D139" s="121"/>
      <c r="E139" s="122"/>
    </row>
    <row r="140" spans="2:5" ht="15" hidden="1" customHeight="1" x14ac:dyDescent="0.35">
      <c r="B140" s="420"/>
      <c r="C140" s="420"/>
      <c r="D140" s="121"/>
      <c r="E140" s="122"/>
    </row>
    <row r="141" spans="2:5" ht="15" hidden="1" customHeight="1" x14ac:dyDescent="0.35">
      <c r="B141" s="420"/>
      <c r="C141" s="420"/>
      <c r="D141" s="121"/>
      <c r="E141" s="122"/>
    </row>
    <row r="142" spans="2:5" ht="15" hidden="1" customHeight="1" x14ac:dyDescent="0.35">
      <c r="B142" s="420"/>
      <c r="C142" s="420"/>
      <c r="D142" s="121"/>
      <c r="E142" s="122"/>
    </row>
    <row r="143" spans="2:5" ht="15" hidden="1" customHeight="1" x14ac:dyDescent="0.35">
      <c r="B143" s="420"/>
      <c r="C143" s="420"/>
      <c r="D143" s="121"/>
      <c r="E143" s="122"/>
    </row>
    <row r="144" spans="2:5" ht="15" hidden="1" customHeight="1" x14ac:dyDescent="0.35">
      <c r="B144" s="420"/>
      <c r="C144" s="420"/>
      <c r="D144" s="121"/>
      <c r="E144" s="122"/>
    </row>
    <row r="145" spans="2:5" ht="15" hidden="1" customHeight="1" x14ac:dyDescent="0.35">
      <c r="B145" s="420"/>
      <c r="C145" s="420"/>
      <c r="D145" s="121"/>
      <c r="E145" s="122"/>
    </row>
    <row r="146" spans="2:5" ht="15" hidden="1" customHeight="1" x14ac:dyDescent="0.35">
      <c r="B146" s="420"/>
      <c r="C146" s="420"/>
      <c r="D146" s="121"/>
      <c r="E146" s="122"/>
    </row>
    <row r="147" spans="2:5" ht="15" hidden="1" customHeight="1" x14ac:dyDescent="0.35">
      <c r="B147" s="420"/>
      <c r="C147" s="420"/>
      <c r="D147" s="121"/>
      <c r="E147" s="122"/>
    </row>
    <row r="148" spans="2:5" ht="15" hidden="1" customHeight="1" x14ac:dyDescent="0.35">
      <c r="B148" s="420"/>
      <c r="C148" s="420"/>
      <c r="D148" s="121"/>
      <c r="E148" s="122"/>
    </row>
    <row r="149" spans="2:5" ht="15" hidden="1" customHeight="1" x14ac:dyDescent="0.35">
      <c r="B149" s="420"/>
      <c r="C149" s="420"/>
      <c r="D149" s="121"/>
      <c r="E149" s="122"/>
    </row>
    <row r="150" spans="2:5" ht="15" hidden="1" customHeight="1" x14ac:dyDescent="0.35">
      <c r="B150" s="420"/>
      <c r="C150" s="420"/>
      <c r="D150" s="121"/>
      <c r="E150" s="122"/>
    </row>
    <row r="151" spans="2:5" ht="15" hidden="1" customHeight="1" x14ac:dyDescent="0.35">
      <c r="B151" s="420"/>
      <c r="C151" s="420"/>
      <c r="D151" s="121"/>
      <c r="E151" s="122"/>
    </row>
    <row r="152" spans="2:5" ht="15" hidden="1" customHeight="1" x14ac:dyDescent="0.35">
      <c r="B152" s="420"/>
      <c r="C152" s="420"/>
      <c r="D152" s="121"/>
      <c r="E152" s="122"/>
    </row>
    <row r="153" spans="2:5" ht="15" hidden="1" customHeight="1" x14ac:dyDescent="0.35">
      <c r="B153" s="420"/>
      <c r="C153" s="420"/>
      <c r="D153" s="121"/>
      <c r="E153" s="122"/>
    </row>
    <row r="154" spans="2:5" ht="15" hidden="1" customHeight="1" x14ac:dyDescent="0.35">
      <c r="B154" s="420"/>
      <c r="C154" s="420"/>
      <c r="D154" s="121"/>
      <c r="E154" s="122"/>
    </row>
    <row r="155" spans="2:5" ht="15" hidden="1" customHeight="1" x14ac:dyDescent="0.35">
      <c r="B155" s="420"/>
      <c r="C155" s="420"/>
      <c r="D155" s="121"/>
      <c r="E155" s="122"/>
    </row>
    <row r="156" spans="2:5" ht="15" hidden="1" customHeight="1" x14ac:dyDescent="0.35">
      <c r="B156" s="420"/>
      <c r="C156" s="420"/>
      <c r="D156" s="121"/>
      <c r="E156" s="122"/>
    </row>
    <row r="157" spans="2:5" ht="15" hidden="1" customHeight="1" x14ac:dyDescent="0.35">
      <c r="B157" s="420"/>
      <c r="C157" s="420"/>
      <c r="D157" s="121"/>
      <c r="E157" s="122"/>
    </row>
    <row r="158" spans="2:5" ht="15" hidden="1" customHeight="1" x14ac:dyDescent="0.35">
      <c r="B158" s="420"/>
      <c r="C158" s="420"/>
      <c r="D158" s="121"/>
      <c r="E158" s="122"/>
    </row>
    <row r="159" spans="2:5" ht="15" hidden="1" customHeight="1" x14ac:dyDescent="0.35">
      <c r="B159" s="420"/>
      <c r="C159" s="420"/>
      <c r="D159" s="121"/>
      <c r="E159" s="122"/>
    </row>
    <row r="160" spans="2:5" ht="15" hidden="1" customHeight="1" x14ac:dyDescent="0.35">
      <c r="B160" s="420"/>
      <c r="C160" s="420"/>
      <c r="D160" s="121"/>
      <c r="E160" s="122"/>
    </row>
    <row r="161" spans="2:5" ht="15" hidden="1" customHeight="1" x14ac:dyDescent="0.35">
      <c r="B161" s="420"/>
      <c r="C161" s="420"/>
      <c r="D161" s="121"/>
      <c r="E161" s="122"/>
    </row>
    <row r="162" spans="2:5" ht="15" hidden="1" customHeight="1" x14ac:dyDescent="0.35">
      <c r="B162" s="420"/>
      <c r="C162" s="420"/>
      <c r="D162" s="121"/>
      <c r="E162" s="122"/>
    </row>
    <row r="163" spans="2:5" ht="15" hidden="1" customHeight="1" x14ac:dyDescent="0.35">
      <c r="B163" s="420"/>
      <c r="C163" s="420"/>
      <c r="D163" s="121"/>
      <c r="E163" s="122"/>
    </row>
    <row r="164" spans="2:5" ht="15" hidden="1" customHeight="1" x14ac:dyDescent="0.35">
      <c r="B164" s="420"/>
      <c r="C164" s="420"/>
      <c r="D164" s="121"/>
      <c r="E164" s="122"/>
    </row>
    <row r="165" spans="2:5" ht="15" hidden="1" customHeight="1" x14ac:dyDescent="0.35">
      <c r="B165" s="420"/>
      <c r="C165" s="420"/>
      <c r="D165" s="121"/>
      <c r="E165" s="122"/>
    </row>
    <row r="166" spans="2:5" ht="15" hidden="1" customHeight="1" x14ac:dyDescent="0.35">
      <c r="B166" s="420"/>
      <c r="C166" s="420"/>
      <c r="D166" s="121"/>
      <c r="E166" s="122"/>
    </row>
    <row r="167" spans="2:5" ht="15" hidden="1" customHeight="1" x14ac:dyDescent="0.35">
      <c r="B167" s="420"/>
      <c r="C167" s="420"/>
      <c r="D167" s="121"/>
      <c r="E167" s="122"/>
    </row>
    <row r="168" spans="2:5" ht="15" hidden="1" customHeight="1" x14ac:dyDescent="0.35">
      <c r="B168" s="420"/>
      <c r="C168" s="420"/>
      <c r="D168" s="121"/>
      <c r="E168" s="122"/>
    </row>
    <row r="169" spans="2:5" ht="15" hidden="1" customHeight="1" x14ac:dyDescent="0.35">
      <c r="B169" s="420"/>
      <c r="C169" s="420"/>
      <c r="D169" s="121"/>
      <c r="E169" s="122"/>
    </row>
    <row r="170" spans="2:5" ht="15" hidden="1" customHeight="1" x14ac:dyDescent="0.35">
      <c r="B170" s="420"/>
      <c r="C170" s="420"/>
      <c r="D170" s="121"/>
      <c r="E170" s="122"/>
    </row>
    <row r="171" spans="2:5" ht="15" hidden="1" customHeight="1" x14ac:dyDescent="0.35">
      <c r="B171" s="420"/>
      <c r="C171" s="420"/>
      <c r="D171" s="121"/>
      <c r="E171" s="122"/>
    </row>
    <row r="172" spans="2:5" ht="15" hidden="1" customHeight="1" x14ac:dyDescent="0.35">
      <c r="B172" s="420"/>
      <c r="C172" s="420"/>
      <c r="D172" s="121"/>
      <c r="E172" s="122"/>
    </row>
    <row r="173" spans="2:5" ht="15" hidden="1" customHeight="1" x14ac:dyDescent="0.35">
      <c r="B173" s="420"/>
      <c r="C173" s="420"/>
      <c r="D173" s="121"/>
      <c r="E173" s="122"/>
    </row>
    <row r="174" spans="2:5" ht="15" hidden="1" customHeight="1" x14ac:dyDescent="0.35">
      <c r="B174" s="420"/>
      <c r="C174" s="420"/>
      <c r="D174" s="121"/>
      <c r="E174" s="122"/>
    </row>
    <row r="175" spans="2:5" ht="15" hidden="1" customHeight="1" x14ac:dyDescent="0.35">
      <c r="B175" s="420"/>
      <c r="C175" s="420"/>
      <c r="D175" s="121"/>
      <c r="E175" s="122"/>
    </row>
    <row r="176" spans="2:5" ht="15" hidden="1" customHeight="1" x14ac:dyDescent="0.35">
      <c r="B176" s="420"/>
      <c r="C176" s="420"/>
      <c r="D176" s="121"/>
      <c r="E176" s="122"/>
    </row>
    <row r="177" spans="2:5" ht="15" hidden="1" customHeight="1" x14ac:dyDescent="0.35">
      <c r="B177" s="420"/>
      <c r="C177" s="420"/>
      <c r="D177" s="121"/>
      <c r="E177" s="122"/>
    </row>
    <row r="178" spans="2:5" ht="15" hidden="1" customHeight="1" x14ac:dyDescent="0.35">
      <c r="B178" s="420"/>
      <c r="C178" s="420"/>
      <c r="D178" s="121"/>
      <c r="E178" s="122"/>
    </row>
    <row r="179" spans="2:5" ht="15" hidden="1" customHeight="1" x14ac:dyDescent="0.35">
      <c r="B179" s="420"/>
      <c r="C179" s="420"/>
      <c r="D179" s="121"/>
      <c r="E179" s="122"/>
    </row>
    <row r="180" spans="2:5" ht="15" hidden="1" customHeight="1" x14ac:dyDescent="0.35">
      <c r="B180" s="420"/>
      <c r="C180" s="420"/>
      <c r="D180" s="121"/>
      <c r="E180" s="122"/>
    </row>
    <row r="181" spans="2:5" ht="15" hidden="1" customHeight="1" x14ac:dyDescent="0.35">
      <c r="B181" s="420"/>
      <c r="C181" s="420"/>
      <c r="D181" s="121"/>
      <c r="E181" s="122"/>
    </row>
    <row r="182" spans="2:5" ht="15" hidden="1" customHeight="1" x14ac:dyDescent="0.35">
      <c r="B182" s="420"/>
      <c r="C182" s="420"/>
      <c r="D182" s="121"/>
      <c r="E182" s="122"/>
    </row>
    <row r="183" spans="2:5" ht="15" hidden="1" customHeight="1" x14ac:dyDescent="0.35">
      <c r="B183" s="420"/>
      <c r="C183" s="420"/>
      <c r="D183" s="121"/>
      <c r="E183" s="122"/>
    </row>
    <row r="184" spans="2:5" ht="15" hidden="1" customHeight="1" x14ac:dyDescent="0.35">
      <c r="B184" s="420"/>
      <c r="C184" s="420"/>
      <c r="D184" s="121"/>
      <c r="E184" s="122"/>
    </row>
    <row r="185" spans="2:5" ht="15" hidden="1" customHeight="1" x14ac:dyDescent="0.35">
      <c r="B185" s="420"/>
      <c r="C185" s="420"/>
      <c r="D185" s="121"/>
      <c r="E185" s="122"/>
    </row>
    <row r="186" spans="2:5" ht="15" hidden="1" customHeight="1" x14ac:dyDescent="0.35">
      <c r="B186" s="420"/>
      <c r="C186" s="420"/>
      <c r="D186" s="121"/>
      <c r="E186" s="122"/>
    </row>
    <row r="187" spans="2:5" ht="15" hidden="1" customHeight="1" x14ac:dyDescent="0.35">
      <c r="B187" s="420"/>
      <c r="C187" s="420"/>
      <c r="D187" s="121"/>
      <c r="E187" s="122"/>
    </row>
    <row r="188" spans="2:5" ht="15" hidden="1" customHeight="1" x14ac:dyDescent="0.35">
      <c r="B188" s="420"/>
      <c r="C188" s="420"/>
      <c r="D188" s="121"/>
      <c r="E188" s="122"/>
    </row>
    <row r="189" spans="2:5" ht="15" hidden="1" customHeight="1" x14ac:dyDescent="0.35">
      <c r="B189" s="420"/>
      <c r="C189" s="420"/>
      <c r="D189" s="121"/>
      <c r="E189" s="122"/>
    </row>
    <row r="190" spans="2:5" ht="15" hidden="1" customHeight="1" x14ac:dyDescent="0.35">
      <c r="B190" s="420"/>
      <c r="C190" s="420"/>
      <c r="D190" s="121"/>
      <c r="E190" s="122"/>
    </row>
    <row r="191" spans="2:5" ht="15" hidden="1" customHeight="1" x14ac:dyDescent="0.35">
      <c r="B191" s="420"/>
      <c r="C191" s="420"/>
      <c r="D191" s="121"/>
      <c r="E191" s="122"/>
    </row>
    <row r="192" spans="2:5" ht="15" hidden="1" customHeight="1" x14ac:dyDescent="0.35">
      <c r="B192" s="420"/>
      <c r="C192" s="420"/>
      <c r="D192" s="121"/>
      <c r="E192" s="122"/>
    </row>
    <row r="193" spans="2:5" ht="15" hidden="1" customHeight="1" x14ac:dyDescent="0.35">
      <c r="B193" s="420"/>
      <c r="C193" s="420"/>
      <c r="D193" s="121"/>
      <c r="E193" s="122"/>
    </row>
    <row r="194" spans="2:5" ht="15" hidden="1" customHeight="1" x14ac:dyDescent="0.35">
      <c r="B194" s="420"/>
      <c r="C194" s="420"/>
      <c r="D194" s="121"/>
      <c r="E194" s="122"/>
    </row>
    <row r="195" spans="2:5" ht="15" hidden="1" customHeight="1" x14ac:dyDescent="0.35">
      <c r="B195" s="420"/>
      <c r="C195" s="420"/>
      <c r="D195" s="121"/>
      <c r="E195" s="122"/>
    </row>
    <row r="196" spans="2:5" ht="15" hidden="1" customHeight="1" x14ac:dyDescent="0.35">
      <c r="B196" s="420"/>
      <c r="C196" s="420"/>
      <c r="D196" s="121"/>
      <c r="E196" s="122"/>
    </row>
    <row r="197" spans="2:5" ht="15" hidden="1" customHeight="1" x14ac:dyDescent="0.35">
      <c r="B197" s="420"/>
      <c r="C197" s="420"/>
      <c r="D197" s="121"/>
      <c r="E197" s="122"/>
    </row>
    <row r="198" spans="2:5" ht="15" hidden="1" customHeight="1" x14ac:dyDescent="0.35">
      <c r="B198" s="420"/>
      <c r="C198" s="420"/>
      <c r="D198" s="121"/>
      <c r="E198" s="122"/>
    </row>
    <row r="199" spans="2:5" ht="15" hidden="1" customHeight="1" x14ac:dyDescent="0.35">
      <c r="B199" s="420"/>
      <c r="C199" s="420"/>
      <c r="D199" s="121"/>
      <c r="E199" s="122"/>
    </row>
    <row r="200" spans="2:5" ht="15" hidden="1" customHeight="1" x14ac:dyDescent="0.35">
      <c r="B200" s="420"/>
      <c r="C200" s="420"/>
      <c r="D200" s="121"/>
      <c r="E200" s="122"/>
    </row>
    <row r="201" spans="2:5" ht="15" hidden="1" customHeight="1" x14ac:dyDescent="0.35">
      <c r="B201" s="420"/>
      <c r="C201" s="420"/>
      <c r="D201" s="121"/>
      <c r="E201" s="122"/>
    </row>
    <row r="202" spans="2:5" ht="15" hidden="1" customHeight="1" x14ac:dyDescent="0.35">
      <c r="B202" s="420"/>
      <c r="C202" s="420"/>
      <c r="D202" s="121"/>
      <c r="E202" s="122"/>
    </row>
    <row r="203" spans="2:5" ht="15" hidden="1" customHeight="1" x14ac:dyDescent="0.35">
      <c r="B203" s="420"/>
      <c r="C203" s="420"/>
      <c r="D203" s="121"/>
      <c r="E203" s="122"/>
    </row>
    <row r="204" spans="2:5" ht="15" hidden="1" customHeight="1" x14ac:dyDescent="0.35">
      <c r="B204" s="420"/>
      <c r="C204" s="420"/>
      <c r="D204" s="421"/>
      <c r="E204" s="420"/>
    </row>
    <row r="205" spans="2:5" ht="15" hidden="1" customHeight="1" x14ac:dyDescent="0.35">
      <c r="B205" s="420"/>
      <c r="C205" s="420"/>
      <c r="D205" s="417"/>
      <c r="E205" s="344"/>
    </row>
  </sheetData>
  <sheetProtection algorithmName="SHA-512" hashValue="eQIOpvZ6mibIUeSpEXMs9av+0kg0U9xd25TZZNZAjIWrt6TOWhvKAukKQu7fh0DFzf9ci7HLHfHKBqY2ZOwbwQ==" saltValue="SqCP/hRLMO+a8A8GPGZe8w==" spinCount="100000" sheet="1" objects="1" scenarios="1"/>
  <mergeCells count="23">
    <mergeCell ref="B34:C34"/>
    <mergeCell ref="K4:L5"/>
    <mergeCell ref="B19:C19"/>
    <mergeCell ref="E5:J5"/>
    <mergeCell ref="B18:C18"/>
    <mergeCell ref="B20:C20"/>
    <mergeCell ref="B29:C29"/>
    <mergeCell ref="B31:C31"/>
    <mergeCell ref="B24:C24"/>
    <mergeCell ref="B25:C25"/>
    <mergeCell ref="B27:C27"/>
    <mergeCell ref="B26:C26"/>
    <mergeCell ref="B21:C21"/>
    <mergeCell ref="N11:O11"/>
    <mergeCell ref="B12:C12"/>
    <mergeCell ref="B13:C13"/>
    <mergeCell ref="F9:U9"/>
    <mergeCell ref="B14:C14"/>
    <mergeCell ref="P11:Q11"/>
    <mergeCell ref="R11:S11"/>
    <mergeCell ref="T11:U11"/>
    <mergeCell ref="F11:M11"/>
    <mergeCell ref="F10:H10"/>
  </mergeCells>
  <phoneticPr fontId="25" type="noConversion"/>
  <pageMargins left="0.75" right="0.75" top="0.51" bottom="0.46" header="0.5" footer="0.5"/>
  <pageSetup paperSize="9" scale="4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B1:XFC138"/>
  <sheetViews>
    <sheetView showGridLines="0" zoomScaleNormal="100" workbookViewId="0">
      <selection activeCell="B16" sqref="B16"/>
    </sheetView>
  </sheetViews>
  <sheetFormatPr defaultColWidth="0" defaultRowHeight="14.5" zeroHeight="1" x14ac:dyDescent="0.35"/>
  <cols>
    <col min="1" max="1" width="3.54296875" style="2" customWidth="1"/>
    <col min="2" max="2" width="154.81640625" style="2" customWidth="1"/>
    <col min="3" max="3" width="3.54296875" style="2" customWidth="1"/>
    <col min="4" max="16383" width="9.1796875" style="2" hidden="1"/>
    <col min="16384" max="16384" width="3.26953125" style="2" customWidth="1"/>
  </cols>
  <sheetData>
    <row r="1" spans="2:3" ht="16" customHeight="1" x14ac:dyDescent="0.35"/>
    <row r="2" spans="2:3" ht="24" customHeight="1" x14ac:dyDescent="0.3">
      <c r="B2" s="11" t="s">
        <v>0</v>
      </c>
      <c r="C2" s="1"/>
    </row>
    <row r="3" spans="2:3" ht="20.149999999999999" customHeight="1" x14ac:dyDescent="0.55000000000000004">
      <c r="B3" s="12" t="s">
        <v>144</v>
      </c>
      <c r="C3" s="3"/>
    </row>
    <row r="4" spans="2:3" ht="20.149999999999999" customHeight="1" x14ac:dyDescent="0.5">
      <c r="B4" s="4" t="s">
        <v>155</v>
      </c>
      <c r="C4" s="1"/>
    </row>
    <row r="5" spans="2:3" ht="16" customHeight="1" x14ac:dyDescent="0.3">
      <c r="B5" s="5" t="s">
        <v>154</v>
      </c>
      <c r="C5" s="1"/>
    </row>
    <row r="6" spans="2:3" ht="15" thickBot="1" x14ac:dyDescent="0.35">
      <c r="B6" s="6"/>
      <c r="C6" s="7"/>
    </row>
    <row r="7" spans="2:3" x14ac:dyDescent="0.35">
      <c r="B7"/>
      <c r="C7"/>
    </row>
    <row r="8" spans="2:3" s="9" customFormat="1" ht="18" customHeight="1" x14ac:dyDescent="0.35">
      <c r="C8" s="2"/>
    </row>
    <row r="9" spans="2:3" ht="18.5" x14ac:dyDescent="0.35">
      <c r="B9" s="119" t="s">
        <v>155</v>
      </c>
    </row>
    <row r="10" spans="2:3" x14ac:dyDescent="0.35">
      <c r="B10" s="123"/>
    </row>
    <row r="11" spans="2:3" x14ac:dyDescent="0.35">
      <c r="B11" s="123"/>
    </row>
    <row r="12" spans="2:3" x14ac:dyDescent="0.35">
      <c r="B12" s="123"/>
    </row>
    <row r="13" spans="2:3" x14ac:dyDescent="0.35">
      <c r="B13" s="123"/>
    </row>
    <row r="14" spans="2:3" x14ac:dyDescent="0.35">
      <c r="B14" s="123"/>
    </row>
    <row r="15" spans="2:3" x14ac:dyDescent="0.35">
      <c r="B15" s="123"/>
    </row>
    <row r="16" spans="2:3" x14ac:dyDescent="0.35">
      <c r="B16" s="123"/>
    </row>
    <row r="17" spans="2:3" x14ac:dyDescent="0.35">
      <c r="B17" s="123"/>
    </row>
    <row r="18" spans="2:3" x14ac:dyDescent="0.35">
      <c r="B18" s="123"/>
    </row>
    <row r="19" spans="2:3" x14ac:dyDescent="0.35">
      <c r="B19" s="123"/>
    </row>
    <row r="20" spans="2:3" x14ac:dyDescent="0.35">
      <c r="B20" s="123"/>
    </row>
    <row r="21" spans="2:3" x14ac:dyDescent="0.35">
      <c r="B21" s="123"/>
    </row>
    <row r="22" spans="2:3" x14ac:dyDescent="0.35">
      <c r="B22" s="123"/>
    </row>
    <row r="23" spans="2:3" x14ac:dyDescent="0.35">
      <c r="B23" s="123"/>
    </row>
    <row r="24" spans="2:3" x14ac:dyDescent="0.35">
      <c r="B24" s="123"/>
    </row>
    <row r="25" spans="2:3" x14ac:dyDescent="0.35">
      <c r="B25" s="123"/>
    </row>
    <row r="26" spans="2:3" x14ac:dyDescent="0.35">
      <c r="B26" s="123"/>
    </row>
    <row r="27" spans="2:3" x14ac:dyDescent="0.35">
      <c r="B27" s="123"/>
    </row>
    <row r="28" spans="2:3" x14ac:dyDescent="0.35">
      <c r="B28" s="123"/>
    </row>
    <row r="29" spans="2:3" x14ac:dyDescent="0.35">
      <c r="B29" s="38"/>
    </row>
    <row r="30" spans="2:3" x14ac:dyDescent="0.35">
      <c r="B30" s="9"/>
    </row>
    <row r="31" spans="2:3" x14ac:dyDescent="0.35">
      <c r="B31" s="9"/>
      <c r="C31" s="8"/>
    </row>
    <row r="32" spans="2:3" x14ac:dyDescent="0.35">
      <c r="C32" s="8"/>
    </row>
    <row r="33" spans="2:3" ht="15" thickBot="1" x14ac:dyDescent="0.35">
      <c r="B33" s="6"/>
      <c r="C33" s="7"/>
    </row>
    <row r="34" spans="2:3" x14ac:dyDescent="0.35">
      <c r="B34"/>
      <c r="C34"/>
    </row>
    <row r="35" spans="2:3" x14ac:dyDescent="0.35"/>
    <row r="36" spans="2:3" x14ac:dyDescent="0.35"/>
    <row r="37" spans="2:3" x14ac:dyDescent="0.35"/>
    <row r="38" spans="2:3" x14ac:dyDescent="0.35"/>
    <row r="39" spans="2:3" x14ac:dyDescent="0.35"/>
    <row r="40" spans="2:3" x14ac:dyDescent="0.35"/>
    <row r="41" spans="2:3" x14ac:dyDescent="0.35"/>
    <row r="42" spans="2:3" x14ac:dyDescent="0.35"/>
    <row r="43" spans="2:3" x14ac:dyDescent="0.35"/>
    <row r="44" spans="2:3" x14ac:dyDescent="0.35"/>
    <row r="45" spans="2:3" x14ac:dyDescent="0.35"/>
    <row r="46" spans="2:3" x14ac:dyDescent="0.35"/>
    <row r="47" spans="2:3" x14ac:dyDescent="0.35"/>
    <row r="48" spans="2:3"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sheetData>
  <sheetProtection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Z128"/>
  <sheetViews>
    <sheetView showGridLines="0" topLeftCell="A8" zoomScaleNormal="100" workbookViewId="0">
      <selection activeCell="S27" sqref="S27"/>
    </sheetView>
  </sheetViews>
  <sheetFormatPr defaultColWidth="9.1796875" defaultRowHeight="0" customHeight="1" zeroHeight="1" x14ac:dyDescent="0.35"/>
  <cols>
    <col min="1" max="1" width="3.7265625" style="2" customWidth="1"/>
    <col min="2" max="2" width="40.453125" style="130" customWidth="1"/>
    <col min="3" max="3" width="51.453125" style="2" customWidth="1"/>
    <col min="4" max="10" width="20.7265625" style="131" customWidth="1"/>
    <col min="11" max="17" width="20.7265625" style="132" customWidth="1"/>
    <col min="18" max="30" width="20.7265625" style="2" customWidth="1"/>
    <col min="31" max="16381" width="9.1796875" style="2" customWidth="1"/>
    <col min="16382" max="16384" width="9.1796875" style="2"/>
  </cols>
  <sheetData>
    <row r="1" spans="1:24" ht="16" customHeight="1" x14ac:dyDescent="0.35">
      <c r="A1" s="129"/>
      <c r="R1" s="129"/>
      <c r="S1" s="129"/>
      <c r="T1" s="129"/>
      <c r="U1" s="129"/>
      <c r="V1" s="129"/>
      <c r="W1" s="129"/>
      <c r="X1" s="129"/>
    </row>
    <row r="2" spans="1:24" s="137" customFormat="1" ht="23.5" x14ac:dyDescent="0.35">
      <c r="A2" s="129"/>
      <c r="B2" s="11" t="s">
        <v>0</v>
      </c>
      <c r="C2" s="133"/>
      <c r="D2" s="120"/>
      <c r="E2" s="134"/>
      <c r="F2" s="134"/>
      <c r="G2" s="134"/>
      <c r="H2" s="135"/>
      <c r="I2" s="135"/>
      <c r="J2" s="135"/>
      <c r="K2" s="136"/>
      <c r="L2" s="136"/>
      <c r="M2" s="136"/>
      <c r="N2" s="136"/>
      <c r="O2" s="136"/>
      <c r="P2" s="136"/>
      <c r="Q2" s="136"/>
      <c r="R2" s="129"/>
      <c r="S2" s="129"/>
      <c r="T2" s="129"/>
      <c r="U2" s="129"/>
      <c r="V2" s="129"/>
      <c r="W2" s="129"/>
      <c r="X2" s="129"/>
    </row>
    <row r="3" spans="1:24" s="137" customFormat="1" ht="20.149999999999999" customHeight="1" x14ac:dyDescent="0.35">
      <c r="A3" s="129"/>
      <c r="B3" s="12" t="s">
        <v>144</v>
      </c>
      <c r="C3" s="133"/>
      <c r="D3" s="120"/>
      <c r="E3" s="134"/>
      <c r="F3" s="134"/>
      <c r="G3" s="134"/>
      <c r="H3" s="135"/>
      <c r="I3" s="135"/>
      <c r="J3" s="135"/>
      <c r="K3" s="136"/>
      <c r="L3" s="136"/>
      <c r="M3" s="136"/>
      <c r="N3" s="136"/>
      <c r="O3" s="136"/>
      <c r="P3" s="136"/>
      <c r="Q3" s="136"/>
      <c r="R3" s="129"/>
      <c r="S3" s="129"/>
      <c r="T3" s="129"/>
      <c r="U3" s="129"/>
      <c r="V3" s="129"/>
      <c r="W3" s="129"/>
      <c r="X3" s="129"/>
    </row>
    <row r="4" spans="1:24" s="129" customFormat="1" ht="20.149999999999999" customHeight="1" x14ac:dyDescent="0.35">
      <c r="B4" s="13" t="s">
        <v>19</v>
      </c>
      <c r="C4" s="138"/>
      <c r="D4" s="138"/>
      <c r="E4" s="138"/>
      <c r="F4" s="138"/>
      <c r="G4" s="138"/>
      <c r="H4" s="139"/>
      <c r="I4" s="139"/>
      <c r="J4" s="139"/>
      <c r="K4" s="14"/>
      <c r="L4" s="14"/>
      <c r="M4" s="14"/>
      <c r="N4" s="14"/>
      <c r="O4" s="14"/>
      <c r="P4" s="14"/>
      <c r="Q4" s="14"/>
    </row>
    <row r="5" spans="1:24" s="129" customFormat="1" ht="16" customHeight="1" x14ac:dyDescent="0.35">
      <c r="B5" s="183" t="s">
        <v>145</v>
      </c>
      <c r="C5" s="138"/>
      <c r="D5" s="138"/>
      <c r="E5" s="138"/>
      <c r="F5" s="138"/>
      <c r="G5" s="138"/>
      <c r="H5" s="139"/>
      <c r="I5" s="139"/>
      <c r="J5" s="139"/>
      <c r="K5" s="14"/>
      <c r="L5" s="14"/>
      <c r="M5" s="14"/>
      <c r="N5" s="14"/>
      <c r="O5" s="14"/>
      <c r="P5" s="14"/>
      <c r="Q5" s="14"/>
    </row>
    <row r="6" spans="1:24" s="129" customFormat="1" ht="15" customHeight="1" x14ac:dyDescent="0.35">
      <c r="B6" s="140" t="s">
        <v>8</v>
      </c>
      <c r="C6" s="141"/>
      <c r="D6" s="141"/>
      <c r="E6" s="142"/>
      <c r="F6" s="142"/>
      <c r="G6" s="142"/>
      <c r="H6" s="141"/>
      <c r="I6" s="141"/>
      <c r="J6" s="141"/>
      <c r="K6" s="143"/>
      <c r="L6" s="143"/>
      <c r="M6" s="143"/>
      <c r="N6" s="143"/>
      <c r="O6" s="143"/>
      <c r="P6" s="143"/>
      <c r="Q6" s="143"/>
    </row>
    <row r="7" spans="1:24" s="147" customFormat="1" ht="15" customHeight="1" x14ac:dyDescent="0.35">
      <c r="A7" s="129"/>
      <c r="B7" s="144"/>
      <c r="C7" s="145"/>
      <c r="D7" s="145"/>
      <c r="E7" s="146"/>
      <c r="F7" s="146"/>
      <c r="G7" s="146"/>
      <c r="H7" s="146"/>
      <c r="I7" s="146"/>
      <c r="J7" s="146"/>
      <c r="K7" s="146"/>
      <c r="L7" s="146"/>
      <c r="M7" s="146"/>
      <c r="N7" s="146"/>
      <c r="O7" s="146"/>
      <c r="P7" s="146"/>
      <c r="Q7" s="146"/>
      <c r="R7" s="129"/>
      <c r="S7" s="129"/>
      <c r="T7" s="129"/>
      <c r="U7" s="129"/>
      <c r="V7" s="129"/>
      <c r="W7" s="129"/>
      <c r="X7" s="129"/>
    </row>
    <row r="8" spans="1:24" s="147" customFormat="1" ht="46.5" customHeight="1" x14ac:dyDescent="0.35">
      <c r="A8" s="129"/>
      <c r="B8" s="454" t="s">
        <v>158</v>
      </c>
      <c r="C8" s="455"/>
      <c r="D8" s="35" t="s">
        <v>2</v>
      </c>
      <c r="E8" s="35" t="s">
        <v>3</v>
      </c>
      <c r="F8" s="35" t="s">
        <v>4</v>
      </c>
      <c r="G8" s="35" t="s">
        <v>5</v>
      </c>
      <c r="H8" s="35" t="s">
        <v>6</v>
      </c>
      <c r="I8" s="35" t="s">
        <v>7</v>
      </c>
      <c r="J8" s="35" t="s">
        <v>9</v>
      </c>
      <c r="K8" s="35" t="s">
        <v>82</v>
      </c>
      <c r="L8" s="35" t="s">
        <v>83</v>
      </c>
      <c r="M8" s="35" t="s">
        <v>84</v>
      </c>
      <c r="N8" s="35" t="s">
        <v>86</v>
      </c>
      <c r="O8" s="35" t="s">
        <v>87</v>
      </c>
      <c r="P8" s="35" t="s">
        <v>88</v>
      </c>
      <c r="Q8" s="35" t="s">
        <v>89</v>
      </c>
      <c r="R8" s="129"/>
      <c r="S8" s="129"/>
      <c r="T8" s="129"/>
      <c r="U8" s="129"/>
      <c r="V8" s="129"/>
      <c r="W8" s="129"/>
      <c r="X8" s="129"/>
    </row>
    <row r="9" spans="1:24" s="190" customFormat="1" ht="14.5" x14ac:dyDescent="0.35">
      <c r="A9" s="187"/>
      <c r="B9" s="460" t="s">
        <v>157</v>
      </c>
      <c r="C9" s="461"/>
      <c r="D9" s="182">
        <v>1.1000000000000001</v>
      </c>
      <c r="E9" s="182">
        <v>1.1499999999999999</v>
      </c>
      <c r="F9" s="182">
        <v>1.2</v>
      </c>
      <c r="G9" s="182">
        <v>1.25</v>
      </c>
      <c r="H9" s="182">
        <v>1.3</v>
      </c>
      <c r="I9" s="182">
        <v>1.35</v>
      </c>
      <c r="J9" s="182">
        <v>1.4</v>
      </c>
      <c r="K9" s="182">
        <v>1.5</v>
      </c>
      <c r="L9" s="182">
        <v>1.6</v>
      </c>
      <c r="M9" s="182">
        <v>1.7</v>
      </c>
      <c r="N9" s="182">
        <v>1.8</v>
      </c>
      <c r="O9" s="182">
        <v>1.9</v>
      </c>
      <c r="P9" s="182">
        <v>2</v>
      </c>
      <c r="Q9" s="182">
        <v>2.1</v>
      </c>
      <c r="R9" s="187"/>
      <c r="S9" s="187"/>
      <c r="T9" s="187"/>
      <c r="U9" s="187"/>
      <c r="V9" s="187"/>
      <c r="W9" s="187"/>
      <c r="X9" s="187"/>
    </row>
    <row r="10" spans="1:24" s="190" customFormat="1" ht="14.5" x14ac:dyDescent="0.35">
      <c r="A10" s="187"/>
      <c r="B10" s="463"/>
      <c r="C10" s="464"/>
      <c r="D10" s="188"/>
      <c r="E10" s="189"/>
      <c r="F10" s="189"/>
      <c r="G10" s="189"/>
      <c r="H10" s="189"/>
      <c r="I10" s="189"/>
      <c r="J10" s="189"/>
      <c r="K10" s="189"/>
      <c r="L10" s="189"/>
      <c r="M10" s="189"/>
      <c r="N10" s="189"/>
      <c r="O10" s="189"/>
      <c r="P10" s="189"/>
      <c r="Q10" s="189"/>
      <c r="R10" s="187"/>
      <c r="S10" s="187"/>
      <c r="T10" s="187"/>
      <c r="U10" s="187"/>
      <c r="V10" s="187"/>
      <c r="W10" s="187"/>
      <c r="X10" s="187"/>
    </row>
    <row r="11" spans="1:24" s="147" customFormat="1" ht="15" customHeight="1" x14ac:dyDescent="0.35">
      <c r="A11" s="129"/>
      <c r="B11" s="460" t="s">
        <v>146</v>
      </c>
      <c r="C11" s="461"/>
      <c r="D11" s="174">
        <v>15</v>
      </c>
      <c r="E11" s="175">
        <v>23</v>
      </c>
      <c r="F11" s="175">
        <v>30</v>
      </c>
      <c r="G11" s="175">
        <v>30</v>
      </c>
      <c r="H11" s="175">
        <v>30</v>
      </c>
      <c r="I11" s="175">
        <v>30</v>
      </c>
      <c r="J11" s="175">
        <v>30</v>
      </c>
      <c r="K11" s="175">
        <v>30</v>
      </c>
      <c r="L11" s="175">
        <v>30</v>
      </c>
      <c r="M11" s="175">
        <v>30</v>
      </c>
      <c r="N11" s="175">
        <v>30</v>
      </c>
      <c r="O11" s="175">
        <v>30</v>
      </c>
      <c r="P11" s="175">
        <v>30</v>
      </c>
      <c r="Q11" s="175">
        <v>30</v>
      </c>
      <c r="R11" s="129"/>
      <c r="S11" s="129"/>
      <c r="T11" s="129"/>
      <c r="U11" s="129"/>
      <c r="V11" s="129"/>
      <c r="W11" s="129"/>
      <c r="X11" s="129"/>
    </row>
    <row r="12" spans="1:24" s="147" customFormat="1" ht="15" customHeight="1" x14ac:dyDescent="0.35">
      <c r="A12" s="129"/>
      <c r="B12" s="458" t="s">
        <v>191</v>
      </c>
      <c r="C12" s="459"/>
      <c r="D12" s="174">
        <v>40</v>
      </c>
      <c r="E12" s="176">
        <v>80</v>
      </c>
      <c r="F12" s="174">
        <v>100</v>
      </c>
      <c r="G12" s="176">
        <v>120</v>
      </c>
      <c r="H12" s="174">
        <v>140</v>
      </c>
      <c r="I12" s="176">
        <v>160</v>
      </c>
      <c r="J12" s="174">
        <v>180</v>
      </c>
      <c r="K12" s="176">
        <v>200</v>
      </c>
      <c r="L12" s="174">
        <v>220</v>
      </c>
      <c r="M12" s="176">
        <v>240</v>
      </c>
      <c r="N12" s="174">
        <v>260</v>
      </c>
      <c r="O12" s="176">
        <v>280</v>
      </c>
      <c r="P12" s="174">
        <v>300</v>
      </c>
      <c r="Q12" s="176">
        <v>320</v>
      </c>
      <c r="R12" s="129"/>
      <c r="S12" s="129"/>
      <c r="T12" s="129"/>
      <c r="U12" s="129"/>
      <c r="V12" s="129"/>
      <c r="W12" s="129"/>
      <c r="X12" s="129"/>
    </row>
    <row r="13" spans="1:24" s="147" customFormat="1" ht="15" customHeight="1" x14ac:dyDescent="0.35">
      <c r="A13" s="129"/>
      <c r="B13" s="460"/>
      <c r="C13" s="461"/>
      <c r="D13" s="148"/>
      <c r="E13" s="148"/>
      <c r="F13" s="148"/>
      <c r="G13" s="148"/>
      <c r="H13" s="148"/>
      <c r="I13" s="148"/>
      <c r="J13" s="148"/>
      <c r="K13" s="148"/>
      <c r="L13" s="148"/>
      <c r="M13" s="148"/>
      <c r="N13" s="148"/>
      <c r="O13" s="148"/>
      <c r="P13" s="148"/>
      <c r="Q13" s="148"/>
      <c r="R13" s="129"/>
      <c r="S13" s="129"/>
      <c r="T13" s="129"/>
      <c r="U13" s="129"/>
      <c r="V13" s="129"/>
      <c r="W13" s="129"/>
      <c r="X13" s="129"/>
    </row>
    <row r="14" spans="1:24" s="150" customFormat="1" ht="15" customHeight="1" x14ac:dyDescent="0.35">
      <c r="A14" s="149"/>
      <c r="B14" s="460" t="s">
        <v>147</v>
      </c>
      <c r="C14" s="461"/>
      <c r="D14" s="174">
        <v>15</v>
      </c>
      <c r="E14" s="175">
        <v>23</v>
      </c>
      <c r="F14" s="175">
        <v>26</v>
      </c>
      <c r="G14" s="175">
        <v>30</v>
      </c>
      <c r="H14" s="175">
        <v>30</v>
      </c>
      <c r="I14" s="175">
        <v>30</v>
      </c>
      <c r="J14" s="175">
        <v>30</v>
      </c>
      <c r="K14" s="175">
        <v>30</v>
      </c>
      <c r="L14" s="175">
        <v>30</v>
      </c>
      <c r="M14" s="175">
        <v>30</v>
      </c>
      <c r="N14" s="175">
        <v>30</v>
      </c>
      <c r="O14" s="175">
        <v>30</v>
      </c>
      <c r="P14" s="175">
        <v>30</v>
      </c>
      <c r="Q14" s="175">
        <v>30</v>
      </c>
      <c r="R14" s="129"/>
      <c r="S14" s="129"/>
      <c r="T14" s="129"/>
      <c r="U14" s="129"/>
      <c r="V14" s="129"/>
      <c r="W14" s="129"/>
      <c r="X14" s="129"/>
    </row>
    <row r="15" spans="1:24" s="150" customFormat="1" ht="15" customHeight="1" x14ac:dyDescent="0.35">
      <c r="A15" s="149"/>
      <c r="B15" s="460" t="s">
        <v>148</v>
      </c>
      <c r="C15" s="461"/>
      <c r="D15" s="174">
        <v>15</v>
      </c>
      <c r="E15" s="175">
        <v>23</v>
      </c>
      <c r="F15" s="175">
        <v>26</v>
      </c>
      <c r="G15" s="176">
        <v>30</v>
      </c>
      <c r="H15" s="176">
        <v>30</v>
      </c>
      <c r="I15" s="176">
        <v>30</v>
      </c>
      <c r="J15" s="176">
        <v>30</v>
      </c>
      <c r="K15" s="176">
        <v>30</v>
      </c>
      <c r="L15" s="176">
        <v>30</v>
      </c>
      <c r="M15" s="176">
        <v>30</v>
      </c>
      <c r="N15" s="176">
        <v>30</v>
      </c>
      <c r="O15" s="176">
        <v>30</v>
      </c>
      <c r="P15" s="176">
        <v>30</v>
      </c>
      <c r="Q15" s="176">
        <v>30</v>
      </c>
      <c r="R15" s="129"/>
      <c r="S15" s="129"/>
      <c r="T15" s="129"/>
      <c r="U15" s="129"/>
      <c r="V15" s="129"/>
      <c r="W15" s="129"/>
      <c r="X15" s="129"/>
    </row>
    <row r="16" spans="1:24" s="150" customFormat="1" ht="15" customHeight="1" x14ac:dyDescent="0.35">
      <c r="A16" s="149"/>
      <c r="B16" s="127"/>
      <c r="C16" s="128"/>
      <c r="D16" s="181"/>
      <c r="E16" s="181"/>
      <c r="F16" s="181"/>
      <c r="G16" s="181"/>
      <c r="H16" s="181"/>
      <c r="I16" s="181"/>
      <c r="J16" s="181"/>
      <c r="K16" s="181"/>
      <c r="L16" s="181"/>
      <c r="M16" s="181"/>
      <c r="N16" s="181"/>
      <c r="O16" s="181"/>
      <c r="P16" s="181"/>
      <c r="Q16" s="181"/>
      <c r="R16" s="129"/>
      <c r="S16" s="129"/>
      <c r="T16" s="129"/>
      <c r="U16" s="129"/>
      <c r="V16" s="129"/>
      <c r="W16" s="129"/>
      <c r="X16" s="129"/>
    </row>
    <row r="17" spans="1:24" s="150" customFormat="1" ht="15" customHeight="1" x14ac:dyDescent="0.35">
      <c r="A17" s="149"/>
      <c r="B17" s="458" t="s">
        <v>182</v>
      </c>
      <c r="C17" s="459"/>
      <c r="D17" s="185">
        <v>2</v>
      </c>
      <c r="E17" s="182">
        <v>4</v>
      </c>
      <c r="F17" s="182">
        <v>4</v>
      </c>
      <c r="G17" s="182">
        <v>6</v>
      </c>
      <c r="H17" s="182">
        <v>6</v>
      </c>
      <c r="I17" s="182">
        <v>6</v>
      </c>
      <c r="J17" s="182">
        <v>6</v>
      </c>
      <c r="K17" s="182">
        <v>6</v>
      </c>
      <c r="L17" s="182">
        <v>6</v>
      </c>
      <c r="M17" s="182">
        <v>6</v>
      </c>
      <c r="N17" s="182">
        <v>6</v>
      </c>
      <c r="O17" s="182">
        <v>6</v>
      </c>
      <c r="P17" s="182">
        <v>6</v>
      </c>
      <c r="Q17" s="182">
        <v>6</v>
      </c>
      <c r="R17" s="129"/>
      <c r="S17" s="129"/>
      <c r="T17" s="129"/>
      <c r="U17" s="129"/>
      <c r="V17" s="129"/>
      <c r="W17" s="129"/>
      <c r="X17" s="129"/>
    </row>
    <row r="18" spans="1:24" s="150" customFormat="1" ht="15" customHeight="1" x14ac:dyDescent="0.35">
      <c r="A18" s="149"/>
      <c r="B18" s="458" t="s">
        <v>183</v>
      </c>
      <c r="C18" s="459"/>
      <c r="D18" s="185">
        <v>2</v>
      </c>
      <c r="E18" s="182">
        <v>4</v>
      </c>
      <c r="F18" s="182">
        <v>4</v>
      </c>
      <c r="G18" s="182">
        <v>6</v>
      </c>
      <c r="H18" s="182">
        <v>6</v>
      </c>
      <c r="I18" s="182">
        <v>6</v>
      </c>
      <c r="J18" s="182">
        <v>6</v>
      </c>
      <c r="K18" s="182">
        <v>6</v>
      </c>
      <c r="L18" s="182">
        <v>6</v>
      </c>
      <c r="M18" s="182">
        <v>6</v>
      </c>
      <c r="N18" s="182">
        <v>6</v>
      </c>
      <c r="O18" s="182">
        <v>6</v>
      </c>
      <c r="P18" s="182">
        <v>6</v>
      </c>
      <c r="Q18" s="182">
        <v>6</v>
      </c>
      <c r="R18" s="129"/>
      <c r="S18" s="129"/>
      <c r="T18" s="129"/>
      <c r="U18" s="129"/>
      <c r="V18" s="129"/>
      <c r="W18" s="129"/>
      <c r="X18" s="129"/>
    </row>
    <row r="19" spans="1:24" s="150" customFormat="1" ht="15" customHeight="1" x14ac:dyDescent="0.35">
      <c r="A19" s="149"/>
      <c r="B19" s="458" t="s">
        <v>184</v>
      </c>
      <c r="C19" s="459"/>
      <c r="D19" s="185">
        <v>2</v>
      </c>
      <c r="E19" s="182">
        <v>4</v>
      </c>
      <c r="F19" s="182">
        <v>4</v>
      </c>
      <c r="G19" s="182">
        <v>6</v>
      </c>
      <c r="H19" s="182">
        <v>6</v>
      </c>
      <c r="I19" s="182">
        <v>6</v>
      </c>
      <c r="J19" s="182">
        <v>6</v>
      </c>
      <c r="K19" s="182">
        <v>6</v>
      </c>
      <c r="L19" s="182">
        <v>6</v>
      </c>
      <c r="M19" s="182">
        <v>6</v>
      </c>
      <c r="N19" s="182">
        <v>6</v>
      </c>
      <c r="O19" s="182">
        <v>6</v>
      </c>
      <c r="P19" s="182">
        <v>6</v>
      </c>
      <c r="Q19" s="182">
        <v>6</v>
      </c>
      <c r="R19" s="129"/>
      <c r="S19" s="129"/>
      <c r="T19" s="129"/>
      <c r="U19" s="129"/>
      <c r="V19" s="129"/>
      <c r="W19" s="129"/>
      <c r="X19" s="129"/>
    </row>
    <row r="20" spans="1:24" s="150" customFormat="1" ht="15" customHeight="1" x14ac:dyDescent="0.35">
      <c r="A20" s="149"/>
      <c r="B20" s="458" t="s">
        <v>185</v>
      </c>
      <c r="C20" s="459"/>
      <c r="D20" s="185">
        <v>1</v>
      </c>
      <c r="E20" s="182">
        <v>2</v>
      </c>
      <c r="F20" s="182">
        <v>2</v>
      </c>
      <c r="G20" s="182">
        <v>3</v>
      </c>
      <c r="H20" s="182">
        <v>3</v>
      </c>
      <c r="I20" s="182">
        <v>3</v>
      </c>
      <c r="J20" s="182">
        <v>3</v>
      </c>
      <c r="K20" s="182">
        <v>3</v>
      </c>
      <c r="L20" s="182">
        <v>3</v>
      </c>
      <c r="M20" s="182">
        <v>3</v>
      </c>
      <c r="N20" s="182">
        <v>3</v>
      </c>
      <c r="O20" s="182">
        <v>3</v>
      </c>
      <c r="P20" s="182">
        <v>3</v>
      </c>
      <c r="Q20" s="182">
        <v>3</v>
      </c>
      <c r="R20" s="129"/>
      <c r="S20" s="129"/>
      <c r="T20" s="129"/>
      <c r="U20" s="129"/>
      <c r="V20" s="129"/>
      <c r="W20" s="129"/>
      <c r="X20" s="129"/>
    </row>
    <row r="21" spans="1:24" s="150" customFormat="1" ht="15" customHeight="1" x14ac:dyDescent="0.35">
      <c r="A21" s="149"/>
      <c r="B21" s="462" t="s">
        <v>192</v>
      </c>
      <c r="C21" s="462"/>
      <c r="D21" s="185">
        <v>1</v>
      </c>
      <c r="E21" s="182">
        <v>2</v>
      </c>
      <c r="F21" s="182">
        <v>2</v>
      </c>
      <c r="G21" s="182">
        <v>3</v>
      </c>
      <c r="H21" s="182">
        <v>3</v>
      </c>
      <c r="I21" s="182">
        <v>3</v>
      </c>
      <c r="J21" s="182">
        <v>3</v>
      </c>
      <c r="K21" s="182">
        <v>3</v>
      </c>
      <c r="L21" s="182">
        <v>3</v>
      </c>
      <c r="M21" s="182">
        <v>3</v>
      </c>
      <c r="N21" s="182">
        <v>3</v>
      </c>
      <c r="O21" s="182">
        <v>3</v>
      </c>
      <c r="P21" s="182">
        <v>3</v>
      </c>
      <c r="Q21" s="182">
        <v>3</v>
      </c>
      <c r="R21" s="129"/>
      <c r="S21" s="129"/>
      <c r="T21" s="129"/>
      <c r="U21" s="129"/>
      <c r="V21" s="129"/>
      <c r="W21" s="129"/>
      <c r="X21" s="129"/>
    </row>
    <row r="22" spans="1:24" s="150" customFormat="1" ht="15" customHeight="1" x14ac:dyDescent="0.35">
      <c r="A22" s="149"/>
      <c r="B22" s="8"/>
      <c r="C22" s="8"/>
      <c r="D22" s="186"/>
      <c r="E22" s="9"/>
      <c r="F22" s="9"/>
      <c r="G22" s="9"/>
      <c r="H22" s="9"/>
      <c r="I22" s="9"/>
      <c r="J22" s="9"/>
      <c r="K22" s="9"/>
      <c r="L22" s="9"/>
      <c r="M22" s="9"/>
      <c r="N22" s="9"/>
      <c r="O22" s="9"/>
      <c r="P22" s="9"/>
      <c r="Q22" s="9"/>
      <c r="R22" s="129"/>
      <c r="S22" s="129"/>
      <c r="T22" s="129"/>
      <c r="U22" s="129"/>
      <c r="V22" s="129"/>
      <c r="W22" s="129"/>
      <c r="X22" s="129"/>
    </row>
    <row r="23" spans="1:24" s="150" customFormat="1" ht="15" customHeight="1" x14ac:dyDescent="0.35">
      <c r="A23" s="149"/>
      <c r="B23" s="2"/>
      <c r="C23" s="151"/>
      <c r="D23" s="152"/>
      <c r="E23" s="152"/>
      <c r="F23" s="152"/>
      <c r="G23" s="152"/>
      <c r="H23" s="152"/>
      <c r="I23" s="152"/>
      <c r="J23" s="152"/>
      <c r="K23" s="152"/>
      <c r="L23" s="152"/>
      <c r="M23" s="152"/>
      <c r="N23" s="152"/>
      <c r="O23" s="152"/>
      <c r="P23" s="152" t="s">
        <v>8</v>
      </c>
      <c r="Q23" s="152" t="s">
        <v>8</v>
      </c>
      <c r="R23" s="129"/>
      <c r="S23" s="129"/>
      <c r="T23" s="129"/>
      <c r="U23" s="129"/>
      <c r="V23" s="129"/>
      <c r="W23" s="129"/>
      <c r="X23" s="129"/>
    </row>
    <row r="24" spans="1:24" s="149" customFormat="1" ht="15" customHeight="1" x14ac:dyDescent="0.35">
      <c r="B24" s="456" t="s">
        <v>98</v>
      </c>
      <c r="C24" s="15"/>
      <c r="D24" s="153"/>
      <c r="E24" s="154"/>
      <c r="F24" s="153"/>
      <c r="G24" s="153"/>
      <c r="H24" s="154"/>
      <c r="I24" s="153"/>
      <c r="J24" s="153"/>
      <c r="K24" s="153"/>
      <c r="L24" s="154"/>
      <c r="M24" s="153"/>
      <c r="N24" s="15"/>
      <c r="O24" s="153"/>
      <c r="P24" s="153"/>
      <c r="Q24" s="153"/>
      <c r="R24" s="129"/>
      <c r="S24" s="129"/>
      <c r="T24" s="129"/>
      <c r="U24" s="129"/>
      <c r="V24" s="129"/>
      <c r="W24" s="129"/>
      <c r="X24" s="129"/>
    </row>
    <row r="25" spans="1:24" s="149" customFormat="1" ht="15" customHeight="1" x14ac:dyDescent="0.35">
      <c r="B25" s="457"/>
      <c r="C25" s="155"/>
      <c r="D25" s="156"/>
      <c r="E25" s="157"/>
      <c r="F25" s="156"/>
      <c r="G25" s="156"/>
      <c r="H25" s="157"/>
      <c r="I25" s="156"/>
      <c r="J25" s="156"/>
      <c r="K25" s="156"/>
      <c r="L25" s="157"/>
      <c r="M25" s="156"/>
      <c r="N25" s="155"/>
      <c r="O25" s="156"/>
      <c r="P25" s="156"/>
      <c r="Q25" s="156"/>
      <c r="R25" s="129"/>
      <c r="S25" s="129"/>
      <c r="T25" s="129"/>
      <c r="U25" s="129"/>
      <c r="V25" s="129"/>
      <c r="W25" s="129"/>
      <c r="X25" s="129"/>
    </row>
    <row r="26" spans="1:24" s="149" customFormat="1" ht="15" customHeight="1" x14ac:dyDescent="0.35">
      <c r="B26" s="457"/>
      <c r="C26" s="16" t="s">
        <v>22</v>
      </c>
      <c r="D26" s="156"/>
      <c r="E26" s="157"/>
      <c r="F26" s="156"/>
      <c r="G26" s="158"/>
      <c r="H26" s="159"/>
      <c r="I26" s="158"/>
      <c r="J26" s="158"/>
      <c r="K26" s="158"/>
      <c r="L26" s="159"/>
      <c r="M26" s="158"/>
      <c r="N26" s="16"/>
      <c r="O26" s="158"/>
      <c r="P26" s="158"/>
      <c r="Q26" s="158"/>
      <c r="R26" s="129"/>
      <c r="S26" s="129"/>
      <c r="T26" s="129"/>
      <c r="U26" s="129"/>
      <c r="V26" s="129"/>
      <c r="W26" s="129"/>
      <c r="X26" s="129"/>
    </row>
    <row r="27" spans="1:24" s="149" customFormat="1" ht="15" customHeight="1" x14ac:dyDescent="0.35">
      <c r="B27" s="457"/>
      <c r="C27" s="16" t="s">
        <v>24</v>
      </c>
      <c r="D27" s="158"/>
      <c r="E27" s="159"/>
      <c r="F27" s="158"/>
      <c r="G27" s="160" t="s">
        <v>8</v>
      </c>
      <c r="H27" s="161" t="s">
        <v>8</v>
      </c>
      <c r="I27" s="160" t="s">
        <v>8</v>
      </c>
      <c r="J27" s="160" t="s">
        <v>8</v>
      </c>
      <c r="K27" s="160" t="s">
        <v>8</v>
      </c>
      <c r="L27" s="161" t="s">
        <v>8</v>
      </c>
      <c r="M27" s="160" t="s">
        <v>8</v>
      </c>
      <c r="N27" s="17" t="s">
        <v>8</v>
      </c>
      <c r="O27" s="160" t="s">
        <v>8</v>
      </c>
      <c r="P27" s="160" t="s">
        <v>8</v>
      </c>
      <c r="Q27" s="160" t="s">
        <v>8</v>
      </c>
      <c r="R27" s="129"/>
      <c r="S27" s="129"/>
      <c r="T27" s="129"/>
      <c r="U27" s="129"/>
      <c r="V27" s="129"/>
      <c r="W27" s="129"/>
      <c r="X27" s="129"/>
    </row>
    <row r="28" spans="1:24" s="149" customFormat="1" ht="15" customHeight="1" x14ac:dyDescent="0.35">
      <c r="B28" s="18" t="s">
        <v>16</v>
      </c>
      <c r="C28" s="162" t="s">
        <v>23</v>
      </c>
      <c r="D28" s="36" t="s">
        <v>2</v>
      </c>
      <c r="E28" s="37" t="s">
        <v>3</v>
      </c>
      <c r="F28" s="36" t="s">
        <v>4</v>
      </c>
      <c r="G28" s="36" t="s">
        <v>5</v>
      </c>
      <c r="H28" s="37" t="s">
        <v>6</v>
      </c>
      <c r="I28" s="36" t="s">
        <v>7</v>
      </c>
      <c r="J28" s="36" t="s">
        <v>9</v>
      </c>
      <c r="K28" s="36" t="s">
        <v>82</v>
      </c>
      <c r="L28" s="37" t="s">
        <v>83</v>
      </c>
      <c r="M28" s="36" t="s">
        <v>84</v>
      </c>
      <c r="N28" s="163" t="s">
        <v>86</v>
      </c>
      <c r="O28" s="36" t="s">
        <v>87</v>
      </c>
      <c r="P28" s="36" t="s">
        <v>88</v>
      </c>
      <c r="Q28" s="36" t="s">
        <v>89</v>
      </c>
      <c r="R28" s="129"/>
      <c r="S28" s="129"/>
      <c r="T28" s="129"/>
      <c r="U28" s="129"/>
      <c r="V28" s="129"/>
      <c r="W28" s="129"/>
      <c r="X28" s="129"/>
    </row>
    <row r="29" spans="1:24" s="149" customFormat="1" ht="15" customHeight="1" x14ac:dyDescent="0.35">
      <c r="B29" s="177" t="s">
        <v>149</v>
      </c>
      <c r="C29" s="27">
        <f>SUM(D29:Q29)</f>
        <v>450</v>
      </c>
      <c r="D29" s="182">
        <v>0</v>
      </c>
      <c r="E29" s="182">
        <v>60</v>
      </c>
      <c r="F29" s="182">
        <v>40</v>
      </c>
      <c r="G29" s="182">
        <v>40</v>
      </c>
      <c r="H29" s="182">
        <v>40</v>
      </c>
      <c r="I29" s="182">
        <v>30</v>
      </c>
      <c r="J29" s="182">
        <v>30</v>
      </c>
      <c r="K29" s="182">
        <v>30</v>
      </c>
      <c r="L29" s="182">
        <v>30</v>
      </c>
      <c r="M29" s="182">
        <v>30</v>
      </c>
      <c r="N29" s="182">
        <v>30</v>
      </c>
      <c r="O29" s="182">
        <v>30</v>
      </c>
      <c r="P29" s="182">
        <v>30</v>
      </c>
      <c r="Q29" s="182">
        <v>30</v>
      </c>
      <c r="R29" s="129"/>
      <c r="S29" s="129"/>
      <c r="T29" s="129"/>
      <c r="U29" s="129"/>
      <c r="V29" s="129"/>
      <c r="W29" s="129"/>
      <c r="X29" s="129"/>
    </row>
    <row r="30" spans="1:24" s="149" customFormat="1" ht="15" customHeight="1" thickBot="1" x14ac:dyDescent="0.4">
      <c r="B30" s="19"/>
      <c r="C30" s="20">
        <f>SUM(C29:C29)</f>
        <v>450</v>
      </c>
      <c r="D30" s="19"/>
      <c r="E30" s="19"/>
      <c r="F30" s="19"/>
      <c r="G30" s="19"/>
      <c r="H30" s="19"/>
      <c r="I30" s="152"/>
      <c r="J30" s="152"/>
      <c r="K30" s="152"/>
      <c r="L30" s="152"/>
      <c r="M30" s="164"/>
      <c r="N30" s="164"/>
      <c r="O30" s="164"/>
      <c r="P30" s="164"/>
      <c r="Q30" s="164"/>
      <c r="R30" s="129"/>
      <c r="S30" s="129"/>
      <c r="T30" s="129"/>
      <c r="U30" s="129"/>
      <c r="V30" s="129"/>
      <c r="W30" s="129"/>
      <c r="X30" s="129"/>
    </row>
    <row r="31" spans="1:24" s="129" customFormat="1" ht="15" customHeight="1" thickTop="1" x14ac:dyDescent="0.35">
      <c r="B31" s="147"/>
      <c r="C31" s="147"/>
      <c r="D31" s="147"/>
      <c r="H31" s="147"/>
      <c r="I31" s="147"/>
      <c r="J31" s="147"/>
      <c r="K31" s="147"/>
      <c r="L31" s="147"/>
      <c r="M31" s="147"/>
      <c r="N31" s="165"/>
      <c r="O31" s="165"/>
      <c r="P31" s="165"/>
      <c r="Q31" s="165"/>
    </row>
    <row r="32" spans="1:24" s="129" customFormat="1" ht="15" customHeight="1" x14ac:dyDescent="0.35">
      <c r="B32" s="166" t="s">
        <v>27</v>
      </c>
      <c r="C32" s="147"/>
      <c r="D32" s="147"/>
      <c r="H32" s="184"/>
      <c r="I32" s="147"/>
      <c r="J32" s="147"/>
      <c r="K32" s="147"/>
      <c r="L32" s="147"/>
      <c r="M32" s="147"/>
      <c r="N32" s="167"/>
      <c r="O32" s="167"/>
      <c r="P32" s="167"/>
      <c r="Q32" s="167"/>
    </row>
    <row r="33" spans="1:26" s="129" customFormat="1" ht="15" customHeight="1" thickBot="1" x14ac:dyDescent="0.4">
      <c r="B33" s="168"/>
      <c r="C33" s="168"/>
      <c r="D33" s="169"/>
      <c r="E33" s="168"/>
      <c r="F33" s="168"/>
      <c r="G33" s="168"/>
      <c r="H33" s="168"/>
      <c r="I33" s="168"/>
      <c r="J33" s="168"/>
      <c r="K33" s="168"/>
      <c r="L33" s="168"/>
      <c r="M33" s="168"/>
      <c r="N33" s="168"/>
      <c r="O33" s="168"/>
      <c r="P33" s="168"/>
      <c r="Q33" s="168"/>
    </row>
    <row r="34" spans="1:26" ht="14.5" hidden="1" x14ac:dyDescent="0.35">
      <c r="A34" s="171"/>
      <c r="B34" s="171"/>
      <c r="C34" s="171"/>
      <c r="D34" s="171"/>
      <c r="E34" s="171"/>
      <c r="F34" s="171"/>
      <c r="G34" s="171"/>
      <c r="H34" s="171"/>
      <c r="I34" s="171"/>
      <c r="J34" s="171"/>
      <c r="K34" s="171"/>
      <c r="L34" s="171"/>
      <c r="M34" s="171"/>
      <c r="N34" s="171"/>
      <c r="O34" s="171"/>
      <c r="P34" s="171"/>
      <c r="Q34" s="171"/>
    </row>
    <row r="35" spans="1:26" ht="14.5" hidden="1" x14ac:dyDescent="0.35">
      <c r="A35" s="171"/>
      <c r="B35" s="171"/>
      <c r="C35" s="171"/>
      <c r="D35" s="171"/>
      <c r="E35" s="171"/>
      <c r="F35" s="171"/>
      <c r="G35" s="171"/>
      <c r="H35" s="171"/>
      <c r="I35" s="171"/>
      <c r="J35" s="171"/>
      <c r="K35" s="171"/>
      <c r="L35" s="171"/>
      <c r="M35" s="171"/>
      <c r="N35" s="171"/>
      <c r="O35" s="171"/>
      <c r="P35" s="171"/>
      <c r="Q35" s="171"/>
    </row>
    <row r="36" spans="1:26" ht="14.5" hidden="1" x14ac:dyDescent="0.35">
      <c r="A36" s="171"/>
      <c r="B36" s="171"/>
      <c r="C36" s="171"/>
      <c r="D36" s="171"/>
      <c r="E36" s="171"/>
      <c r="F36" s="171"/>
      <c r="G36" s="171"/>
      <c r="H36" s="171"/>
      <c r="I36" s="171"/>
      <c r="J36" s="171"/>
      <c r="K36" s="171"/>
      <c r="L36" s="171"/>
      <c r="M36" s="171"/>
      <c r="N36" s="171"/>
      <c r="O36" s="171"/>
      <c r="P36" s="171"/>
      <c r="Q36" s="171"/>
    </row>
    <row r="37" spans="1:26" s="129" customFormat="1" ht="15" hidden="1" customHeight="1" x14ac:dyDescent="0.35">
      <c r="A37" s="171"/>
      <c r="B37" s="171"/>
      <c r="C37" s="171"/>
      <c r="D37" s="171"/>
      <c r="E37" s="171"/>
      <c r="F37" s="171"/>
      <c r="G37" s="171"/>
      <c r="H37" s="171"/>
      <c r="I37" s="171"/>
      <c r="J37" s="171"/>
      <c r="K37" s="171"/>
      <c r="L37" s="171"/>
      <c r="M37" s="171"/>
      <c r="N37" s="171"/>
      <c r="O37" s="171"/>
      <c r="P37" s="171"/>
      <c r="Q37" s="171"/>
      <c r="R37" s="2"/>
      <c r="S37" s="2"/>
      <c r="T37" s="2"/>
      <c r="U37" s="2"/>
      <c r="V37" s="2"/>
      <c r="W37" s="2"/>
      <c r="X37" s="2"/>
      <c r="Y37" s="2"/>
      <c r="Z37" s="2"/>
    </row>
    <row r="38" spans="1:26" ht="14.5" hidden="1" x14ac:dyDescent="0.35">
      <c r="A38" s="171"/>
      <c r="B38" s="171"/>
      <c r="C38" s="171"/>
      <c r="D38" s="171"/>
      <c r="E38" s="171"/>
      <c r="F38" s="171"/>
      <c r="G38" s="171"/>
      <c r="H38" s="171"/>
      <c r="I38" s="171"/>
      <c r="J38" s="171"/>
      <c r="K38" s="171"/>
      <c r="L38" s="171"/>
      <c r="M38" s="171"/>
      <c r="N38" s="171"/>
      <c r="O38" s="171"/>
      <c r="P38" s="171"/>
      <c r="Q38" s="171"/>
    </row>
    <row r="39" spans="1:26" ht="14.5" hidden="1" x14ac:dyDescent="0.35">
      <c r="A39" s="171"/>
      <c r="B39" s="171"/>
      <c r="C39" s="171"/>
      <c r="D39" s="171"/>
      <c r="E39" s="171"/>
      <c r="F39" s="171"/>
      <c r="G39" s="171"/>
      <c r="H39" s="171"/>
      <c r="I39" s="171"/>
      <c r="J39" s="171"/>
      <c r="K39" s="171"/>
      <c r="L39" s="171"/>
      <c r="M39" s="171"/>
      <c r="N39" s="171"/>
      <c r="O39" s="171"/>
      <c r="P39" s="171"/>
      <c r="Q39" s="171"/>
    </row>
    <row r="40" spans="1:26" ht="14.5" hidden="1" x14ac:dyDescent="0.35">
      <c r="A40" s="171"/>
      <c r="B40" s="171"/>
      <c r="C40" s="171"/>
      <c r="D40" s="171"/>
      <c r="E40" s="171"/>
      <c r="F40" s="171"/>
      <c r="G40" s="171"/>
      <c r="H40" s="171"/>
      <c r="I40" s="171"/>
      <c r="J40" s="171"/>
      <c r="K40" s="171"/>
      <c r="L40" s="171"/>
      <c r="M40" s="171"/>
      <c r="N40" s="171"/>
      <c r="O40" s="171"/>
      <c r="P40" s="171"/>
      <c r="Q40" s="171"/>
    </row>
    <row r="41" spans="1:26" ht="14.5" hidden="1" x14ac:dyDescent="0.35">
      <c r="A41" s="171"/>
      <c r="B41" s="171"/>
      <c r="C41" s="171"/>
      <c r="D41" s="171"/>
      <c r="E41" s="171"/>
      <c r="F41" s="171"/>
      <c r="G41" s="171"/>
      <c r="H41" s="171"/>
      <c r="I41" s="171"/>
      <c r="J41" s="171"/>
      <c r="K41" s="171"/>
      <c r="L41" s="171"/>
      <c r="M41" s="171"/>
      <c r="N41" s="171"/>
      <c r="O41" s="171"/>
      <c r="P41" s="171"/>
      <c r="Q41" s="171"/>
    </row>
    <row r="42" spans="1:26" ht="14.5" hidden="1" x14ac:dyDescent="0.35">
      <c r="A42" s="171"/>
      <c r="B42" s="171"/>
      <c r="C42" s="171"/>
      <c r="D42" s="171"/>
      <c r="E42" s="171"/>
      <c r="F42" s="171"/>
      <c r="G42" s="171"/>
      <c r="H42" s="171"/>
      <c r="I42" s="171"/>
      <c r="J42" s="171"/>
      <c r="K42" s="171"/>
      <c r="L42" s="171"/>
      <c r="M42" s="171"/>
      <c r="N42" s="171"/>
      <c r="O42" s="171"/>
      <c r="P42" s="171"/>
      <c r="Q42" s="171"/>
    </row>
    <row r="43" spans="1:26" ht="14.5" hidden="1" x14ac:dyDescent="0.35">
      <c r="A43" s="171"/>
      <c r="B43" s="171"/>
      <c r="C43" s="171"/>
      <c r="D43" s="171"/>
      <c r="E43" s="171"/>
      <c r="F43" s="171"/>
      <c r="G43" s="171"/>
      <c r="H43" s="171"/>
      <c r="I43" s="171"/>
      <c r="J43" s="171"/>
      <c r="K43" s="171"/>
      <c r="L43" s="171"/>
      <c r="M43" s="171"/>
      <c r="N43" s="171"/>
      <c r="O43" s="171"/>
      <c r="P43" s="171"/>
      <c r="Q43" s="171"/>
    </row>
    <row r="44" spans="1:26" ht="14.5" hidden="1" x14ac:dyDescent="0.35">
      <c r="A44" s="171"/>
      <c r="B44" s="171"/>
      <c r="C44" s="171"/>
      <c r="D44" s="171"/>
      <c r="E44" s="171"/>
      <c r="F44" s="171"/>
      <c r="G44" s="171"/>
      <c r="H44" s="171"/>
      <c r="I44" s="171"/>
      <c r="J44" s="171"/>
      <c r="K44" s="171"/>
      <c r="L44" s="171"/>
      <c r="M44" s="171"/>
      <c r="N44" s="171"/>
      <c r="O44" s="171"/>
      <c r="P44" s="171"/>
      <c r="Q44" s="171"/>
    </row>
    <row r="45" spans="1:26" ht="14.5" hidden="1" x14ac:dyDescent="0.35">
      <c r="A45" s="171"/>
      <c r="B45" s="171"/>
      <c r="C45" s="171"/>
      <c r="D45" s="171"/>
      <c r="E45" s="171"/>
      <c r="F45" s="171"/>
      <c r="G45" s="171"/>
      <c r="H45" s="171"/>
      <c r="I45" s="171"/>
      <c r="J45" s="171"/>
      <c r="K45" s="171"/>
      <c r="L45" s="171"/>
      <c r="M45" s="171"/>
      <c r="N45" s="171"/>
      <c r="O45" s="171"/>
      <c r="P45" s="171"/>
      <c r="Q45" s="171"/>
    </row>
    <row r="46" spans="1:26" ht="14.5" hidden="1" x14ac:dyDescent="0.35">
      <c r="A46" s="171"/>
      <c r="B46" s="171"/>
      <c r="C46" s="171"/>
      <c r="D46" s="171"/>
      <c r="E46" s="171"/>
      <c r="F46" s="171"/>
      <c r="G46" s="171"/>
      <c r="H46" s="171"/>
      <c r="I46" s="171"/>
      <c r="J46" s="171"/>
      <c r="K46" s="171"/>
      <c r="L46" s="171"/>
      <c r="M46" s="171"/>
      <c r="N46" s="171"/>
      <c r="O46" s="171"/>
      <c r="P46" s="171"/>
      <c r="Q46" s="171"/>
    </row>
    <row r="47" spans="1:26" ht="14.5" hidden="1" x14ac:dyDescent="0.35">
      <c r="A47" s="171"/>
      <c r="B47" s="171"/>
      <c r="C47" s="171"/>
      <c r="D47" s="171"/>
      <c r="E47" s="171"/>
      <c r="F47" s="171"/>
      <c r="G47" s="171"/>
      <c r="H47" s="171"/>
      <c r="I47" s="171"/>
      <c r="J47" s="171"/>
      <c r="K47" s="171"/>
      <c r="L47" s="171"/>
      <c r="M47" s="171"/>
      <c r="N47" s="171"/>
      <c r="O47" s="171"/>
      <c r="P47" s="171"/>
      <c r="Q47" s="171"/>
    </row>
    <row r="48" spans="1:26" ht="14.5" hidden="1" x14ac:dyDescent="0.35">
      <c r="A48" s="171"/>
      <c r="B48" s="171"/>
      <c r="C48" s="171"/>
      <c r="D48" s="171"/>
      <c r="E48" s="171"/>
      <c r="F48" s="171"/>
      <c r="G48" s="171"/>
      <c r="H48" s="171"/>
      <c r="I48" s="171"/>
      <c r="J48" s="171"/>
      <c r="K48" s="171"/>
      <c r="L48" s="171"/>
      <c r="M48" s="171"/>
      <c r="N48" s="171"/>
      <c r="O48" s="171"/>
      <c r="P48" s="171"/>
      <c r="Q48" s="171"/>
    </row>
    <row r="49" spans="1:26" ht="14.5" hidden="1" x14ac:dyDescent="0.35">
      <c r="A49" s="171"/>
      <c r="B49" s="171"/>
      <c r="C49" s="171"/>
      <c r="D49" s="171"/>
      <c r="E49" s="171"/>
      <c r="F49" s="171"/>
      <c r="G49" s="171"/>
      <c r="H49" s="171"/>
      <c r="I49" s="171"/>
      <c r="J49" s="171"/>
      <c r="K49" s="171"/>
      <c r="L49" s="171"/>
      <c r="M49" s="171"/>
      <c r="N49" s="171"/>
      <c r="O49" s="171"/>
      <c r="P49" s="171"/>
      <c r="Q49" s="171"/>
    </row>
    <row r="50" spans="1:26" ht="14.5" hidden="1" x14ac:dyDescent="0.35">
      <c r="A50" s="171"/>
      <c r="B50" s="171"/>
      <c r="C50" s="171"/>
      <c r="D50" s="171"/>
      <c r="E50" s="171"/>
      <c r="F50" s="171"/>
      <c r="G50" s="171"/>
      <c r="H50" s="171"/>
      <c r="I50" s="171"/>
      <c r="J50" s="171"/>
      <c r="K50" s="171"/>
      <c r="L50" s="171"/>
      <c r="M50" s="171"/>
      <c r="N50" s="171"/>
      <c r="O50" s="171"/>
      <c r="P50" s="171"/>
      <c r="Q50" s="171"/>
    </row>
    <row r="51" spans="1:26" ht="14.5" hidden="1" x14ac:dyDescent="0.35">
      <c r="A51" s="171"/>
      <c r="B51" s="171"/>
      <c r="C51" s="171"/>
      <c r="D51" s="171"/>
      <c r="E51" s="171"/>
      <c r="F51" s="171"/>
      <c r="G51" s="171"/>
      <c r="H51" s="171"/>
      <c r="I51" s="171"/>
      <c r="J51" s="171"/>
      <c r="K51" s="171"/>
      <c r="L51" s="171"/>
      <c r="M51" s="171"/>
      <c r="N51" s="171"/>
      <c r="O51" s="171"/>
      <c r="P51" s="171"/>
      <c r="Q51" s="171"/>
    </row>
    <row r="52" spans="1:26" s="129" customFormat="1" ht="15" hidden="1" customHeight="1" x14ac:dyDescent="0.35">
      <c r="A52" s="171"/>
      <c r="B52" s="171"/>
      <c r="C52" s="171"/>
      <c r="D52" s="171"/>
      <c r="E52" s="171"/>
      <c r="F52" s="171"/>
      <c r="G52" s="171"/>
      <c r="H52" s="171"/>
      <c r="I52" s="171"/>
      <c r="J52" s="171"/>
      <c r="K52" s="171"/>
      <c r="L52" s="171"/>
      <c r="M52" s="171"/>
      <c r="N52" s="171"/>
      <c r="O52" s="171"/>
      <c r="P52" s="171"/>
      <c r="Q52" s="171"/>
      <c r="R52" s="2"/>
      <c r="S52" s="2"/>
      <c r="T52" s="2"/>
      <c r="U52" s="2"/>
      <c r="V52" s="2"/>
      <c r="W52" s="2"/>
      <c r="X52" s="2"/>
      <c r="Y52" s="2"/>
      <c r="Z52" s="2"/>
    </row>
    <row r="53" spans="1:26" ht="14.5" hidden="1" x14ac:dyDescent="0.35">
      <c r="A53" s="171"/>
      <c r="B53" s="171"/>
      <c r="C53" s="171"/>
      <c r="D53" s="171"/>
      <c r="E53" s="171"/>
      <c r="F53" s="171"/>
      <c r="G53" s="171"/>
      <c r="H53" s="171"/>
      <c r="I53" s="171"/>
      <c r="J53" s="171"/>
      <c r="K53" s="171"/>
      <c r="L53" s="171"/>
      <c r="M53" s="171"/>
      <c r="N53" s="171"/>
      <c r="O53" s="171"/>
      <c r="P53" s="171"/>
      <c r="Q53" s="171"/>
    </row>
    <row r="54" spans="1:26" ht="14.5" hidden="1" x14ac:dyDescent="0.35">
      <c r="A54" s="171"/>
      <c r="B54" s="171"/>
      <c r="C54" s="171"/>
      <c r="D54" s="171"/>
      <c r="E54" s="171"/>
      <c r="F54" s="171"/>
      <c r="G54" s="171"/>
      <c r="H54" s="171"/>
      <c r="I54" s="171"/>
      <c r="J54" s="171"/>
      <c r="K54" s="171"/>
      <c r="L54" s="171"/>
      <c r="M54" s="171"/>
      <c r="N54" s="171"/>
      <c r="O54" s="171"/>
      <c r="P54" s="171"/>
      <c r="Q54" s="171"/>
    </row>
    <row r="55" spans="1:26" ht="14.5" hidden="1" x14ac:dyDescent="0.35">
      <c r="A55" s="171"/>
      <c r="B55" s="171"/>
      <c r="C55" s="171"/>
      <c r="D55" s="171"/>
      <c r="E55" s="171"/>
      <c r="F55" s="171"/>
      <c r="G55" s="171"/>
      <c r="H55" s="171"/>
      <c r="I55" s="171"/>
      <c r="J55" s="171"/>
      <c r="K55" s="171"/>
      <c r="L55" s="171"/>
      <c r="M55" s="171"/>
      <c r="N55" s="171"/>
      <c r="O55" s="171"/>
      <c r="P55" s="171"/>
      <c r="Q55" s="171"/>
    </row>
    <row r="56" spans="1:26" ht="14.5" hidden="1" x14ac:dyDescent="0.35">
      <c r="A56" s="171"/>
      <c r="B56" s="171"/>
      <c r="C56" s="171"/>
      <c r="D56" s="171"/>
      <c r="E56" s="171"/>
      <c r="F56" s="171"/>
      <c r="G56" s="171"/>
      <c r="H56" s="171"/>
      <c r="I56" s="171"/>
      <c r="J56" s="171"/>
      <c r="K56" s="171"/>
      <c r="L56" s="171"/>
      <c r="M56" s="171"/>
      <c r="N56" s="171"/>
      <c r="O56" s="171"/>
      <c r="P56" s="171"/>
      <c r="Q56" s="171"/>
    </row>
    <row r="57" spans="1:26" ht="14.5" hidden="1" x14ac:dyDescent="0.35">
      <c r="A57" s="171"/>
      <c r="B57" s="171"/>
      <c r="C57" s="171"/>
      <c r="D57" s="171"/>
      <c r="E57" s="171"/>
      <c r="F57" s="171"/>
      <c r="G57" s="171"/>
      <c r="H57" s="171"/>
      <c r="I57" s="171"/>
      <c r="J57" s="171"/>
      <c r="K57" s="171"/>
      <c r="L57" s="171"/>
      <c r="M57" s="171"/>
      <c r="N57" s="171"/>
      <c r="O57" s="171"/>
      <c r="P57" s="171"/>
      <c r="Q57" s="171"/>
    </row>
    <row r="58" spans="1:26" ht="14.5" hidden="1" x14ac:dyDescent="0.35">
      <c r="A58" s="171"/>
      <c r="B58" s="171"/>
      <c r="C58" s="171"/>
      <c r="D58" s="171"/>
      <c r="E58" s="171"/>
      <c r="F58" s="171"/>
      <c r="G58" s="171"/>
      <c r="H58" s="171"/>
      <c r="I58" s="171"/>
      <c r="J58" s="171"/>
      <c r="K58" s="171"/>
      <c r="L58" s="171"/>
      <c r="M58" s="171"/>
      <c r="N58" s="171"/>
      <c r="O58" s="171"/>
      <c r="P58" s="171"/>
      <c r="Q58" s="171"/>
    </row>
    <row r="59" spans="1:26" ht="14.5" hidden="1" x14ac:dyDescent="0.35">
      <c r="A59" s="171"/>
      <c r="B59" s="171"/>
      <c r="C59" s="171"/>
      <c r="D59" s="171"/>
      <c r="E59" s="171"/>
      <c r="F59" s="171"/>
      <c r="G59" s="171"/>
      <c r="H59" s="171"/>
      <c r="I59" s="171"/>
      <c r="J59" s="171"/>
      <c r="K59" s="171"/>
      <c r="L59" s="171"/>
      <c r="M59" s="171"/>
      <c r="N59" s="171"/>
      <c r="O59" s="171"/>
      <c r="P59" s="171"/>
      <c r="Q59" s="171"/>
    </row>
    <row r="60" spans="1:26" ht="14.5" hidden="1" x14ac:dyDescent="0.35">
      <c r="A60" s="171"/>
      <c r="B60" s="171"/>
      <c r="C60" s="171"/>
      <c r="D60" s="171"/>
      <c r="E60" s="171"/>
      <c r="F60" s="171"/>
      <c r="G60" s="171"/>
      <c r="H60" s="171"/>
      <c r="I60" s="171"/>
      <c r="J60" s="171"/>
      <c r="K60" s="171"/>
      <c r="L60" s="171"/>
      <c r="M60" s="171"/>
      <c r="N60" s="171"/>
      <c r="O60" s="171"/>
      <c r="P60" s="171"/>
      <c r="Q60" s="171"/>
    </row>
    <row r="61" spans="1:26" ht="14.5" hidden="1" x14ac:dyDescent="0.35">
      <c r="A61" s="171"/>
      <c r="B61" s="171"/>
      <c r="C61" s="171"/>
      <c r="D61" s="171"/>
      <c r="E61" s="171"/>
      <c r="F61" s="171"/>
      <c r="G61" s="171"/>
      <c r="H61" s="171"/>
      <c r="I61" s="171"/>
      <c r="J61" s="171"/>
      <c r="K61" s="171"/>
      <c r="L61" s="171"/>
      <c r="M61" s="171"/>
      <c r="N61" s="171"/>
      <c r="O61" s="171"/>
      <c r="P61" s="171"/>
      <c r="Q61" s="171"/>
    </row>
    <row r="62" spans="1:26" ht="14.5" hidden="1" x14ac:dyDescent="0.35">
      <c r="A62" s="171"/>
      <c r="B62" s="171"/>
      <c r="C62" s="171"/>
      <c r="D62" s="171"/>
      <c r="E62" s="171"/>
      <c r="F62" s="171"/>
      <c r="G62" s="171"/>
      <c r="H62" s="171"/>
      <c r="I62" s="171"/>
      <c r="J62" s="171"/>
      <c r="K62" s="171"/>
      <c r="L62" s="171"/>
      <c r="M62" s="171"/>
      <c r="N62" s="171"/>
      <c r="O62" s="171"/>
      <c r="P62" s="171"/>
      <c r="Q62" s="171"/>
    </row>
    <row r="63" spans="1:26" ht="14.5" hidden="1" x14ac:dyDescent="0.35">
      <c r="A63" s="171"/>
      <c r="B63" s="171"/>
      <c r="C63" s="171"/>
      <c r="D63" s="171"/>
      <c r="E63" s="171"/>
      <c r="F63" s="171"/>
      <c r="G63" s="171"/>
      <c r="H63" s="171"/>
      <c r="I63" s="171"/>
      <c r="J63" s="171"/>
      <c r="K63" s="171"/>
      <c r="L63" s="171"/>
      <c r="M63" s="171"/>
      <c r="N63" s="171"/>
      <c r="O63" s="171"/>
      <c r="P63" s="171"/>
      <c r="Q63" s="171"/>
    </row>
    <row r="64" spans="1:26" ht="14.5" hidden="1" x14ac:dyDescent="0.35">
      <c r="A64" s="171"/>
      <c r="B64" s="171"/>
      <c r="C64" s="171"/>
      <c r="D64" s="171"/>
      <c r="E64" s="171"/>
      <c r="F64" s="171"/>
      <c r="G64" s="171"/>
      <c r="H64" s="171"/>
      <c r="I64" s="171"/>
      <c r="J64" s="171"/>
      <c r="K64" s="171"/>
      <c r="L64" s="171"/>
      <c r="M64" s="171"/>
      <c r="N64" s="171"/>
      <c r="O64" s="171"/>
      <c r="P64" s="171"/>
      <c r="Q64" s="171"/>
    </row>
    <row r="65" spans="1:17" ht="14.5" hidden="1" x14ac:dyDescent="0.35">
      <c r="A65" s="171"/>
      <c r="B65" s="171"/>
      <c r="C65" s="171"/>
      <c r="D65" s="171"/>
      <c r="E65" s="171"/>
      <c r="F65" s="171"/>
      <c r="G65" s="171"/>
      <c r="H65" s="171"/>
      <c r="I65" s="171"/>
      <c r="J65" s="171"/>
      <c r="K65" s="171"/>
      <c r="L65" s="171"/>
      <c r="M65" s="171"/>
      <c r="N65" s="171"/>
      <c r="O65" s="171"/>
      <c r="P65" s="171"/>
      <c r="Q65" s="171"/>
    </row>
    <row r="66" spans="1:17" ht="14.5" hidden="1" x14ac:dyDescent="0.35">
      <c r="A66" s="171"/>
      <c r="B66" s="171"/>
      <c r="C66" s="171"/>
      <c r="D66" s="171"/>
      <c r="E66" s="171"/>
      <c r="F66" s="171"/>
      <c r="G66" s="171"/>
      <c r="H66" s="171"/>
      <c r="I66" s="171"/>
      <c r="J66" s="171"/>
      <c r="K66" s="171"/>
      <c r="L66" s="171"/>
      <c r="M66" s="171"/>
      <c r="N66" s="171"/>
      <c r="O66" s="171"/>
      <c r="P66" s="171"/>
      <c r="Q66" s="171"/>
    </row>
    <row r="67" spans="1:17" ht="14.5" hidden="1" x14ac:dyDescent="0.35">
      <c r="A67" s="171"/>
      <c r="B67" s="171"/>
      <c r="C67" s="171"/>
      <c r="D67" s="171"/>
      <c r="E67" s="171"/>
      <c r="F67" s="171"/>
      <c r="G67" s="171"/>
      <c r="H67" s="171"/>
      <c r="I67" s="171"/>
      <c r="J67" s="171"/>
      <c r="K67" s="171"/>
      <c r="L67" s="171"/>
      <c r="M67" s="171"/>
      <c r="N67" s="171"/>
      <c r="O67" s="171"/>
      <c r="P67" s="171"/>
      <c r="Q67" s="171"/>
    </row>
    <row r="68" spans="1:17" ht="14.5" hidden="1" x14ac:dyDescent="0.35">
      <c r="A68" s="171"/>
      <c r="B68" s="171"/>
      <c r="C68" s="171"/>
      <c r="D68" s="171"/>
      <c r="E68" s="171"/>
      <c r="F68" s="171"/>
      <c r="G68" s="171"/>
      <c r="H68" s="171"/>
      <c r="I68" s="171"/>
      <c r="J68" s="171"/>
      <c r="K68" s="171"/>
      <c r="L68" s="171"/>
      <c r="M68" s="171"/>
      <c r="N68" s="171"/>
      <c r="O68" s="171"/>
      <c r="P68" s="171"/>
      <c r="Q68" s="171"/>
    </row>
    <row r="69" spans="1:17" ht="14.5" hidden="1" x14ac:dyDescent="0.35">
      <c r="A69" s="171"/>
      <c r="B69" s="171"/>
      <c r="C69" s="171"/>
      <c r="D69" s="171"/>
      <c r="E69" s="171"/>
      <c r="F69" s="171"/>
      <c r="G69" s="171"/>
      <c r="H69" s="171"/>
      <c r="I69" s="171"/>
      <c r="J69" s="171"/>
      <c r="K69" s="171"/>
      <c r="L69" s="171"/>
      <c r="M69" s="171"/>
      <c r="N69" s="171"/>
      <c r="O69" s="171"/>
      <c r="P69" s="171"/>
      <c r="Q69" s="171"/>
    </row>
    <row r="70" spans="1:17" ht="14.5" hidden="1" x14ac:dyDescent="0.35">
      <c r="A70" s="171"/>
      <c r="B70" s="171"/>
      <c r="C70" s="171"/>
      <c r="D70" s="171"/>
      <c r="E70" s="171"/>
      <c r="F70" s="171"/>
      <c r="G70" s="171"/>
      <c r="H70" s="171"/>
      <c r="I70" s="171"/>
      <c r="J70" s="171"/>
      <c r="K70" s="171"/>
      <c r="L70" s="171"/>
      <c r="M70" s="171"/>
      <c r="N70" s="171"/>
      <c r="O70" s="171"/>
      <c r="P70" s="171"/>
      <c r="Q70" s="171"/>
    </row>
    <row r="71" spans="1:17" ht="14.5" hidden="1" x14ac:dyDescent="0.35">
      <c r="A71" s="171"/>
      <c r="B71" s="171"/>
      <c r="C71" s="171"/>
      <c r="D71" s="171"/>
      <c r="E71" s="171"/>
      <c r="F71" s="171"/>
      <c r="G71" s="171"/>
      <c r="H71" s="171"/>
      <c r="I71" s="171"/>
      <c r="J71" s="171"/>
      <c r="K71" s="171"/>
      <c r="L71" s="171"/>
      <c r="M71" s="171"/>
      <c r="N71" s="171"/>
      <c r="O71" s="171"/>
      <c r="P71" s="171"/>
      <c r="Q71" s="171"/>
    </row>
    <row r="72" spans="1:17" ht="14.5" hidden="1" x14ac:dyDescent="0.35">
      <c r="A72" s="171"/>
      <c r="B72" s="171"/>
      <c r="C72" s="171"/>
      <c r="D72" s="171"/>
      <c r="E72" s="171"/>
      <c r="F72" s="171"/>
      <c r="G72" s="171"/>
      <c r="H72" s="171"/>
      <c r="I72" s="171"/>
      <c r="J72" s="171"/>
      <c r="K72" s="171"/>
      <c r="L72" s="171"/>
      <c r="M72" s="171"/>
      <c r="N72" s="171"/>
      <c r="O72" s="171"/>
      <c r="P72" s="171"/>
      <c r="Q72" s="171"/>
    </row>
    <row r="73" spans="1:17" ht="14.5" hidden="1" x14ac:dyDescent="0.35">
      <c r="A73" s="171"/>
      <c r="B73" s="171"/>
      <c r="C73" s="171"/>
      <c r="D73" s="171"/>
      <c r="E73" s="171"/>
      <c r="F73" s="171"/>
      <c r="G73" s="171"/>
      <c r="H73" s="171"/>
      <c r="I73" s="171"/>
      <c r="J73" s="171"/>
      <c r="K73" s="171"/>
      <c r="L73" s="171"/>
      <c r="M73" s="171"/>
      <c r="N73" s="171"/>
      <c r="O73" s="171"/>
      <c r="P73" s="171"/>
      <c r="Q73" s="171"/>
    </row>
    <row r="74" spans="1:17" ht="14.5" hidden="1" x14ac:dyDescent="0.35">
      <c r="A74" s="171"/>
      <c r="B74" s="171"/>
      <c r="C74" s="171"/>
      <c r="D74" s="171"/>
      <c r="E74" s="171"/>
      <c r="F74" s="171"/>
      <c r="G74" s="171"/>
      <c r="H74" s="171"/>
      <c r="I74" s="171"/>
      <c r="J74" s="171"/>
      <c r="K74" s="171"/>
      <c r="L74" s="171"/>
      <c r="M74" s="171"/>
      <c r="N74" s="171"/>
      <c r="O74" s="171"/>
      <c r="P74" s="171"/>
      <c r="Q74" s="171"/>
    </row>
    <row r="75" spans="1:17" ht="14.5" hidden="1" x14ac:dyDescent="0.35">
      <c r="A75" s="171"/>
      <c r="B75" s="171"/>
      <c r="C75" s="171"/>
      <c r="D75" s="171"/>
      <c r="E75" s="171"/>
      <c r="F75" s="171"/>
      <c r="G75" s="171"/>
      <c r="H75" s="171"/>
      <c r="I75" s="171"/>
      <c r="J75" s="171"/>
      <c r="K75" s="171"/>
      <c r="L75" s="171"/>
      <c r="M75" s="171"/>
      <c r="N75" s="171"/>
      <c r="O75" s="171"/>
      <c r="P75" s="171"/>
      <c r="Q75" s="171"/>
    </row>
    <row r="76" spans="1:17" ht="14.5" hidden="1" x14ac:dyDescent="0.35">
      <c r="A76" s="171"/>
      <c r="B76" s="171"/>
      <c r="C76" s="171"/>
      <c r="D76" s="171"/>
      <c r="E76" s="171"/>
      <c r="F76" s="171"/>
      <c r="G76" s="171"/>
      <c r="H76" s="171"/>
      <c r="I76" s="171"/>
      <c r="J76" s="171"/>
      <c r="K76" s="171"/>
      <c r="L76" s="171"/>
      <c r="M76" s="171"/>
      <c r="N76" s="171"/>
      <c r="O76" s="171"/>
      <c r="P76" s="171"/>
      <c r="Q76" s="171"/>
    </row>
    <row r="77" spans="1:17" ht="14.5" hidden="1" x14ac:dyDescent="0.35">
      <c r="A77" s="171"/>
      <c r="B77" s="171"/>
      <c r="C77" s="171"/>
      <c r="D77" s="171"/>
      <c r="E77" s="171"/>
      <c r="F77" s="171"/>
      <c r="G77" s="171"/>
      <c r="H77" s="171"/>
      <c r="I77" s="171"/>
      <c r="J77" s="171"/>
      <c r="K77" s="171"/>
      <c r="L77" s="171"/>
      <c r="M77" s="171"/>
      <c r="N77" s="171"/>
      <c r="O77" s="171"/>
      <c r="P77" s="171"/>
      <c r="Q77" s="171"/>
    </row>
    <row r="78" spans="1:17" ht="14.5" hidden="1" x14ac:dyDescent="0.35">
      <c r="A78" s="171"/>
      <c r="B78" s="171"/>
      <c r="C78" s="171"/>
      <c r="D78" s="171"/>
      <c r="E78" s="171"/>
      <c r="F78" s="171"/>
      <c r="G78" s="171"/>
      <c r="H78" s="171"/>
      <c r="I78" s="171"/>
      <c r="J78" s="171"/>
      <c r="K78" s="171"/>
      <c r="L78" s="171"/>
      <c r="M78" s="171"/>
      <c r="N78" s="171"/>
      <c r="O78" s="171"/>
      <c r="P78" s="171"/>
      <c r="Q78" s="171"/>
    </row>
    <row r="79" spans="1:17" ht="14.5" hidden="1" x14ac:dyDescent="0.35">
      <c r="A79" s="171"/>
      <c r="B79" s="171"/>
      <c r="C79" s="171"/>
      <c r="D79" s="171"/>
      <c r="E79" s="171"/>
      <c r="F79" s="171"/>
      <c r="G79" s="171"/>
      <c r="H79" s="171"/>
      <c r="I79" s="171"/>
      <c r="J79" s="171"/>
      <c r="K79" s="171"/>
      <c r="L79" s="171"/>
      <c r="M79" s="171"/>
      <c r="N79" s="171"/>
      <c r="O79" s="171"/>
      <c r="P79" s="171"/>
      <c r="Q79" s="171"/>
    </row>
    <row r="80" spans="1:17" ht="14.5" hidden="1" x14ac:dyDescent="0.35">
      <c r="A80" s="171"/>
      <c r="B80" s="171"/>
      <c r="C80" s="171"/>
      <c r="D80" s="171"/>
      <c r="E80" s="171"/>
      <c r="F80" s="171"/>
      <c r="G80" s="171"/>
      <c r="H80" s="171"/>
      <c r="I80" s="171"/>
      <c r="J80" s="171"/>
      <c r="K80" s="171"/>
      <c r="L80" s="171"/>
      <c r="M80" s="171"/>
      <c r="N80" s="171"/>
      <c r="O80" s="171"/>
      <c r="P80" s="171"/>
      <c r="Q80" s="171"/>
    </row>
    <row r="81" spans="1:17" ht="14.5" hidden="1" x14ac:dyDescent="0.35">
      <c r="A81" s="171"/>
      <c r="B81" s="171"/>
      <c r="C81" s="171"/>
      <c r="D81" s="171"/>
      <c r="E81" s="171"/>
      <c r="F81" s="171"/>
      <c r="G81" s="171"/>
      <c r="H81" s="171"/>
      <c r="I81" s="171"/>
      <c r="J81" s="171"/>
      <c r="K81" s="171"/>
      <c r="L81" s="171"/>
      <c r="M81" s="171"/>
      <c r="N81" s="171"/>
      <c r="O81" s="171"/>
      <c r="P81" s="171"/>
      <c r="Q81" s="171"/>
    </row>
    <row r="82" spans="1:17" ht="14.5" hidden="1" x14ac:dyDescent="0.35">
      <c r="A82" s="171"/>
      <c r="B82" s="171"/>
      <c r="C82" s="171"/>
      <c r="D82" s="171"/>
      <c r="E82" s="171"/>
      <c r="F82" s="171"/>
      <c r="G82" s="171"/>
      <c r="H82" s="171"/>
      <c r="I82" s="171"/>
      <c r="J82" s="171"/>
      <c r="K82" s="171"/>
      <c r="L82" s="171"/>
      <c r="M82" s="171"/>
      <c r="N82" s="171"/>
      <c r="O82" s="171"/>
      <c r="P82" s="171"/>
      <c r="Q82" s="171"/>
    </row>
    <row r="83" spans="1:17" ht="14.5" hidden="1" x14ac:dyDescent="0.35">
      <c r="A83" s="171"/>
      <c r="B83" s="171"/>
      <c r="C83" s="171"/>
      <c r="D83" s="171"/>
      <c r="E83" s="171"/>
      <c r="F83" s="171"/>
      <c r="G83" s="171"/>
      <c r="H83" s="171"/>
      <c r="I83" s="171"/>
      <c r="J83" s="171"/>
      <c r="K83" s="171"/>
      <c r="L83" s="171"/>
      <c r="M83" s="171"/>
      <c r="N83" s="171"/>
      <c r="O83" s="171"/>
      <c r="P83" s="171"/>
      <c r="Q83" s="171"/>
    </row>
    <row r="84" spans="1:17" ht="14.5" hidden="1" x14ac:dyDescent="0.35">
      <c r="A84" s="171"/>
      <c r="B84" s="171"/>
      <c r="C84" s="171"/>
      <c r="D84" s="171"/>
      <c r="E84" s="171"/>
      <c r="F84" s="171"/>
      <c r="G84" s="171"/>
      <c r="H84" s="171"/>
      <c r="I84" s="171"/>
      <c r="J84" s="171"/>
      <c r="K84" s="171"/>
      <c r="L84" s="171"/>
      <c r="M84" s="171"/>
      <c r="N84" s="171"/>
      <c r="O84" s="171"/>
      <c r="P84" s="171"/>
      <c r="Q84" s="171"/>
    </row>
    <row r="85" spans="1:17" ht="14.5" hidden="1" x14ac:dyDescent="0.35">
      <c r="A85" s="171"/>
      <c r="B85" s="171"/>
      <c r="C85" s="171"/>
      <c r="D85" s="171"/>
      <c r="E85" s="171"/>
      <c r="F85" s="171"/>
      <c r="G85" s="171"/>
      <c r="H85" s="171"/>
      <c r="I85" s="171"/>
      <c r="J85" s="171"/>
      <c r="K85" s="171"/>
      <c r="L85" s="171"/>
      <c r="M85" s="171"/>
      <c r="N85" s="171"/>
      <c r="O85" s="171"/>
      <c r="P85" s="171"/>
      <c r="Q85" s="171"/>
    </row>
    <row r="86" spans="1:17" ht="14.5" hidden="1" x14ac:dyDescent="0.35">
      <c r="A86" s="171"/>
      <c r="B86" s="171"/>
      <c r="C86" s="171"/>
      <c r="D86" s="171"/>
      <c r="E86" s="171"/>
      <c r="F86" s="171"/>
      <c r="G86" s="171"/>
      <c r="H86" s="171"/>
      <c r="I86" s="171"/>
      <c r="J86" s="171"/>
      <c r="K86" s="171"/>
      <c r="L86" s="171"/>
      <c r="M86" s="171"/>
      <c r="N86" s="171"/>
      <c r="O86" s="171"/>
      <c r="P86" s="171"/>
      <c r="Q86" s="171"/>
    </row>
    <row r="87" spans="1:17" ht="14.5" hidden="1" x14ac:dyDescent="0.35">
      <c r="A87" s="171"/>
      <c r="B87" s="171"/>
      <c r="C87" s="171"/>
      <c r="D87" s="171"/>
      <c r="E87" s="171"/>
      <c r="F87" s="171"/>
      <c r="G87" s="171"/>
      <c r="H87" s="171"/>
      <c r="I87" s="171"/>
      <c r="J87" s="171"/>
      <c r="K87" s="171"/>
      <c r="L87" s="171"/>
      <c r="M87" s="171"/>
      <c r="N87" s="171"/>
      <c r="O87" s="171"/>
      <c r="P87" s="171"/>
      <c r="Q87" s="171"/>
    </row>
    <row r="88" spans="1:17" ht="14.5" hidden="1" x14ac:dyDescent="0.35">
      <c r="A88" s="171"/>
      <c r="B88" s="171"/>
      <c r="C88" s="171"/>
      <c r="D88" s="171"/>
      <c r="E88" s="171"/>
      <c r="F88" s="171"/>
      <c r="G88" s="171"/>
      <c r="H88" s="171"/>
      <c r="I88" s="171"/>
      <c r="J88" s="171"/>
      <c r="K88" s="171"/>
      <c r="L88" s="171"/>
      <c r="M88" s="171"/>
      <c r="N88" s="171"/>
      <c r="O88" s="171"/>
      <c r="P88" s="171"/>
      <c r="Q88" s="171"/>
    </row>
    <row r="89" spans="1:17" ht="14.5" hidden="1" x14ac:dyDescent="0.35">
      <c r="A89" s="171"/>
      <c r="B89" s="171"/>
      <c r="C89" s="171"/>
      <c r="D89" s="171"/>
      <c r="E89" s="171"/>
      <c r="F89" s="171"/>
      <c r="G89" s="171"/>
      <c r="H89" s="171"/>
      <c r="I89" s="171"/>
      <c r="J89" s="171"/>
      <c r="K89" s="171"/>
      <c r="L89" s="171"/>
      <c r="M89" s="171"/>
      <c r="N89" s="171"/>
      <c r="O89" s="171"/>
      <c r="P89" s="171"/>
      <c r="Q89" s="171"/>
    </row>
    <row r="90" spans="1:17" ht="14.5" hidden="1" x14ac:dyDescent="0.35">
      <c r="A90" s="171"/>
      <c r="B90" s="171"/>
      <c r="C90" s="171"/>
      <c r="D90" s="171"/>
      <c r="E90" s="171"/>
      <c r="F90" s="171"/>
      <c r="G90" s="171"/>
      <c r="H90" s="171"/>
      <c r="I90" s="171"/>
      <c r="J90" s="171"/>
      <c r="K90" s="171"/>
      <c r="L90" s="171"/>
      <c r="M90" s="171"/>
      <c r="N90" s="171"/>
      <c r="O90" s="171"/>
      <c r="P90" s="171"/>
      <c r="Q90" s="171"/>
    </row>
    <row r="91" spans="1:17" ht="14.5" hidden="1" x14ac:dyDescent="0.35">
      <c r="A91" s="171"/>
      <c r="B91" s="171"/>
      <c r="C91" s="171"/>
      <c r="D91" s="171"/>
      <c r="E91" s="171"/>
      <c r="F91" s="171"/>
      <c r="G91" s="171"/>
      <c r="H91" s="171"/>
      <c r="I91" s="171"/>
      <c r="J91" s="171"/>
      <c r="K91" s="171"/>
      <c r="L91" s="171"/>
      <c r="M91" s="171"/>
      <c r="N91" s="171"/>
      <c r="O91" s="171"/>
      <c r="P91" s="171"/>
      <c r="Q91" s="171"/>
    </row>
    <row r="92" spans="1:17" ht="15" hidden="1" thickBot="1" x14ac:dyDescent="0.4">
      <c r="B92" s="172"/>
      <c r="C92" s="168"/>
      <c r="D92" s="168"/>
      <c r="E92" s="168"/>
      <c r="F92" s="168"/>
      <c r="G92" s="168"/>
      <c r="H92" s="168"/>
      <c r="I92" s="168"/>
      <c r="J92" s="168"/>
      <c r="K92" s="168"/>
      <c r="L92" s="168"/>
      <c r="M92" s="168"/>
      <c r="N92" s="170"/>
      <c r="O92" s="170"/>
      <c r="P92" s="170"/>
      <c r="Q92" s="170"/>
    </row>
    <row r="93" spans="1:17" ht="14.5" hidden="1" x14ac:dyDescent="0.35">
      <c r="B93" s="173"/>
      <c r="C93" s="170"/>
      <c r="D93" s="170"/>
      <c r="E93" s="170"/>
      <c r="F93" s="170"/>
      <c r="G93" s="170"/>
      <c r="H93" s="170"/>
      <c r="I93" s="170"/>
      <c r="J93" s="170"/>
      <c r="K93" s="170"/>
      <c r="L93" s="170"/>
      <c r="M93" s="170"/>
      <c r="N93" s="170"/>
      <c r="O93" s="170"/>
      <c r="P93" s="170"/>
      <c r="Q93" s="170"/>
    </row>
    <row r="94" spans="1:17" ht="14.5" hidden="1" x14ac:dyDescent="0.35"/>
    <row r="95" spans="1:17" ht="14.5" hidden="1" x14ac:dyDescent="0.35"/>
    <row r="96" spans="1:17" ht="14.5" hidden="1" x14ac:dyDescent="0.35"/>
    <row r="97" ht="14.5" hidden="1" x14ac:dyDescent="0.35"/>
    <row r="98" ht="14.5" hidden="1" x14ac:dyDescent="0.35"/>
    <row r="99" ht="14.5" hidden="1" x14ac:dyDescent="0.35"/>
    <row r="100" ht="14.5" hidden="1" x14ac:dyDescent="0.35"/>
    <row r="101" ht="14.5" hidden="1" x14ac:dyDescent="0.35"/>
    <row r="102" ht="14.5" hidden="1" x14ac:dyDescent="0.35"/>
    <row r="103" ht="14.5" hidden="1" x14ac:dyDescent="0.35"/>
    <row r="104" ht="14.5" hidden="1" x14ac:dyDescent="0.35"/>
    <row r="105" ht="14.5" hidden="1" x14ac:dyDescent="0.35"/>
    <row r="106" ht="14.5" hidden="1" x14ac:dyDescent="0.35"/>
    <row r="107" ht="14.5" hidden="1" x14ac:dyDescent="0.35"/>
    <row r="108" ht="14.5" hidden="1" x14ac:dyDescent="0.35"/>
    <row r="109" ht="14.5" hidden="1" x14ac:dyDescent="0.35"/>
    <row r="110" ht="14.5" hidden="1" x14ac:dyDescent="0.35"/>
    <row r="111" ht="14.5" hidden="1" x14ac:dyDescent="0.35"/>
    <row r="112" ht="14.5" hidden="1" x14ac:dyDescent="0.35"/>
    <row r="113" ht="14.5" hidden="1" x14ac:dyDescent="0.35"/>
    <row r="114" ht="14.5" hidden="1" x14ac:dyDescent="0.35"/>
    <row r="115" ht="14.5" hidden="1" x14ac:dyDescent="0.35"/>
    <row r="116" ht="14.5" hidden="1" x14ac:dyDescent="0.35"/>
    <row r="117" ht="14.5" hidden="1" x14ac:dyDescent="0.35"/>
    <row r="118" ht="14.5" hidden="1" x14ac:dyDescent="0.35"/>
    <row r="119" ht="14.5" hidden="1" x14ac:dyDescent="0.35"/>
    <row r="120" ht="14.5" hidden="1" x14ac:dyDescent="0.35"/>
    <row r="121" ht="14.5" hidden="1" x14ac:dyDescent="0.35"/>
    <row r="122" ht="14.5" hidden="1" x14ac:dyDescent="0.35"/>
    <row r="123" ht="14.5" hidden="1" x14ac:dyDescent="0.35"/>
    <row r="124" ht="14.5" hidden="1" x14ac:dyDescent="0.35"/>
    <row r="125" ht="14.5" hidden="1" x14ac:dyDescent="0.35"/>
    <row r="126" ht="14.5" hidden="1" x14ac:dyDescent="0.35"/>
    <row r="127" ht="14.5" hidden="1" x14ac:dyDescent="0.35"/>
    <row r="128" ht="14.5" hidden="1" x14ac:dyDescent="0.35"/>
  </sheetData>
  <sheetProtection algorithmName="SHA-512" hashValue="UyLI+WEgNpofVH00Ua5OfFWFsRvZSpZLhDHGGcBbQ/MLjYid54m4vH2EkULbA2kx35nryCwhBvAcWqnSLOvypw==" saltValue="9ntcDJCN3WAuTKVa9IXVmw==" spinCount="100000" sheet="1" objects="1" scenarios="1"/>
  <mergeCells count="14">
    <mergeCell ref="B8:C8"/>
    <mergeCell ref="B24:B27"/>
    <mergeCell ref="B12:C12"/>
    <mergeCell ref="B13:C13"/>
    <mergeCell ref="B11:C11"/>
    <mergeCell ref="B15:C15"/>
    <mergeCell ref="B14:C14"/>
    <mergeCell ref="B17:C17"/>
    <mergeCell ref="B18:C18"/>
    <mergeCell ref="B19:C19"/>
    <mergeCell ref="B21:C21"/>
    <mergeCell ref="B10:C10"/>
    <mergeCell ref="B9:C9"/>
    <mergeCell ref="B20:C20"/>
  </mergeCells>
  <phoneticPr fontId="25" type="noConversion"/>
  <pageMargins left="0.7" right="0.7" top="0.75" bottom="0.75" header="0.3" footer="0.3"/>
  <pageSetup paperSize="8"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4986E-BE0E-40F7-947F-586BA38E7BC3}">
  <dimension ref="A1:J15"/>
  <sheetViews>
    <sheetView showGridLines="0" topLeftCell="A2" zoomScaleNormal="100" workbookViewId="0">
      <selection activeCell="C11" sqref="C11"/>
    </sheetView>
  </sheetViews>
  <sheetFormatPr defaultColWidth="0" defaultRowHeight="11.25" customHeight="1" zeroHeight="1" x14ac:dyDescent="0.35"/>
  <cols>
    <col min="1" max="1" width="9.1796875" style="269" customWidth="1"/>
    <col min="2" max="2" width="12.453125" style="269" customWidth="1"/>
    <col min="3" max="3" width="39" style="269" customWidth="1"/>
    <col min="4" max="4" width="90.81640625" style="269" customWidth="1"/>
    <col min="5" max="5" width="25.81640625" style="269" customWidth="1"/>
    <col min="6" max="6" width="3.7265625" style="269" customWidth="1"/>
    <col min="7" max="9" width="12.7265625" style="269" hidden="1" customWidth="1"/>
    <col min="10" max="10" width="14.54296875" style="269" hidden="1" customWidth="1"/>
    <col min="11" max="16384" width="9.1796875" style="269" hidden="1"/>
  </cols>
  <sheetData>
    <row r="1" spans="2:10" ht="14.5" x14ac:dyDescent="0.35"/>
    <row r="2" spans="2:10" ht="23.5" x14ac:dyDescent="0.35">
      <c r="B2" s="270" t="s">
        <v>0</v>
      </c>
      <c r="C2" s="270"/>
      <c r="D2" s="270"/>
      <c r="E2" s="271"/>
    </row>
    <row r="3" spans="2:10" ht="18.5" x14ac:dyDescent="0.35">
      <c r="B3" s="272" t="s">
        <v>144</v>
      </c>
      <c r="C3" s="272"/>
      <c r="D3" s="272"/>
      <c r="E3" s="271"/>
    </row>
    <row r="4" spans="2:10" ht="21" x14ac:dyDescent="0.35">
      <c r="B4" s="273" t="s">
        <v>178</v>
      </c>
      <c r="C4" s="273"/>
      <c r="D4" s="273"/>
      <c r="E4" s="271"/>
    </row>
    <row r="5" spans="2:10" ht="14.5" x14ac:dyDescent="0.35">
      <c r="B5" s="274" t="s">
        <v>152</v>
      </c>
      <c r="C5" s="274"/>
      <c r="D5" s="274"/>
      <c r="E5" s="271"/>
      <c r="I5" s="465"/>
      <c r="J5" s="465"/>
    </row>
    <row r="6" spans="2:10" ht="14.5" x14ac:dyDescent="0.35">
      <c r="B6" s="275"/>
      <c r="C6" s="275"/>
      <c r="D6" s="275"/>
      <c r="E6" s="276"/>
    </row>
    <row r="7" spans="2:10" ht="14.5" x14ac:dyDescent="0.35">
      <c r="J7" s="277"/>
    </row>
    <row r="8" spans="2:10" ht="14.5" x14ac:dyDescent="0.35">
      <c r="B8" s="278" t="s">
        <v>176</v>
      </c>
      <c r="C8" s="278" t="s">
        <v>177</v>
      </c>
      <c r="D8" s="278"/>
      <c r="E8" s="279" t="s">
        <v>180</v>
      </c>
      <c r="J8" s="277"/>
    </row>
    <row r="9" spans="2:10" ht="201" customHeight="1" x14ac:dyDescent="0.35">
      <c r="B9" s="280" t="s">
        <v>189</v>
      </c>
      <c r="C9" s="281" t="s">
        <v>195</v>
      </c>
      <c r="D9" s="281" t="s">
        <v>193</v>
      </c>
      <c r="E9" s="22">
        <v>0</v>
      </c>
      <c r="H9" s="282"/>
      <c r="J9" s="277"/>
    </row>
    <row r="10" spans="2:10" ht="124.5" customHeight="1" x14ac:dyDescent="0.35">
      <c r="B10" s="280" t="s">
        <v>199</v>
      </c>
      <c r="C10" s="281" t="s">
        <v>194</v>
      </c>
      <c r="D10" s="280" t="s">
        <v>196</v>
      </c>
      <c r="E10" s="22">
        <v>0</v>
      </c>
      <c r="H10" s="282"/>
    </row>
    <row r="11" spans="2:10" ht="27" customHeight="1" thickBot="1" x14ac:dyDescent="0.4">
      <c r="B11" s="269" t="s">
        <v>179</v>
      </c>
      <c r="E11" s="283">
        <f>SUM(E9:E10)</f>
        <v>0</v>
      </c>
      <c r="H11" s="282"/>
    </row>
    <row r="12" spans="2:10" ht="15" thickTop="1" x14ac:dyDescent="0.35"/>
    <row r="13" spans="2:10" ht="14.5" x14ac:dyDescent="0.35"/>
    <row r="14" spans="2:10" ht="14.5" hidden="1" x14ac:dyDescent="0.35"/>
    <row r="15" spans="2:10" ht="14.5" hidden="1" x14ac:dyDescent="0.35"/>
  </sheetData>
  <sheetProtection algorithmName="SHA-512" hashValue="tIc5fcO/30RV0k0cVg95ZSsBV51+jhFsFGgZYB68+C4UNllKgeGYtbzxN5JBE5Rl+SZqLkkuFOzJD1gR3HhQ0A==" saltValue="4kFcZ+teDc7N1aJFjVwI0w==" spinCount="100000" sheet="1" objects="1" scenarios="1"/>
  <mergeCells count="1">
    <mergeCell ref="I5:J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BG88"/>
  <sheetViews>
    <sheetView showGridLines="0" zoomScale="85" zoomScaleNormal="85" workbookViewId="0">
      <pane xSplit="2" ySplit="25" topLeftCell="C63" activePane="bottomRight" state="frozen"/>
      <selection pane="topRight" activeCell="C1" sqref="C1"/>
      <selection pane="bottomLeft" activeCell="A26" sqref="A26"/>
      <selection pane="bottomRight" activeCell="E61" sqref="E61"/>
    </sheetView>
  </sheetViews>
  <sheetFormatPr defaultColWidth="8.81640625" defaultRowHeight="0" customHeight="1" zeroHeight="1" x14ac:dyDescent="0.35"/>
  <cols>
    <col min="1" max="1" width="3.54296875" style="286" customWidth="1"/>
    <col min="2" max="2" width="68.7265625" style="285" customWidth="1"/>
    <col min="3" max="3" width="23.1796875" style="285" customWidth="1"/>
    <col min="4" max="4" width="19.7265625" style="285" customWidth="1"/>
    <col min="5" max="5" width="20.7265625" style="286" customWidth="1"/>
    <col min="6" max="16" width="18.81640625" style="287" customWidth="1"/>
    <col min="17" max="19" width="19.1796875" style="286" customWidth="1"/>
    <col min="20" max="24" width="19.453125" style="286" customWidth="1"/>
    <col min="25" max="16377" width="8.81640625" style="286" customWidth="1"/>
    <col min="16378" max="16384" width="8.81640625" style="286"/>
  </cols>
  <sheetData>
    <row r="1" spans="1:24" ht="16" customHeight="1" x14ac:dyDescent="0.35">
      <c r="A1" s="284"/>
      <c r="Q1" s="288"/>
      <c r="R1" s="288"/>
      <c r="S1" s="288"/>
      <c r="T1" s="288"/>
      <c r="U1" s="288"/>
      <c r="V1" s="288"/>
      <c r="W1" s="288"/>
      <c r="X1" s="288"/>
    </row>
    <row r="2" spans="1:24" s="284" customFormat="1" ht="24" customHeight="1" x14ac:dyDescent="0.35">
      <c r="B2" s="270" t="s">
        <v>0</v>
      </c>
      <c r="C2" s="270"/>
      <c r="D2" s="270"/>
      <c r="E2" s="289"/>
      <c r="F2" s="290"/>
      <c r="G2" s="289"/>
      <c r="H2" s="289"/>
      <c r="I2" s="289"/>
      <c r="J2" s="289"/>
      <c r="K2" s="289"/>
      <c r="L2" s="289"/>
      <c r="M2" s="289"/>
      <c r="N2" s="289"/>
      <c r="O2" s="289"/>
      <c r="P2" s="289"/>
      <c r="Q2" s="288"/>
      <c r="R2" s="288"/>
      <c r="S2" s="288"/>
      <c r="T2" s="288"/>
      <c r="U2" s="288"/>
      <c r="V2" s="288"/>
      <c r="W2" s="288"/>
      <c r="X2" s="288"/>
    </row>
    <row r="3" spans="1:24" s="284" customFormat="1" ht="20.149999999999999" customHeight="1" x14ac:dyDescent="0.35">
      <c r="B3" s="272" t="s">
        <v>144</v>
      </c>
      <c r="C3" s="272"/>
      <c r="D3" s="272"/>
      <c r="E3" s="289"/>
      <c r="F3" s="290"/>
      <c r="G3" s="289"/>
      <c r="H3" s="289"/>
      <c r="I3" s="289"/>
      <c r="J3" s="289"/>
      <c r="K3" s="289"/>
      <c r="L3" s="289"/>
      <c r="M3" s="289"/>
      <c r="N3" s="289"/>
      <c r="O3" s="289"/>
      <c r="P3" s="289"/>
      <c r="Q3" s="288"/>
      <c r="R3" s="288"/>
      <c r="S3" s="288"/>
      <c r="T3" s="288"/>
      <c r="U3" s="288"/>
      <c r="V3" s="288"/>
      <c r="W3" s="288"/>
      <c r="X3" s="288"/>
    </row>
    <row r="4" spans="1:24" s="291" customFormat="1" ht="20.149999999999999" customHeight="1" x14ac:dyDescent="0.35">
      <c r="B4" s="292" t="s">
        <v>158</v>
      </c>
      <c r="C4" s="292"/>
      <c r="D4" s="292"/>
      <c r="E4" s="293"/>
      <c r="F4" s="293"/>
      <c r="G4" s="293"/>
      <c r="H4" s="293"/>
      <c r="I4" s="293"/>
      <c r="J4" s="293"/>
      <c r="K4" s="293"/>
      <c r="L4" s="293"/>
      <c r="M4" s="293"/>
      <c r="N4" s="293"/>
      <c r="O4" s="293"/>
      <c r="P4" s="293"/>
      <c r="Q4" s="288"/>
      <c r="R4" s="288"/>
      <c r="S4" s="288"/>
      <c r="T4" s="288"/>
      <c r="U4" s="288"/>
      <c r="V4" s="288"/>
      <c r="W4" s="288"/>
      <c r="X4" s="288"/>
    </row>
    <row r="5" spans="1:24" s="291" customFormat="1" ht="16" customHeight="1" x14ac:dyDescent="0.35">
      <c r="B5" s="294" t="s">
        <v>152</v>
      </c>
      <c r="C5" s="294"/>
      <c r="D5" s="294"/>
      <c r="E5" s="293"/>
      <c r="F5" s="293"/>
      <c r="G5" s="293"/>
      <c r="H5" s="293"/>
      <c r="I5" s="293"/>
      <c r="J5" s="293"/>
      <c r="K5" s="293"/>
      <c r="L5" s="293"/>
      <c r="M5" s="293"/>
      <c r="N5" s="293"/>
      <c r="O5" s="293"/>
      <c r="P5" s="293"/>
      <c r="Q5" s="288"/>
      <c r="R5" s="288"/>
      <c r="S5" s="288"/>
      <c r="T5" s="288"/>
      <c r="U5" s="288"/>
      <c r="V5" s="288"/>
      <c r="W5" s="288"/>
      <c r="X5" s="288"/>
    </row>
    <row r="6" spans="1:24" s="291" customFormat="1" ht="16" customHeight="1" x14ac:dyDescent="0.35">
      <c r="B6" s="295" t="s">
        <v>1</v>
      </c>
      <c r="C6" s="295"/>
      <c r="D6" s="295"/>
      <c r="E6" s="293"/>
      <c r="F6" s="293"/>
      <c r="G6" s="293"/>
      <c r="H6" s="293"/>
      <c r="I6" s="293"/>
      <c r="J6" s="293"/>
      <c r="K6" s="293"/>
      <c r="L6" s="293"/>
      <c r="M6" s="293" t="s">
        <v>8</v>
      </c>
      <c r="N6" s="293"/>
      <c r="O6" s="296"/>
      <c r="P6" s="296"/>
      <c r="Q6" s="288"/>
      <c r="R6" s="288"/>
      <c r="S6" s="288"/>
      <c r="T6" s="288"/>
      <c r="U6" s="288"/>
      <c r="V6" s="288"/>
      <c r="W6" s="288"/>
      <c r="X6" s="288"/>
    </row>
    <row r="7" spans="1:24" s="291" customFormat="1" ht="15.5" x14ac:dyDescent="0.35">
      <c r="B7" s="297"/>
      <c r="C7" s="297"/>
      <c r="D7" s="297"/>
      <c r="E7" s="298"/>
      <c r="F7" s="298"/>
      <c r="G7" s="298"/>
      <c r="H7" s="298"/>
      <c r="I7" s="298"/>
      <c r="J7" s="298"/>
      <c r="K7" s="298"/>
      <c r="L7" s="298"/>
      <c r="M7" s="298"/>
      <c r="N7" s="298"/>
      <c r="O7" s="298"/>
      <c r="P7" s="298"/>
      <c r="Q7" s="288"/>
      <c r="R7" s="288"/>
      <c r="S7" s="288"/>
      <c r="T7" s="288"/>
      <c r="U7" s="288"/>
      <c r="V7" s="288"/>
      <c r="W7" s="288"/>
      <c r="X7" s="288"/>
    </row>
    <row r="8" spans="1:24" s="299" customFormat="1" ht="14.5" x14ac:dyDescent="0.35">
      <c r="B8" s="300" t="s">
        <v>190</v>
      </c>
      <c r="C8" s="301"/>
      <c r="D8" s="301"/>
      <c r="E8" s="301"/>
      <c r="F8" s="301"/>
      <c r="G8" s="301"/>
      <c r="H8" s="301"/>
      <c r="I8" s="301"/>
      <c r="J8" s="301"/>
      <c r="K8" s="301"/>
      <c r="L8" s="301"/>
      <c r="M8" s="301"/>
      <c r="N8" s="301"/>
      <c r="O8" s="301"/>
      <c r="P8" s="301"/>
      <c r="Q8" s="302"/>
      <c r="R8" s="302"/>
      <c r="S8" s="302"/>
      <c r="T8" s="302"/>
      <c r="U8" s="302"/>
      <c r="V8" s="302"/>
      <c r="W8" s="302"/>
      <c r="X8" s="302"/>
    </row>
    <row r="9" spans="1:24" s="299" customFormat="1" ht="15" thickBot="1" x14ac:dyDescent="0.4">
      <c r="B9" s="303"/>
      <c r="C9" s="303"/>
      <c r="D9" s="303"/>
      <c r="E9" s="303"/>
      <c r="F9" s="303"/>
      <c r="G9" s="303"/>
      <c r="H9" s="303"/>
      <c r="I9" s="303"/>
      <c r="J9" s="303"/>
      <c r="K9" s="303"/>
      <c r="L9" s="303"/>
      <c r="M9" s="303"/>
      <c r="N9" s="303"/>
      <c r="O9" s="303"/>
      <c r="P9" s="303"/>
      <c r="Q9" s="302"/>
      <c r="R9" s="302"/>
      <c r="S9" s="302"/>
      <c r="T9" s="302"/>
      <c r="U9" s="302"/>
      <c r="V9" s="302"/>
      <c r="W9" s="304"/>
      <c r="X9" s="304"/>
    </row>
    <row r="10" spans="1:24" s="299" customFormat="1" ht="14.5" x14ac:dyDescent="0.35">
      <c r="B10" s="304"/>
      <c r="C10" s="304"/>
      <c r="D10" s="304"/>
      <c r="E10" s="304"/>
      <c r="F10" s="304"/>
      <c r="G10" s="304"/>
      <c r="H10" s="304"/>
      <c r="I10" s="304"/>
      <c r="J10" s="304"/>
      <c r="K10" s="304"/>
      <c r="L10" s="304"/>
      <c r="M10" s="304"/>
      <c r="N10" s="304"/>
      <c r="O10" s="304"/>
      <c r="P10" s="304"/>
      <c r="Q10" s="302"/>
      <c r="R10" s="302"/>
      <c r="S10" s="302"/>
      <c r="T10" s="302"/>
      <c r="U10" s="302"/>
      <c r="V10" s="302"/>
      <c r="W10" s="304"/>
      <c r="X10" s="304"/>
    </row>
    <row r="11" spans="1:24" s="299" customFormat="1" ht="14.5" x14ac:dyDescent="0.35">
      <c r="B11" s="278" t="s">
        <v>162</v>
      </c>
      <c r="C11" s="305" t="s">
        <v>2</v>
      </c>
      <c r="D11" s="305" t="s">
        <v>3</v>
      </c>
      <c r="E11" s="305" t="s">
        <v>4</v>
      </c>
      <c r="F11" s="305" t="s">
        <v>5</v>
      </c>
      <c r="G11" s="305" t="s">
        <v>6</v>
      </c>
      <c r="H11" s="305" t="s">
        <v>7</v>
      </c>
      <c r="I11" s="305" t="s">
        <v>9</v>
      </c>
      <c r="J11" s="305" t="s">
        <v>82</v>
      </c>
      <c r="K11" s="305" t="s">
        <v>83</v>
      </c>
      <c r="L11" s="305" t="s">
        <v>84</v>
      </c>
      <c r="M11" s="305" t="s">
        <v>86</v>
      </c>
      <c r="N11" s="305" t="s">
        <v>87</v>
      </c>
      <c r="O11" s="305" t="s">
        <v>88</v>
      </c>
      <c r="P11" s="305" t="s">
        <v>89</v>
      </c>
      <c r="Q11" s="302"/>
      <c r="R11" s="302"/>
      <c r="S11" s="302"/>
      <c r="T11" s="302"/>
      <c r="U11" s="302"/>
      <c r="V11" s="302"/>
      <c r="W11" s="304"/>
      <c r="X11" s="304"/>
    </row>
    <row r="12" spans="1:24" s="299" customFormat="1" ht="14.5" x14ac:dyDescent="0.35">
      <c r="B12" s="306" t="str">
        <f>Dimensionering!B9</f>
        <v>Omzet door de systemen in miljard Euro ex BTW</v>
      </c>
      <c r="C12" s="307">
        <f>Dimensionering!D9</f>
        <v>1.1000000000000001</v>
      </c>
      <c r="D12" s="307">
        <f>Dimensionering!E9</f>
        <v>1.1499999999999999</v>
      </c>
      <c r="E12" s="307">
        <f>Dimensionering!F9</f>
        <v>1.2</v>
      </c>
      <c r="F12" s="307">
        <f>Dimensionering!G9</f>
        <v>1.25</v>
      </c>
      <c r="G12" s="307">
        <f>Dimensionering!H9</f>
        <v>1.3</v>
      </c>
      <c r="H12" s="307">
        <f>Dimensionering!I9</f>
        <v>1.35</v>
      </c>
      <c r="I12" s="307">
        <f>Dimensionering!J9</f>
        <v>1.4</v>
      </c>
      <c r="J12" s="307">
        <f>Dimensionering!K9</f>
        <v>1.5</v>
      </c>
      <c r="K12" s="307">
        <f>Dimensionering!L9</f>
        <v>1.6</v>
      </c>
      <c r="L12" s="307">
        <f>Dimensionering!M9</f>
        <v>1.7</v>
      </c>
      <c r="M12" s="307">
        <f>Dimensionering!N9</f>
        <v>1.8</v>
      </c>
      <c r="N12" s="307">
        <f>Dimensionering!O9</f>
        <v>1.9</v>
      </c>
      <c r="O12" s="307">
        <f>Dimensionering!P9</f>
        <v>2</v>
      </c>
      <c r="P12" s="307">
        <f>Dimensionering!Q9</f>
        <v>2.1</v>
      </c>
      <c r="Q12" s="302"/>
      <c r="R12" s="302"/>
      <c r="S12" s="302"/>
      <c r="T12" s="302"/>
      <c r="U12" s="302"/>
      <c r="V12" s="302"/>
      <c r="W12" s="304"/>
      <c r="X12" s="304"/>
    </row>
    <row r="13" spans="1:24" s="299" customFormat="1" ht="14.5" x14ac:dyDescent="0.35">
      <c r="B13" s="308"/>
      <c r="C13" s="309"/>
      <c r="D13" s="309"/>
      <c r="E13" s="309"/>
      <c r="F13" s="309"/>
      <c r="G13" s="309"/>
      <c r="H13" s="309"/>
      <c r="I13" s="309"/>
      <c r="J13" s="309"/>
      <c r="K13" s="309"/>
      <c r="L13" s="309"/>
      <c r="M13" s="309"/>
      <c r="N13" s="309"/>
      <c r="O13" s="309"/>
      <c r="P13" s="309"/>
      <c r="Q13" s="302"/>
      <c r="R13" s="302"/>
      <c r="S13" s="302"/>
      <c r="T13" s="302"/>
      <c r="U13" s="302"/>
      <c r="V13" s="302"/>
      <c r="W13" s="304"/>
      <c r="X13" s="304"/>
    </row>
    <row r="14" spans="1:24" s="299" customFormat="1" ht="14.5" x14ac:dyDescent="0.35">
      <c r="B14" s="306" t="str">
        <f>Dimensionering!B11</f>
        <v>Unieke actieve gebruikers in de Productieomgeving</v>
      </c>
      <c r="C14" s="310">
        <f>Dimensionering!D11</f>
        <v>15</v>
      </c>
      <c r="D14" s="310">
        <f>Dimensionering!E11</f>
        <v>23</v>
      </c>
      <c r="E14" s="310">
        <f>Dimensionering!F11</f>
        <v>30</v>
      </c>
      <c r="F14" s="310">
        <f>Dimensionering!G11</f>
        <v>30</v>
      </c>
      <c r="G14" s="310">
        <f>Dimensionering!H11</f>
        <v>30</v>
      </c>
      <c r="H14" s="310">
        <f>Dimensionering!I11</f>
        <v>30</v>
      </c>
      <c r="I14" s="310">
        <f>Dimensionering!J11</f>
        <v>30</v>
      </c>
      <c r="J14" s="310">
        <f>Dimensionering!K11</f>
        <v>30</v>
      </c>
      <c r="K14" s="310">
        <f>Dimensionering!L11</f>
        <v>30</v>
      </c>
      <c r="L14" s="310">
        <f>Dimensionering!M11</f>
        <v>30</v>
      </c>
      <c r="M14" s="310">
        <f>Dimensionering!N11</f>
        <v>30</v>
      </c>
      <c r="N14" s="310">
        <f>Dimensionering!O11</f>
        <v>30</v>
      </c>
      <c r="O14" s="310">
        <f>Dimensionering!P11</f>
        <v>30</v>
      </c>
      <c r="P14" s="310">
        <f>Dimensionering!Q11</f>
        <v>30</v>
      </c>
      <c r="Q14" s="302"/>
      <c r="R14" s="302"/>
      <c r="S14" s="302"/>
      <c r="T14" s="302"/>
      <c r="U14" s="302"/>
      <c r="V14" s="302"/>
      <c r="W14" s="304"/>
      <c r="X14" s="304"/>
    </row>
    <row r="15" spans="1:24" s="299" customFormat="1" ht="14.5" x14ac:dyDescent="0.35">
      <c r="B15" s="306" t="str">
        <f>Dimensionering!B12</f>
        <v>Unieke gebruikers met alleen leesrechten en SSBI mogelijkheden in de Productieomgeving</v>
      </c>
      <c r="C15" s="310">
        <f>Dimensionering!D12</f>
        <v>40</v>
      </c>
      <c r="D15" s="310">
        <f>Dimensionering!E12</f>
        <v>80</v>
      </c>
      <c r="E15" s="310">
        <f>Dimensionering!F12</f>
        <v>100</v>
      </c>
      <c r="F15" s="310">
        <f>Dimensionering!G12</f>
        <v>120</v>
      </c>
      <c r="G15" s="310">
        <f>Dimensionering!H12</f>
        <v>140</v>
      </c>
      <c r="H15" s="310">
        <f>Dimensionering!I12</f>
        <v>160</v>
      </c>
      <c r="I15" s="310">
        <f>Dimensionering!J12</f>
        <v>180</v>
      </c>
      <c r="J15" s="310">
        <f>Dimensionering!K12</f>
        <v>200</v>
      </c>
      <c r="K15" s="310">
        <f>Dimensionering!L12</f>
        <v>220</v>
      </c>
      <c r="L15" s="310">
        <f>Dimensionering!M12</f>
        <v>240</v>
      </c>
      <c r="M15" s="310">
        <f>Dimensionering!N12</f>
        <v>260</v>
      </c>
      <c r="N15" s="310">
        <f>Dimensionering!O12</f>
        <v>280</v>
      </c>
      <c r="O15" s="310">
        <f>Dimensionering!P12</f>
        <v>300</v>
      </c>
      <c r="P15" s="310">
        <f>Dimensionering!Q12</f>
        <v>320</v>
      </c>
      <c r="Q15" s="302"/>
      <c r="R15" s="302"/>
      <c r="S15" s="302"/>
      <c r="T15" s="302"/>
      <c r="U15" s="302"/>
      <c r="V15" s="302"/>
      <c r="W15" s="304"/>
      <c r="X15" s="304"/>
    </row>
    <row r="16" spans="1:24" s="299" customFormat="1" ht="14.5" x14ac:dyDescent="0.35">
      <c r="B16" s="311"/>
      <c r="C16" s="312"/>
      <c r="D16" s="312"/>
      <c r="E16" s="312"/>
      <c r="F16" s="312"/>
      <c r="G16" s="312"/>
      <c r="H16" s="312"/>
      <c r="I16" s="312"/>
      <c r="J16" s="312"/>
      <c r="K16" s="312"/>
      <c r="L16" s="312"/>
      <c r="M16" s="312"/>
      <c r="N16" s="312"/>
      <c r="O16" s="312"/>
      <c r="P16" s="312"/>
      <c r="Q16" s="302"/>
      <c r="R16" s="302"/>
      <c r="S16" s="302"/>
      <c r="T16" s="302"/>
      <c r="U16" s="302"/>
      <c r="V16" s="302"/>
      <c r="W16" s="304"/>
      <c r="X16" s="304"/>
    </row>
    <row r="17" spans="2:59" s="299" customFormat="1" ht="14.5" x14ac:dyDescent="0.35">
      <c r="B17" s="306" t="str">
        <f>Dimensionering!B14</f>
        <v>Unieke actieve gebruikers in de Testomgeving</v>
      </c>
      <c r="C17" s="310">
        <f>Dimensionering!D14</f>
        <v>15</v>
      </c>
      <c r="D17" s="310">
        <f>Dimensionering!E14</f>
        <v>23</v>
      </c>
      <c r="E17" s="310">
        <f>Dimensionering!F14</f>
        <v>26</v>
      </c>
      <c r="F17" s="310">
        <f>Dimensionering!G14</f>
        <v>30</v>
      </c>
      <c r="G17" s="310">
        <f>Dimensionering!H14</f>
        <v>30</v>
      </c>
      <c r="H17" s="310">
        <f>Dimensionering!I14</f>
        <v>30</v>
      </c>
      <c r="I17" s="310">
        <f>Dimensionering!J14</f>
        <v>30</v>
      </c>
      <c r="J17" s="310">
        <f>Dimensionering!K14</f>
        <v>30</v>
      </c>
      <c r="K17" s="310">
        <f>Dimensionering!L14</f>
        <v>30</v>
      </c>
      <c r="L17" s="310">
        <f>Dimensionering!M14</f>
        <v>30</v>
      </c>
      <c r="M17" s="310">
        <f>Dimensionering!N14</f>
        <v>30</v>
      </c>
      <c r="N17" s="310">
        <f>Dimensionering!O14</f>
        <v>30</v>
      </c>
      <c r="O17" s="310">
        <f>Dimensionering!P14</f>
        <v>30</v>
      </c>
      <c r="P17" s="310">
        <f>Dimensionering!Q14</f>
        <v>30</v>
      </c>
      <c r="Q17" s="302"/>
      <c r="R17" s="302"/>
      <c r="S17" s="302"/>
      <c r="T17" s="302"/>
      <c r="U17" s="302"/>
      <c r="V17" s="302"/>
      <c r="W17" s="304"/>
      <c r="X17" s="304"/>
    </row>
    <row r="18" spans="2:59" s="299" customFormat="1" ht="14.5" x14ac:dyDescent="0.35">
      <c r="B18" s="306" t="str">
        <f>Dimensionering!B15</f>
        <v>Unieke gebruikers met alleen leesrechten in de Testomgeving</v>
      </c>
      <c r="C18" s="310">
        <f>Dimensionering!D15</f>
        <v>15</v>
      </c>
      <c r="D18" s="310">
        <f>Dimensionering!E15</f>
        <v>23</v>
      </c>
      <c r="E18" s="310">
        <f>Dimensionering!F15</f>
        <v>26</v>
      </c>
      <c r="F18" s="310">
        <f>Dimensionering!G15</f>
        <v>30</v>
      </c>
      <c r="G18" s="310">
        <f>Dimensionering!H15</f>
        <v>30</v>
      </c>
      <c r="H18" s="310">
        <f>Dimensionering!I15</f>
        <v>30</v>
      </c>
      <c r="I18" s="310">
        <f>Dimensionering!J15</f>
        <v>30</v>
      </c>
      <c r="J18" s="310">
        <f>Dimensionering!K15</f>
        <v>30</v>
      </c>
      <c r="K18" s="310">
        <f>Dimensionering!L15</f>
        <v>30</v>
      </c>
      <c r="L18" s="310">
        <f>Dimensionering!M15</f>
        <v>30</v>
      </c>
      <c r="M18" s="310">
        <f>Dimensionering!N15</f>
        <v>30</v>
      </c>
      <c r="N18" s="310">
        <f>Dimensionering!O15</f>
        <v>30</v>
      </c>
      <c r="O18" s="310">
        <f>Dimensionering!P15</f>
        <v>30</v>
      </c>
      <c r="P18" s="310">
        <f>Dimensionering!Q15</f>
        <v>30</v>
      </c>
      <c r="Q18" s="302"/>
      <c r="R18" s="302"/>
      <c r="S18" s="302"/>
      <c r="T18" s="302"/>
      <c r="U18" s="302"/>
      <c r="V18" s="302"/>
      <c r="W18" s="304"/>
      <c r="X18" s="304"/>
    </row>
    <row r="19" spans="2:59" s="299" customFormat="1" ht="14.5" x14ac:dyDescent="0.35">
      <c r="B19" s="313"/>
      <c r="C19" s="312"/>
      <c r="D19" s="312"/>
      <c r="E19" s="312"/>
      <c r="F19" s="312"/>
      <c r="G19" s="312"/>
      <c r="H19" s="312"/>
      <c r="I19" s="312"/>
      <c r="J19" s="312"/>
      <c r="K19" s="312"/>
      <c r="L19" s="312"/>
      <c r="M19" s="312"/>
      <c r="N19" s="312"/>
      <c r="O19" s="312"/>
      <c r="P19" s="312"/>
      <c r="Q19" s="302"/>
      <c r="R19" s="302"/>
      <c r="S19" s="302"/>
      <c r="T19" s="302"/>
      <c r="U19" s="302"/>
      <c r="V19" s="302"/>
      <c r="W19" s="304"/>
      <c r="X19" s="304"/>
    </row>
    <row r="20" spans="2:59" s="299" customFormat="1" ht="14.5" x14ac:dyDescent="0.35">
      <c r="B20" s="314" t="s">
        <v>159</v>
      </c>
      <c r="C20" s="310">
        <f>Dimensionering!D17</f>
        <v>2</v>
      </c>
      <c r="D20" s="310">
        <f>Dimensionering!E17</f>
        <v>4</v>
      </c>
      <c r="E20" s="310">
        <f>Dimensionering!F17</f>
        <v>4</v>
      </c>
      <c r="F20" s="310">
        <f>Dimensionering!G17</f>
        <v>6</v>
      </c>
      <c r="G20" s="310">
        <f>Dimensionering!H17</f>
        <v>6</v>
      </c>
      <c r="H20" s="310">
        <f>Dimensionering!I17</f>
        <v>6</v>
      </c>
      <c r="I20" s="310">
        <f>Dimensionering!J17</f>
        <v>6</v>
      </c>
      <c r="J20" s="310">
        <f>Dimensionering!K17</f>
        <v>6</v>
      </c>
      <c r="K20" s="310">
        <f>Dimensionering!L17</f>
        <v>6</v>
      </c>
      <c r="L20" s="310">
        <f>Dimensionering!M17</f>
        <v>6</v>
      </c>
      <c r="M20" s="310">
        <f>Dimensionering!N17</f>
        <v>6</v>
      </c>
      <c r="N20" s="310">
        <f>Dimensionering!O17</f>
        <v>6</v>
      </c>
      <c r="O20" s="310">
        <f>Dimensionering!P17</f>
        <v>6</v>
      </c>
      <c r="P20" s="310">
        <f>Dimensionering!Q17</f>
        <v>6</v>
      </c>
      <c r="Q20" s="302"/>
      <c r="R20" s="302"/>
      <c r="S20" s="302"/>
      <c r="T20" s="302"/>
      <c r="U20" s="302"/>
      <c r="V20" s="302"/>
      <c r="W20" s="304"/>
      <c r="X20" s="304"/>
    </row>
    <row r="21" spans="2:59" s="299" customFormat="1" ht="14.5" x14ac:dyDescent="0.35">
      <c r="B21" s="315" t="s">
        <v>160</v>
      </c>
      <c r="C21" s="310">
        <f>Dimensionering!D18</f>
        <v>2</v>
      </c>
      <c r="D21" s="310">
        <f>Dimensionering!E18</f>
        <v>4</v>
      </c>
      <c r="E21" s="310">
        <f>Dimensionering!F18</f>
        <v>4</v>
      </c>
      <c r="F21" s="310">
        <f>Dimensionering!G18</f>
        <v>6</v>
      </c>
      <c r="G21" s="310">
        <f>Dimensionering!H18</f>
        <v>6</v>
      </c>
      <c r="H21" s="310">
        <f>Dimensionering!I18</f>
        <v>6</v>
      </c>
      <c r="I21" s="310">
        <f>Dimensionering!J18</f>
        <v>6</v>
      </c>
      <c r="J21" s="310">
        <f>Dimensionering!K18</f>
        <v>6</v>
      </c>
      <c r="K21" s="310">
        <f>Dimensionering!L18</f>
        <v>6</v>
      </c>
      <c r="L21" s="310">
        <f>Dimensionering!M18</f>
        <v>6</v>
      </c>
      <c r="M21" s="310">
        <f>Dimensionering!N18</f>
        <v>6</v>
      </c>
      <c r="N21" s="310">
        <f>Dimensionering!O18</f>
        <v>6</v>
      </c>
      <c r="O21" s="310">
        <f>Dimensionering!P18</f>
        <v>6</v>
      </c>
      <c r="P21" s="310">
        <f>Dimensionering!Q18</f>
        <v>6</v>
      </c>
      <c r="Q21" s="302"/>
      <c r="R21" s="302"/>
      <c r="S21" s="302"/>
      <c r="T21" s="302"/>
      <c r="U21" s="302"/>
      <c r="V21" s="302"/>
      <c r="W21" s="304"/>
      <c r="X21" s="304"/>
    </row>
    <row r="22" spans="2:59" s="299" customFormat="1" ht="14.5" x14ac:dyDescent="0.35">
      <c r="B22" s="315" t="s">
        <v>161</v>
      </c>
      <c r="C22" s="310">
        <f>Dimensionering!D19</f>
        <v>2</v>
      </c>
      <c r="D22" s="310">
        <f>Dimensionering!E19</f>
        <v>4</v>
      </c>
      <c r="E22" s="310">
        <f>Dimensionering!F19</f>
        <v>4</v>
      </c>
      <c r="F22" s="310">
        <f>Dimensionering!G19</f>
        <v>6</v>
      </c>
      <c r="G22" s="310">
        <f>Dimensionering!H19</f>
        <v>6</v>
      </c>
      <c r="H22" s="310">
        <f>Dimensionering!I19</f>
        <v>6</v>
      </c>
      <c r="I22" s="310">
        <f>Dimensionering!J19</f>
        <v>6</v>
      </c>
      <c r="J22" s="310">
        <f>Dimensionering!K19</f>
        <v>6</v>
      </c>
      <c r="K22" s="310">
        <f>Dimensionering!L19</f>
        <v>6</v>
      </c>
      <c r="L22" s="310">
        <f>Dimensionering!M19</f>
        <v>6</v>
      </c>
      <c r="M22" s="310">
        <f>Dimensionering!N19</f>
        <v>6</v>
      </c>
      <c r="N22" s="310">
        <f>Dimensionering!O19</f>
        <v>6</v>
      </c>
      <c r="O22" s="310">
        <f>Dimensionering!P19</f>
        <v>6</v>
      </c>
      <c r="P22" s="310">
        <f>Dimensionering!Q19</f>
        <v>6</v>
      </c>
      <c r="Q22" s="302"/>
      <c r="R22" s="302"/>
      <c r="S22" s="302"/>
      <c r="T22" s="302"/>
      <c r="U22" s="302"/>
      <c r="V22" s="302"/>
      <c r="W22" s="304"/>
      <c r="X22" s="304"/>
    </row>
    <row r="23" spans="2:59" s="299" customFormat="1" ht="14.5" x14ac:dyDescent="0.35">
      <c r="B23" s="315" t="s">
        <v>175</v>
      </c>
      <c r="C23" s="310">
        <f>Dimensionering!D20</f>
        <v>1</v>
      </c>
      <c r="D23" s="310">
        <f>Dimensionering!E20</f>
        <v>2</v>
      </c>
      <c r="E23" s="310">
        <f>Dimensionering!F20</f>
        <v>2</v>
      </c>
      <c r="F23" s="310">
        <f>Dimensionering!G20</f>
        <v>3</v>
      </c>
      <c r="G23" s="310">
        <f>Dimensionering!H20</f>
        <v>3</v>
      </c>
      <c r="H23" s="310">
        <f>Dimensionering!I20</f>
        <v>3</v>
      </c>
      <c r="I23" s="310">
        <f>Dimensionering!J20</f>
        <v>3</v>
      </c>
      <c r="J23" s="310">
        <f>Dimensionering!K20</f>
        <v>3</v>
      </c>
      <c r="K23" s="310">
        <f>Dimensionering!L20</f>
        <v>3</v>
      </c>
      <c r="L23" s="310">
        <f>Dimensionering!M20</f>
        <v>3</v>
      </c>
      <c r="M23" s="310">
        <f>Dimensionering!N20</f>
        <v>3</v>
      </c>
      <c r="N23" s="310">
        <f>Dimensionering!O20</f>
        <v>3</v>
      </c>
      <c r="O23" s="310">
        <f>Dimensionering!P20</f>
        <v>3</v>
      </c>
      <c r="P23" s="310">
        <f>Dimensionering!Q20</f>
        <v>3</v>
      </c>
      <c r="Q23" s="302"/>
      <c r="R23" s="302"/>
      <c r="S23" s="302"/>
      <c r="T23" s="302"/>
      <c r="U23" s="302"/>
      <c r="V23" s="302"/>
      <c r="W23" s="304"/>
      <c r="X23" s="304"/>
    </row>
    <row r="24" spans="2:59" s="299" customFormat="1" ht="14.5" x14ac:dyDescent="0.35">
      <c r="B24" s="314" t="s">
        <v>173</v>
      </c>
      <c r="C24" s="310">
        <f>Dimensionering!D21</f>
        <v>1</v>
      </c>
      <c r="D24" s="310">
        <f>Dimensionering!E21</f>
        <v>2</v>
      </c>
      <c r="E24" s="310">
        <f>Dimensionering!F21</f>
        <v>2</v>
      </c>
      <c r="F24" s="310">
        <f>Dimensionering!G21</f>
        <v>3</v>
      </c>
      <c r="G24" s="310">
        <f>Dimensionering!H21</f>
        <v>3</v>
      </c>
      <c r="H24" s="310">
        <f>Dimensionering!I21</f>
        <v>3</v>
      </c>
      <c r="I24" s="310">
        <f>Dimensionering!J21</f>
        <v>3</v>
      </c>
      <c r="J24" s="310">
        <f>Dimensionering!K21</f>
        <v>3</v>
      </c>
      <c r="K24" s="310">
        <f>Dimensionering!L21</f>
        <v>3</v>
      </c>
      <c r="L24" s="310">
        <f>Dimensionering!M21</f>
        <v>3</v>
      </c>
      <c r="M24" s="310">
        <f>Dimensionering!N21</f>
        <v>3</v>
      </c>
      <c r="N24" s="310">
        <f>Dimensionering!O21</f>
        <v>3</v>
      </c>
      <c r="O24" s="310">
        <f>Dimensionering!P21</f>
        <v>3</v>
      </c>
      <c r="P24" s="310">
        <f>Dimensionering!Q21</f>
        <v>3</v>
      </c>
      <c r="Q24" s="302"/>
      <c r="R24" s="302"/>
      <c r="S24" s="302"/>
      <c r="T24" s="302"/>
      <c r="U24" s="302"/>
      <c r="V24" s="302"/>
      <c r="W24" s="304"/>
      <c r="X24" s="304"/>
    </row>
    <row r="25" spans="2:59" s="299" customFormat="1" ht="15" thickBot="1" x14ac:dyDescent="0.4">
      <c r="B25" s="303"/>
      <c r="C25" s="303"/>
      <c r="D25" s="303"/>
      <c r="E25" s="303"/>
      <c r="F25" s="303"/>
      <c r="G25" s="303"/>
      <c r="H25" s="303"/>
      <c r="I25" s="303"/>
      <c r="J25" s="303"/>
      <c r="K25" s="303"/>
      <c r="L25" s="303"/>
      <c r="M25" s="303"/>
      <c r="N25" s="303"/>
      <c r="O25" s="303"/>
      <c r="P25" s="303"/>
      <c r="Q25" s="302"/>
      <c r="R25" s="302"/>
      <c r="S25" s="302"/>
      <c r="T25" s="302"/>
      <c r="U25" s="302"/>
      <c r="V25" s="302"/>
      <c r="W25" s="304"/>
      <c r="X25" s="304"/>
    </row>
    <row r="26" spans="2:59" s="299" customFormat="1" ht="14.5" x14ac:dyDescent="0.35">
      <c r="B26" s="304"/>
      <c r="C26" s="304"/>
      <c r="D26" s="304"/>
      <c r="E26" s="304"/>
      <c r="F26" s="304"/>
      <c r="G26" s="304"/>
      <c r="H26" s="304"/>
      <c r="I26" s="304"/>
      <c r="J26" s="304"/>
      <c r="K26" s="304"/>
      <c r="L26" s="304"/>
      <c r="M26" s="304"/>
      <c r="N26" s="304"/>
      <c r="O26" s="304"/>
      <c r="P26" s="304"/>
      <c r="Q26" s="302"/>
      <c r="R26" s="302"/>
      <c r="S26" s="302"/>
      <c r="T26" s="302"/>
      <c r="U26" s="302"/>
      <c r="V26" s="302"/>
      <c r="W26" s="304"/>
      <c r="X26" s="304"/>
    </row>
    <row r="27" spans="2:59" s="299" customFormat="1" ht="18.5" x14ac:dyDescent="0.35">
      <c r="B27" s="316" t="s">
        <v>170</v>
      </c>
      <c r="C27" s="317"/>
      <c r="D27" s="318"/>
      <c r="E27" s="319"/>
      <c r="F27" s="319"/>
      <c r="G27" s="319"/>
      <c r="H27" s="319"/>
      <c r="I27" s="319"/>
      <c r="J27" s="319"/>
      <c r="K27" s="319"/>
      <c r="L27" s="319"/>
      <c r="M27" s="319"/>
      <c r="N27" s="319"/>
      <c r="O27" s="320"/>
      <c r="P27" s="321"/>
      <c r="Q27" s="302"/>
      <c r="R27" s="302"/>
      <c r="S27" s="302"/>
      <c r="T27" s="302"/>
      <c r="U27" s="302"/>
      <c r="V27" s="302"/>
      <c r="W27" s="304"/>
      <c r="X27" s="304"/>
    </row>
    <row r="28" spans="2:59" s="299" customFormat="1" ht="18.75" customHeight="1" x14ac:dyDescent="0.35">
      <c r="B28" s="426" t="s">
        <v>167</v>
      </c>
      <c r="C28" s="322" t="s">
        <v>2</v>
      </c>
      <c r="D28" s="322" t="s">
        <v>3</v>
      </c>
      <c r="E28" s="322" t="s">
        <v>4</v>
      </c>
      <c r="F28" s="322" t="s">
        <v>5</v>
      </c>
      <c r="G28" s="322" t="s">
        <v>6</v>
      </c>
      <c r="H28" s="322" t="s">
        <v>7</v>
      </c>
      <c r="I28" s="322" t="s">
        <v>9</v>
      </c>
      <c r="J28" s="322" t="s">
        <v>82</v>
      </c>
      <c r="K28" s="322" t="s">
        <v>83</v>
      </c>
      <c r="L28" s="322" t="s">
        <v>84</v>
      </c>
      <c r="M28" s="322" t="s">
        <v>86</v>
      </c>
      <c r="N28" s="322" t="s">
        <v>87</v>
      </c>
      <c r="O28" s="305" t="s">
        <v>88</v>
      </c>
      <c r="P28" s="305" t="s">
        <v>89</v>
      </c>
      <c r="Q28" s="302"/>
      <c r="R28" s="302"/>
      <c r="S28" s="302"/>
      <c r="T28" s="302"/>
      <c r="U28" s="302"/>
      <c r="V28" s="302"/>
      <c r="W28" s="304"/>
      <c r="X28" s="304"/>
    </row>
    <row r="29" spans="2:59" s="299" customFormat="1" ht="14.5" x14ac:dyDescent="0.35">
      <c r="B29" s="427" t="s">
        <v>11</v>
      </c>
      <c r="C29" s="22">
        <v>0</v>
      </c>
      <c r="D29" s="22">
        <v>0</v>
      </c>
      <c r="E29" s="22">
        <v>0</v>
      </c>
      <c r="F29" s="22">
        <v>0</v>
      </c>
      <c r="G29" s="22">
        <v>0</v>
      </c>
      <c r="H29" s="22">
        <v>0</v>
      </c>
      <c r="I29" s="22">
        <v>0</v>
      </c>
      <c r="J29" s="22">
        <v>0</v>
      </c>
      <c r="K29" s="22">
        <v>0</v>
      </c>
      <c r="L29" s="22">
        <v>0</v>
      </c>
      <c r="M29" s="22">
        <v>0</v>
      </c>
      <c r="N29" s="22">
        <v>0</v>
      </c>
      <c r="O29" s="22">
        <v>0</v>
      </c>
      <c r="P29" s="22">
        <v>0</v>
      </c>
      <c r="Q29" s="286"/>
      <c r="R29" s="286"/>
      <c r="S29" s="286"/>
      <c r="T29" s="286"/>
      <c r="U29" s="286"/>
      <c r="V29" s="286"/>
      <c r="W29" s="286"/>
    </row>
    <row r="30" spans="2:59" s="299" customFormat="1" ht="14.5" x14ac:dyDescent="0.35">
      <c r="B30" s="427" t="s">
        <v>18</v>
      </c>
      <c r="C30" s="23">
        <v>0</v>
      </c>
      <c r="D30" s="23">
        <v>0</v>
      </c>
      <c r="E30" s="23">
        <v>0</v>
      </c>
      <c r="F30" s="23">
        <v>0</v>
      </c>
      <c r="G30" s="23">
        <v>0</v>
      </c>
      <c r="H30" s="23">
        <v>0</v>
      </c>
      <c r="I30" s="23">
        <v>0</v>
      </c>
      <c r="J30" s="23">
        <v>0</v>
      </c>
      <c r="K30" s="23">
        <v>0</v>
      </c>
      <c r="L30" s="23">
        <v>0</v>
      </c>
      <c r="M30" s="23">
        <v>0</v>
      </c>
      <c r="N30" s="23">
        <v>0</v>
      </c>
      <c r="O30" s="23">
        <v>0</v>
      </c>
      <c r="P30" s="23">
        <v>0</v>
      </c>
      <c r="Q30" s="286"/>
      <c r="R30" s="286"/>
      <c r="S30" s="286"/>
      <c r="T30" s="286"/>
      <c r="U30" s="286"/>
      <c r="V30" s="286"/>
      <c r="W30" s="286"/>
    </row>
    <row r="31" spans="2:59" s="299" customFormat="1" ht="14.5" x14ac:dyDescent="0.35">
      <c r="B31" s="427" t="s">
        <v>12</v>
      </c>
      <c r="C31" s="21">
        <f>C29*C30</f>
        <v>0</v>
      </c>
      <c r="D31" s="21">
        <f>D29*D30</f>
        <v>0</v>
      </c>
      <c r="E31" s="21">
        <f>E29*E30</f>
        <v>0</v>
      </c>
      <c r="F31" s="21">
        <f t="shared" ref="F31" si="0">F29*F30</f>
        <v>0</v>
      </c>
      <c r="G31" s="21">
        <f t="shared" ref="G31:P31" si="1">G29*G30</f>
        <v>0</v>
      </c>
      <c r="H31" s="21">
        <f t="shared" si="1"/>
        <v>0</v>
      </c>
      <c r="I31" s="21">
        <f t="shared" si="1"/>
        <v>0</v>
      </c>
      <c r="J31" s="21">
        <f t="shared" si="1"/>
        <v>0</v>
      </c>
      <c r="K31" s="21">
        <f t="shared" si="1"/>
        <v>0</v>
      </c>
      <c r="L31" s="21">
        <f t="shared" si="1"/>
        <v>0</v>
      </c>
      <c r="M31" s="21">
        <f t="shared" si="1"/>
        <v>0</v>
      </c>
      <c r="N31" s="21">
        <f t="shared" si="1"/>
        <v>0</v>
      </c>
      <c r="O31" s="21">
        <f t="shared" si="1"/>
        <v>0</v>
      </c>
      <c r="P31" s="21">
        <f t="shared" si="1"/>
        <v>0</v>
      </c>
      <c r="Q31" s="286"/>
      <c r="R31" s="286"/>
      <c r="S31" s="286"/>
      <c r="T31" s="286"/>
      <c r="U31" s="286"/>
      <c r="V31" s="286"/>
      <c r="W31" s="286"/>
    </row>
    <row r="32" spans="2:59" s="299" customFormat="1" ht="14.5" x14ac:dyDescent="0.35">
      <c r="B32" s="427" t="s">
        <v>198</v>
      </c>
      <c r="C32" s="323">
        <f t="shared" ref="C32:P32" si="2">C29-C31</f>
        <v>0</v>
      </c>
      <c r="D32" s="323">
        <f t="shared" si="2"/>
        <v>0</v>
      </c>
      <c r="E32" s="323">
        <f t="shared" si="2"/>
        <v>0</v>
      </c>
      <c r="F32" s="323">
        <f t="shared" si="2"/>
        <v>0</v>
      </c>
      <c r="G32" s="323">
        <f t="shared" si="2"/>
        <v>0</v>
      </c>
      <c r="H32" s="323">
        <f t="shared" si="2"/>
        <v>0</v>
      </c>
      <c r="I32" s="323">
        <f t="shared" si="2"/>
        <v>0</v>
      </c>
      <c r="J32" s="323">
        <f t="shared" si="2"/>
        <v>0</v>
      </c>
      <c r="K32" s="323">
        <f t="shared" si="2"/>
        <v>0</v>
      </c>
      <c r="L32" s="323">
        <f t="shared" si="2"/>
        <v>0</v>
      </c>
      <c r="M32" s="323">
        <f t="shared" si="2"/>
        <v>0</v>
      </c>
      <c r="N32" s="323">
        <f t="shared" si="2"/>
        <v>0</v>
      </c>
      <c r="O32" s="323">
        <f t="shared" si="2"/>
        <v>0</v>
      </c>
      <c r="P32" s="323">
        <f t="shared" si="2"/>
        <v>0</v>
      </c>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row>
    <row r="33" spans="1:59" s="299" customFormat="1" ht="14.5" x14ac:dyDescent="0.35">
      <c r="B33" s="429" t="s">
        <v>93</v>
      </c>
      <c r="C33" s="22">
        <v>0</v>
      </c>
      <c r="D33" s="22">
        <v>0</v>
      </c>
      <c r="E33" s="22">
        <v>0</v>
      </c>
      <c r="F33" s="22">
        <v>0</v>
      </c>
      <c r="G33" s="22">
        <v>0</v>
      </c>
      <c r="H33" s="22">
        <v>0</v>
      </c>
      <c r="I33" s="22">
        <v>0</v>
      </c>
      <c r="J33" s="22">
        <v>0</v>
      </c>
      <c r="K33" s="22">
        <v>0</v>
      </c>
      <c r="L33" s="22">
        <v>0</v>
      </c>
      <c r="M33" s="22">
        <v>0</v>
      </c>
      <c r="N33" s="22">
        <v>0</v>
      </c>
      <c r="O33" s="22">
        <v>0</v>
      </c>
      <c r="P33" s="22">
        <v>0</v>
      </c>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row>
    <row r="34" spans="1:59" s="326" customFormat="1" ht="14.5" x14ac:dyDescent="0.35">
      <c r="A34" s="299"/>
      <c r="B34" s="427" t="s">
        <v>90</v>
      </c>
      <c r="C34" s="325">
        <f t="shared" ref="C34:N34" si="3">SUM(C32,C33)</f>
        <v>0</v>
      </c>
      <c r="D34" s="325">
        <f t="shared" si="3"/>
        <v>0</v>
      </c>
      <c r="E34" s="325">
        <f t="shared" si="3"/>
        <v>0</v>
      </c>
      <c r="F34" s="325">
        <f t="shared" si="3"/>
        <v>0</v>
      </c>
      <c r="G34" s="325">
        <f t="shared" si="3"/>
        <v>0</v>
      </c>
      <c r="H34" s="325">
        <f t="shared" si="3"/>
        <v>0</v>
      </c>
      <c r="I34" s="325">
        <f t="shared" si="3"/>
        <v>0</v>
      </c>
      <c r="J34" s="325">
        <f t="shared" si="3"/>
        <v>0</v>
      </c>
      <c r="K34" s="325">
        <f t="shared" si="3"/>
        <v>0</v>
      </c>
      <c r="L34" s="325">
        <f t="shared" si="3"/>
        <v>0</v>
      </c>
      <c r="M34" s="325">
        <f t="shared" si="3"/>
        <v>0</v>
      </c>
      <c r="N34" s="325">
        <f t="shared" si="3"/>
        <v>0</v>
      </c>
      <c r="O34" s="325">
        <f>SUM(O32,O33)</f>
        <v>0</v>
      </c>
      <c r="P34" s="325">
        <f>SUM(P32,P33)</f>
        <v>0</v>
      </c>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4"/>
      <c r="BE34" s="324"/>
      <c r="BF34" s="324"/>
      <c r="BG34" s="324"/>
    </row>
    <row r="35" spans="1:59" s="299" customFormat="1" ht="15" thickBot="1" x14ac:dyDescent="0.4">
      <c r="B35" s="428" t="s">
        <v>15</v>
      </c>
      <c r="C35" s="283">
        <f>SUM(C34:H34)</f>
        <v>0</v>
      </c>
      <c r="F35" s="327"/>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row>
    <row r="36" spans="1:59" s="299" customFormat="1" ht="15.5" thickTop="1" thickBot="1" x14ac:dyDescent="0.4">
      <c r="B36" s="303"/>
      <c r="C36" s="303"/>
      <c r="D36" s="303"/>
      <c r="E36" s="303"/>
      <c r="F36" s="303"/>
      <c r="G36" s="303"/>
      <c r="H36" s="303"/>
      <c r="I36" s="303"/>
      <c r="J36" s="303"/>
      <c r="K36" s="303"/>
      <c r="L36" s="303"/>
      <c r="M36" s="303"/>
      <c r="N36" s="303"/>
      <c r="O36" s="303"/>
      <c r="P36" s="303"/>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4"/>
      <c r="BE36" s="324"/>
      <c r="BF36" s="324"/>
      <c r="BG36" s="324"/>
    </row>
    <row r="37" spans="1:59" s="291" customFormat="1" ht="14.5" x14ac:dyDescent="0.35">
      <c r="B37" s="304"/>
      <c r="C37" s="304"/>
      <c r="D37" s="304"/>
      <c r="E37" s="304"/>
      <c r="F37" s="304"/>
      <c r="G37" s="304"/>
      <c r="H37" s="304"/>
      <c r="I37" s="304"/>
      <c r="J37" s="304"/>
      <c r="K37" s="304"/>
      <c r="L37" s="304"/>
      <c r="M37" s="304"/>
      <c r="N37" s="304"/>
      <c r="O37" s="304"/>
      <c r="P37" s="304"/>
      <c r="Q37" s="328"/>
      <c r="R37" s="328"/>
      <c r="S37" s="328"/>
      <c r="T37" s="328"/>
      <c r="U37" s="328"/>
      <c r="V37" s="328"/>
      <c r="W37" s="328"/>
    </row>
    <row r="38" spans="1:59" s="291" customFormat="1" ht="18.5" x14ac:dyDescent="0.35">
      <c r="B38" s="316" t="s">
        <v>171</v>
      </c>
      <c r="C38" s="329"/>
      <c r="D38" s="330"/>
      <c r="E38" s="319"/>
      <c r="F38" s="319"/>
      <c r="G38" s="319"/>
      <c r="H38" s="319"/>
      <c r="I38" s="319"/>
      <c r="J38" s="319"/>
      <c r="K38" s="319"/>
      <c r="L38" s="319"/>
      <c r="M38" s="319"/>
      <c r="N38" s="319"/>
      <c r="O38" s="320"/>
      <c r="P38" s="321"/>
      <c r="Q38" s="328"/>
      <c r="R38" s="328"/>
      <c r="S38" s="328"/>
      <c r="T38" s="328"/>
      <c r="U38" s="328"/>
      <c r="V38" s="328"/>
      <c r="W38" s="328"/>
    </row>
    <row r="39" spans="1:59" s="291" customFormat="1" ht="18.75" customHeight="1" x14ac:dyDescent="0.35">
      <c r="B39" s="425" t="s">
        <v>167</v>
      </c>
      <c r="C39" s="322" t="s">
        <v>2</v>
      </c>
      <c r="D39" s="322" t="s">
        <v>3</v>
      </c>
      <c r="E39" s="331" t="s">
        <v>4</v>
      </c>
      <c r="F39" s="322" t="s">
        <v>5</v>
      </c>
      <c r="G39" s="322" t="s">
        <v>6</v>
      </c>
      <c r="H39" s="332" t="s">
        <v>7</v>
      </c>
      <c r="I39" s="322" t="s">
        <v>9</v>
      </c>
      <c r="J39" s="322" t="s">
        <v>82</v>
      </c>
      <c r="K39" s="322" t="s">
        <v>83</v>
      </c>
      <c r="L39" s="322" t="s">
        <v>84</v>
      </c>
      <c r="M39" s="322" t="s">
        <v>86</v>
      </c>
      <c r="N39" s="322" t="s">
        <v>87</v>
      </c>
      <c r="O39" s="305" t="s">
        <v>88</v>
      </c>
      <c r="P39" s="305" t="s">
        <v>89</v>
      </c>
      <c r="Q39" s="328"/>
      <c r="R39" s="328"/>
      <c r="S39" s="328"/>
      <c r="T39" s="328"/>
      <c r="U39" s="328"/>
      <c r="V39" s="328"/>
      <c r="W39" s="328"/>
    </row>
    <row r="40" spans="1:59" s="291" customFormat="1" ht="14.5" x14ac:dyDescent="0.35">
      <c r="B40" s="427" t="s">
        <v>11</v>
      </c>
      <c r="C40" s="22">
        <v>0</v>
      </c>
      <c r="D40" s="22">
        <v>0</v>
      </c>
      <c r="E40" s="22">
        <v>0</v>
      </c>
      <c r="F40" s="22">
        <v>0</v>
      </c>
      <c r="G40" s="22">
        <v>0</v>
      </c>
      <c r="H40" s="22">
        <v>0</v>
      </c>
      <c r="I40" s="22">
        <v>0</v>
      </c>
      <c r="J40" s="22">
        <v>0</v>
      </c>
      <c r="K40" s="22">
        <v>0</v>
      </c>
      <c r="L40" s="22">
        <v>0</v>
      </c>
      <c r="M40" s="22">
        <v>0</v>
      </c>
      <c r="N40" s="22">
        <v>0</v>
      </c>
      <c r="O40" s="22">
        <v>0</v>
      </c>
      <c r="P40" s="22">
        <v>0</v>
      </c>
      <c r="Q40" s="328"/>
      <c r="R40" s="328"/>
      <c r="S40" s="328"/>
      <c r="T40" s="328"/>
      <c r="U40" s="328"/>
      <c r="V40" s="328"/>
      <c r="W40" s="328"/>
    </row>
    <row r="41" spans="1:59" s="291" customFormat="1" ht="14.5" x14ac:dyDescent="0.35">
      <c r="B41" s="427" t="s">
        <v>18</v>
      </c>
      <c r="C41" s="23">
        <v>0</v>
      </c>
      <c r="D41" s="23">
        <v>0</v>
      </c>
      <c r="E41" s="23">
        <v>0</v>
      </c>
      <c r="F41" s="23">
        <v>0</v>
      </c>
      <c r="G41" s="23">
        <v>0</v>
      </c>
      <c r="H41" s="23">
        <v>0</v>
      </c>
      <c r="I41" s="23">
        <v>0</v>
      </c>
      <c r="J41" s="23">
        <v>0</v>
      </c>
      <c r="K41" s="23">
        <v>0</v>
      </c>
      <c r="L41" s="23">
        <v>0</v>
      </c>
      <c r="M41" s="23">
        <v>0</v>
      </c>
      <c r="N41" s="23">
        <v>0</v>
      </c>
      <c r="O41" s="23">
        <v>0</v>
      </c>
      <c r="P41" s="23">
        <v>0</v>
      </c>
      <c r="Q41" s="328"/>
      <c r="R41" s="328"/>
      <c r="S41" s="328"/>
      <c r="T41" s="328"/>
      <c r="U41" s="328"/>
      <c r="V41" s="328"/>
      <c r="W41" s="328"/>
    </row>
    <row r="42" spans="1:59" s="291" customFormat="1" ht="14.5" x14ac:dyDescent="0.35">
      <c r="B42" s="427" t="s">
        <v>12</v>
      </c>
      <c r="C42" s="21">
        <f>C40*C41</f>
        <v>0</v>
      </c>
      <c r="D42" s="21">
        <f t="shared" ref="D42:N42" si="4">D40*D41</f>
        <v>0</v>
      </c>
      <c r="E42" s="21">
        <f t="shared" si="4"/>
        <v>0</v>
      </c>
      <c r="F42" s="21">
        <f t="shared" si="4"/>
        <v>0</v>
      </c>
      <c r="G42" s="21">
        <f t="shared" si="4"/>
        <v>0</v>
      </c>
      <c r="H42" s="21">
        <f t="shared" si="4"/>
        <v>0</v>
      </c>
      <c r="I42" s="21">
        <f t="shared" si="4"/>
        <v>0</v>
      </c>
      <c r="J42" s="21">
        <f t="shared" si="4"/>
        <v>0</v>
      </c>
      <c r="K42" s="21">
        <f t="shared" si="4"/>
        <v>0</v>
      </c>
      <c r="L42" s="21">
        <f t="shared" si="4"/>
        <v>0</v>
      </c>
      <c r="M42" s="21">
        <f t="shared" si="4"/>
        <v>0</v>
      </c>
      <c r="N42" s="21">
        <f t="shared" si="4"/>
        <v>0</v>
      </c>
      <c r="O42" s="21">
        <f>O40*O41</f>
        <v>0</v>
      </c>
      <c r="P42" s="21">
        <f>P40*P41</f>
        <v>0</v>
      </c>
      <c r="Q42" s="328"/>
      <c r="R42" s="328"/>
      <c r="S42" s="328"/>
      <c r="T42" s="328"/>
      <c r="U42" s="328"/>
      <c r="V42" s="328"/>
      <c r="W42" s="328"/>
    </row>
    <row r="43" spans="1:59" s="291" customFormat="1" ht="14.5" x14ac:dyDescent="0.35">
      <c r="B43" s="427" t="s">
        <v>198</v>
      </c>
      <c r="C43" s="323">
        <f t="shared" ref="C43:N43" si="5">C40-C42</f>
        <v>0</v>
      </c>
      <c r="D43" s="323">
        <f t="shared" si="5"/>
        <v>0</v>
      </c>
      <c r="E43" s="323">
        <f t="shared" si="5"/>
        <v>0</v>
      </c>
      <c r="F43" s="323">
        <f t="shared" si="5"/>
        <v>0</v>
      </c>
      <c r="G43" s="323">
        <f t="shared" si="5"/>
        <v>0</v>
      </c>
      <c r="H43" s="323">
        <f t="shared" si="5"/>
        <v>0</v>
      </c>
      <c r="I43" s="323">
        <f t="shared" si="5"/>
        <v>0</v>
      </c>
      <c r="J43" s="323">
        <f t="shared" si="5"/>
        <v>0</v>
      </c>
      <c r="K43" s="323">
        <f t="shared" si="5"/>
        <v>0</v>
      </c>
      <c r="L43" s="323">
        <f t="shared" si="5"/>
        <v>0</v>
      </c>
      <c r="M43" s="323">
        <f t="shared" si="5"/>
        <v>0</v>
      </c>
      <c r="N43" s="323">
        <f t="shared" si="5"/>
        <v>0</v>
      </c>
      <c r="O43" s="323">
        <f>O40-O42</f>
        <v>0</v>
      </c>
      <c r="P43" s="323">
        <f>P40-P42</f>
        <v>0</v>
      </c>
      <c r="Q43" s="328"/>
      <c r="R43" s="328"/>
      <c r="S43" s="328"/>
      <c r="T43" s="328"/>
      <c r="U43" s="328"/>
      <c r="V43" s="328"/>
      <c r="W43" s="328"/>
    </row>
    <row r="44" spans="1:59" s="291" customFormat="1" ht="14.5" x14ac:dyDescent="0.35">
      <c r="B44" s="429" t="s">
        <v>93</v>
      </c>
      <c r="C44" s="22">
        <v>0</v>
      </c>
      <c r="D44" s="22">
        <v>0</v>
      </c>
      <c r="E44" s="22">
        <v>0</v>
      </c>
      <c r="F44" s="22">
        <v>0</v>
      </c>
      <c r="G44" s="22">
        <v>0</v>
      </c>
      <c r="H44" s="22">
        <v>0</v>
      </c>
      <c r="I44" s="22">
        <v>0</v>
      </c>
      <c r="J44" s="22">
        <v>0</v>
      </c>
      <c r="K44" s="22">
        <v>0</v>
      </c>
      <c r="L44" s="22">
        <v>0</v>
      </c>
      <c r="M44" s="22">
        <v>0</v>
      </c>
      <c r="N44" s="22">
        <v>0</v>
      </c>
      <c r="O44" s="22">
        <v>0</v>
      </c>
      <c r="P44" s="22">
        <v>0</v>
      </c>
      <c r="Q44" s="328"/>
      <c r="R44" s="328"/>
      <c r="S44" s="328"/>
      <c r="T44" s="328"/>
      <c r="U44" s="328"/>
      <c r="V44" s="328"/>
      <c r="W44" s="328"/>
    </row>
    <row r="45" spans="1:59" s="291" customFormat="1" ht="14.5" x14ac:dyDescent="0.35">
      <c r="B45" s="427" t="s">
        <v>90</v>
      </c>
      <c r="C45" s="333">
        <f>SUM(C43:C44)</f>
        <v>0</v>
      </c>
      <c r="D45" s="333">
        <f t="shared" ref="D45:N45" si="6">SUM(D43:D44)</f>
        <v>0</v>
      </c>
      <c r="E45" s="333">
        <f t="shared" si="6"/>
        <v>0</v>
      </c>
      <c r="F45" s="333">
        <f t="shared" si="6"/>
        <v>0</v>
      </c>
      <c r="G45" s="333">
        <f t="shared" si="6"/>
        <v>0</v>
      </c>
      <c r="H45" s="333">
        <f t="shared" si="6"/>
        <v>0</v>
      </c>
      <c r="I45" s="333">
        <f t="shared" si="6"/>
        <v>0</v>
      </c>
      <c r="J45" s="333">
        <f t="shared" si="6"/>
        <v>0</v>
      </c>
      <c r="K45" s="333">
        <f t="shared" si="6"/>
        <v>0</v>
      </c>
      <c r="L45" s="333">
        <f t="shared" si="6"/>
        <v>0</v>
      </c>
      <c r="M45" s="333">
        <f t="shared" si="6"/>
        <v>0</v>
      </c>
      <c r="N45" s="333">
        <f t="shared" si="6"/>
        <v>0</v>
      </c>
      <c r="O45" s="333">
        <f t="shared" ref="O45:P45" si="7">SUM(O43:O44)</f>
        <v>0</v>
      </c>
      <c r="P45" s="333">
        <f t="shared" si="7"/>
        <v>0</v>
      </c>
      <c r="Q45" s="328"/>
      <c r="R45" s="328"/>
      <c r="S45" s="328"/>
      <c r="T45" s="328"/>
      <c r="U45" s="328"/>
      <c r="V45" s="328"/>
      <c r="W45" s="328"/>
    </row>
    <row r="46" spans="1:59" s="291" customFormat="1" ht="15" thickBot="1" x14ac:dyDescent="0.4">
      <c r="B46" s="428" t="s">
        <v>15</v>
      </c>
      <c r="C46" s="334">
        <f>SUM(C45:H45)</f>
        <v>0</v>
      </c>
      <c r="D46" s="286"/>
      <c r="F46" s="327"/>
      <c r="G46" s="299"/>
      <c r="H46" s="299"/>
      <c r="I46" s="324"/>
      <c r="J46" s="324"/>
      <c r="K46" s="324"/>
      <c r="L46" s="324"/>
      <c r="M46" s="324"/>
      <c r="N46" s="324"/>
      <c r="O46" s="324"/>
      <c r="P46" s="324"/>
      <c r="Q46" s="328"/>
      <c r="R46" s="328"/>
      <c r="S46" s="328"/>
      <c r="T46" s="328"/>
      <c r="U46" s="328"/>
      <c r="V46" s="328"/>
      <c r="W46" s="328"/>
    </row>
    <row r="47" spans="1:59" s="291" customFormat="1" ht="15.5" thickTop="1" thickBot="1" x14ac:dyDescent="0.4">
      <c r="B47" s="303"/>
      <c r="C47" s="303"/>
      <c r="D47" s="303"/>
      <c r="E47" s="303"/>
      <c r="F47" s="303"/>
      <c r="G47" s="303"/>
      <c r="H47" s="303"/>
      <c r="I47" s="303"/>
      <c r="J47" s="303"/>
      <c r="K47" s="303"/>
      <c r="L47" s="303"/>
      <c r="M47" s="303"/>
      <c r="N47" s="303"/>
      <c r="O47" s="303"/>
      <c r="P47" s="303"/>
      <c r="Q47" s="328"/>
      <c r="R47" s="328"/>
      <c r="S47" s="328"/>
      <c r="T47" s="328"/>
      <c r="U47" s="328"/>
      <c r="V47" s="328"/>
      <c r="W47" s="328"/>
    </row>
    <row r="48" spans="1:59" s="291" customFormat="1" ht="14.5" x14ac:dyDescent="0.35">
      <c r="B48" s="304"/>
      <c r="C48" s="304"/>
      <c r="D48" s="304"/>
      <c r="E48" s="304"/>
      <c r="F48" s="304"/>
      <c r="G48" s="304"/>
      <c r="H48" s="304"/>
      <c r="I48" s="304"/>
      <c r="J48" s="304"/>
      <c r="K48" s="304"/>
      <c r="L48" s="304"/>
      <c r="M48" s="304"/>
      <c r="N48" s="304"/>
      <c r="O48" s="304"/>
      <c r="P48" s="304"/>
      <c r="Q48" s="328"/>
      <c r="R48" s="328"/>
      <c r="S48" s="328"/>
      <c r="T48" s="328"/>
      <c r="U48" s="328"/>
      <c r="V48" s="328"/>
      <c r="W48" s="328"/>
    </row>
    <row r="49" spans="2:23" s="291" customFormat="1" ht="14.5" x14ac:dyDescent="0.35">
      <c r="B49" s="304"/>
      <c r="C49" s="304"/>
      <c r="D49" s="304"/>
      <c r="E49" s="304"/>
      <c r="F49" s="304"/>
      <c r="G49" s="304"/>
      <c r="H49" s="304"/>
      <c r="I49" s="304"/>
      <c r="J49" s="304"/>
      <c r="K49" s="304"/>
      <c r="L49" s="304"/>
      <c r="M49" s="304"/>
      <c r="N49" s="304"/>
      <c r="O49" s="304"/>
      <c r="P49" s="304"/>
      <c r="Q49" s="328"/>
      <c r="R49" s="328"/>
      <c r="S49" s="328"/>
      <c r="T49" s="328"/>
      <c r="U49" s="328"/>
      <c r="V49" s="328"/>
      <c r="W49" s="328"/>
    </row>
    <row r="50" spans="2:23" s="291" customFormat="1" ht="18.5" x14ac:dyDescent="0.35">
      <c r="B50" s="316" t="s">
        <v>172</v>
      </c>
      <c r="C50" s="329"/>
      <c r="D50" s="330"/>
      <c r="E50" s="319"/>
      <c r="F50" s="319"/>
      <c r="G50" s="319"/>
      <c r="H50" s="319"/>
      <c r="I50" s="319"/>
      <c r="J50" s="319"/>
      <c r="K50" s="319"/>
      <c r="L50" s="319"/>
      <c r="M50" s="319"/>
      <c r="N50" s="319"/>
      <c r="O50" s="320"/>
      <c r="P50" s="321"/>
      <c r="Q50" s="328"/>
      <c r="R50" s="328"/>
      <c r="S50" s="328"/>
      <c r="T50" s="328"/>
      <c r="U50" s="328"/>
      <c r="V50" s="328"/>
      <c r="W50" s="328"/>
    </row>
    <row r="51" spans="2:23" s="291" customFormat="1" ht="22.5" customHeight="1" x14ac:dyDescent="0.35">
      <c r="B51" s="425" t="s">
        <v>167</v>
      </c>
      <c r="C51" s="322" t="s">
        <v>2</v>
      </c>
      <c r="D51" s="322" t="s">
        <v>3</v>
      </c>
      <c r="E51" s="331" t="s">
        <v>4</v>
      </c>
      <c r="F51" s="322" t="s">
        <v>5</v>
      </c>
      <c r="G51" s="322" t="s">
        <v>6</v>
      </c>
      <c r="H51" s="332" t="s">
        <v>7</v>
      </c>
      <c r="I51" s="322" t="s">
        <v>9</v>
      </c>
      <c r="J51" s="322" t="s">
        <v>82</v>
      </c>
      <c r="K51" s="322" t="s">
        <v>83</v>
      </c>
      <c r="L51" s="322" t="s">
        <v>84</v>
      </c>
      <c r="M51" s="322" t="s">
        <v>86</v>
      </c>
      <c r="N51" s="322" t="s">
        <v>87</v>
      </c>
      <c r="O51" s="305" t="s">
        <v>88</v>
      </c>
      <c r="P51" s="305" t="s">
        <v>89</v>
      </c>
      <c r="Q51" s="328"/>
      <c r="R51" s="328"/>
      <c r="S51" s="328"/>
      <c r="T51" s="328"/>
      <c r="U51" s="328"/>
      <c r="V51" s="328"/>
      <c r="W51" s="328"/>
    </row>
    <row r="52" spans="2:23" s="291" customFormat="1" ht="14.5" x14ac:dyDescent="0.35">
      <c r="B52" s="427" t="s">
        <v>11</v>
      </c>
      <c r="C52" s="22">
        <v>0</v>
      </c>
      <c r="D52" s="22">
        <v>0</v>
      </c>
      <c r="E52" s="22">
        <v>0</v>
      </c>
      <c r="F52" s="22">
        <v>0</v>
      </c>
      <c r="G52" s="22">
        <v>0</v>
      </c>
      <c r="H52" s="22">
        <v>0</v>
      </c>
      <c r="I52" s="22">
        <v>0</v>
      </c>
      <c r="J52" s="22">
        <v>0</v>
      </c>
      <c r="K52" s="22">
        <v>0</v>
      </c>
      <c r="L52" s="22">
        <v>0</v>
      </c>
      <c r="M52" s="22">
        <v>0</v>
      </c>
      <c r="N52" s="22">
        <v>0</v>
      </c>
      <c r="O52" s="22">
        <v>0</v>
      </c>
      <c r="P52" s="22">
        <v>0</v>
      </c>
      <c r="Q52" s="328"/>
      <c r="R52" s="328"/>
      <c r="S52" s="328"/>
      <c r="T52" s="328"/>
      <c r="U52" s="328"/>
      <c r="V52" s="328"/>
      <c r="W52" s="328"/>
    </row>
    <row r="53" spans="2:23" s="291" customFormat="1" ht="14.5" x14ac:dyDescent="0.35">
      <c r="B53" s="427" t="s">
        <v>18</v>
      </c>
      <c r="C53" s="23">
        <v>0</v>
      </c>
      <c r="D53" s="23">
        <v>0</v>
      </c>
      <c r="E53" s="23">
        <v>0</v>
      </c>
      <c r="F53" s="23">
        <v>0</v>
      </c>
      <c r="G53" s="23">
        <v>0</v>
      </c>
      <c r="H53" s="23">
        <v>0</v>
      </c>
      <c r="I53" s="23">
        <v>0</v>
      </c>
      <c r="J53" s="23">
        <v>0</v>
      </c>
      <c r="K53" s="23">
        <v>0</v>
      </c>
      <c r="L53" s="23">
        <v>0</v>
      </c>
      <c r="M53" s="23">
        <v>0</v>
      </c>
      <c r="N53" s="23">
        <v>0</v>
      </c>
      <c r="O53" s="23">
        <v>0</v>
      </c>
      <c r="P53" s="23">
        <v>0</v>
      </c>
      <c r="Q53" s="328"/>
      <c r="R53" s="328"/>
      <c r="S53" s="328"/>
      <c r="T53" s="328"/>
      <c r="U53" s="328"/>
      <c r="V53" s="328"/>
      <c r="W53" s="328"/>
    </row>
    <row r="54" spans="2:23" s="291" customFormat="1" ht="14.5" x14ac:dyDescent="0.35">
      <c r="B54" s="427" t="s">
        <v>12</v>
      </c>
      <c r="C54" s="21">
        <f>C52*C53</f>
        <v>0</v>
      </c>
      <c r="D54" s="21">
        <f t="shared" ref="D54:N54" si="8">D52*D53</f>
        <v>0</v>
      </c>
      <c r="E54" s="21">
        <f t="shared" si="8"/>
        <v>0</v>
      </c>
      <c r="F54" s="21">
        <f t="shared" si="8"/>
        <v>0</v>
      </c>
      <c r="G54" s="21">
        <f t="shared" si="8"/>
        <v>0</v>
      </c>
      <c r="H54" s="21">
        <f t="shared" si="8"/>
        <v>0</v>
      </c>
      <c r="I54" s="21">
        <f t="shared" si="8"/>
        <v>0</v>
      </c>
      <c r="J54" s="21">
        <f t="shared" si="8"/>
        <v>0</v>
      </c>
      <c r="K54" s="21">
        <f t="shared" si="8"/>
        <v>0</v>
      </c>
      <c r="L54" s="21">
        <f t="shared" si="8"/>
        <v>0</v>
      </c>
      <c r="M54" s="21">
        <f t="shared" si="8"/>
        <v>0</v>
      </c>
      <c r="N54" s="21">
        <f t="shared" si="8"/>
        <v>0</v>
      </c>
      <c r="O54" s="21">
        <f>O52*O53</f>
        <v>0</v>
      </c>
      <c r="P54" s="21">
        <f>P52*P53</f>
        <v>0</v>
      </c>
      <c r="Q54" s="328"/>
      <c r="R54" s="328"/>
      <c r="S54" s="328"/>
      <c r="T54" s="328"/>
      <c r="U54" s="328"/>
      <c r="V54" s="328"/>
      <c r="W54" s="328"/>
    </row>
    <row r="55" spans="2:23" s="291" customFormat="1" ht="14.5" x14ac:dyDescent="0.35">
      <c r="B55" s="427" t="s">
        <v>198</v>
      </c>
      <c r="C55" s="323">
        <f t="shared" ref="C55:N55" si="9">C52-C54</f>
        <v>0</v>
      </c>
      <c r="D55" s="323">
        <f t="shared" si="9"/>
        <v>0</v>
      </c>
      <c r="E55" s="323">
        <f t="shared" si="9"/>
        <v>0</v>
      </c>
      <c r="F55" s="323">
        <f t="shared" si="9"/>
        <v>0</v>
      </c>
      <c r="G55" s="323">
        <f t="shared" si="9"/>
        <v>0</v>
      </c>
      <c r="H55" s="323">
        <f t="shared" si="9"/>
        <v>0</v>
      </c>
      <c r="I55" s="323">
        <f t="shared" si="9"/>
        <v>0</v>
      </c>
      <c r="J55" s="323">
        <f t="shared" si="9"/>
        <v>0</v>
      </c>
      <c r="K55" s="323">
        <f t="shared" si="9"/>
        <v>0</v>
      </c>
      <c r="L55" s="323">
        <f t="shared" si="9"/>
        <v>0</v>
      </c>
      <c r="M55" s="323">
        <f t="shared" si="9"/>
        <v>0</v>
      </c>
      <c r="N55" s="323">
        <f t="shared" si="9"/>
        <v>0</v>
      </c>
      <c r="O55" s="323">
        <f>O52-O54</f>
        <v>0</v>
      </c>
      <c r="P55" s="323">
        <f>P52-P54</f>
        <v>0</v>
      </c>
      <c r="Q55" s="328"/>
      <c r="R55" s="328"/>
      <c r="S55" s="328"/>
      <c r="T55" s="328"/>
      <c r="U55" s="328"/>
      <c r="V55" s="328"/>
      <c r="W55" s="328"/>
    </row>
    <row r="56" spans="2:23" s="291" customFormat="1" ht="14.5" x14ac:dyDescent="0.35">
      <c r="B56" s="429" t="s">
        <v>93</v>
      </c>
      <c r="C56" s="22">
        <v>0</v>
      </c>
      <c r="D56" s="22">
        <v>0</v>
      </c>
      <c r="E56" s="22">
        <v>0</v>
      </c>
      <c r="F56" s="22">
        <v>0</v>
      </c>
      <c r="G56" s="22">
        <v>0</v>
      </c>
      <c r="H56" s="22">
        <v>0</v>
      </c>
      <c r="I56" s="22">
        <v>0</v>
      </c>
      <c r="J56" s="22">
        <v>0</v>
      </c>
      <c r="K56" s="22">
        <v>0</v>
      </c>
      <c r="L56" s="22">
        <v>0</v>
      </c>
      <c r="M56" s="22">
        <v>0</v>
      </c>
      <c r="N56" s="22">
        <v>0</v>
      </c>
      <c r="O56" s="22">
        <v>0</v>
      </c>
      <c r="P56" s="22">
        <v>0</v>
      </c>
      <c r="Q56" s="328"/>
      <c r="R56" s="328"/>
      <c r="S56" s="328"/>
      <c r="T56" s="328"/>
      <c r="U56" s="328"/>
      <c r="V56" s="328"/>
      <c r="W56" s="328"/>
    </row>
    <row r="57" spans="2:23" s="291" customFormat="1" ht="14.5" x14ac:dyDescent="0.35">
      <c r="B57" s="427" t="s">
        <v>90</v>
      </c>
      <c r="C57" s="333">
        <f>SUM(C55:C56)</f>
        <v>0</v>
      </c>
      <c r="D57" s="333">
        <f t="shared" ref="D57:P57" si="10">SUM(D55:D56)</f>
        <v>0</v>
      </c>
      <c r="E57" s="333">
        <f t="shared" si="10"/>
        <v>0</v>
      </c>
      <c r="F57" s="333">
        <f t="shared" si="10"/>
        <v>0</v>
      </c>
      <c r="G57" s="333">
        <f t="shared" si="10"/>
        <v>0</v>
      </c>
      <c r="H57" s="333">
        <f t="shared" si="10"/>
        <v>0</v>
      </c>
      <c r="I57" s="333">
        <f t="shared" si="10"/>
        <v>0</v>
      </c>
      <c r="J57" s="333">
        <f t="shared" si="10"/>
        <v>0</v>
      </c>
      <c r="K57" s="333">
        <f t="shared" si="10"/>
        <v>0</v>
      </c>
      <c r="L57" s="333">
        <f t="shared" si="10"/>
        <v>0</v>
      </c>
      <c r="M57" s="333">
        <f t="shared" si="10"/>
        <v>0</v>
      </c>
      <c r="N57" s="333">
        <f t="shared" si="10"/>
        <v>0</v>
      </c>
      <c r="O57" s="333">
        <f t="shared" si="10"/>
        <v>0</v>
      </c>
      <c r="P57" s="333">
        <f t="shared" si="10"/>
        <v>0</v>
      </c>
      <c r="Q57" s="328"/>
      <c r="R57" s="328"/>
      <c r="S57" s="328"/>
      <c r="T57" s="328"/>
      <c r="U57" s="328"/>
      <c r="V57" s="328"/>
      <c r="W57" s="328"/>
    </row>
    <row r="58" spans="2:23" s="291" customFormat="1" ht="15" thickBot="1" x14ac:dyDescent="0.4">
      <c r="B58" s="428" t="s">
        <v>15</v>
      </c>
      <c r="C58" s="334">
        <f>SUM(C57:H57)</f>
        <v>0</v>
      </c>
      <c r="D58" s="286"/>
      <c r="F58" s="327"/>
      <c r="G58" s="299"/>
      <c r="H58" s="299"/>
      <c r="I58" s="324"/>
      <c r="J58" s="324"/>
      <c r="K58" s="324"/>
      <c r="L58" s="324"/>
      <c r="M58" s="324"/>
      <c r="N58" s="324"/>
      <c r="O58" s="324"/>
      <c r="P58" s="324"/>
      <c r="Q58" s="328"/>
      <c r="R58" s="328"/>
      <c r="S58" s="328"/>
      <c r="T58" s="328"/>
      <c r="U58" s="328"/>
      <c r="V58" s="328"/>
      <c r="W58" s="328"/>
    </row>
    <row r="59" spans="2:23" s="291" customFormat="1" ht="15" thickTop="1" x14ac:dyDescent="0.35">
      <c r="B59" s="304"/>
      <c r="C59" s="304"/>
      <c r="D59" s="304"/>
      <c r="E59" s="304"/>
      <c r="F59" s="304"/>
      <c r="G59" s="304"/>
      <c r="H59" s="304"/>
      <c r="I59" s="304"/>
      <c r="J59" s="304"/>
      <c r="K59" s="304"/>
      <c r="L59" s="304"/>
      <c r="M59" s="304"/>
      <c r="N59" s="304"/>
      <c r="O59" s="304"/>
      <c r="P59" s="304"/>
      <c r="Q59" s="328"/>
      <c r="R59" s="328"/>
      <c r="S59" s="328"/>
      <c r="T59" s="328"/>
      <c r="U59" s="328"/>
      <c r="V59" s="328"/>
      <c r="W59" s="328"/>
    </row>
    <row r="60" spans="2:23" s="291" customFormat="1" ht="14.5" x14ac:dyDescent="0.35">
      <c r="B60" s="286"/>
      <c r="C60" s="286"/>
      <c r="D60" s="286"/>
      <c r="E60" s="286"/>
      <c r="F60" s="327"/>
      <c r="G60" s="299"/>
      <c r="H60" s="299"/>
      <c r="I60" s="324"/>
      <c r="J60" s="324"/>
      <c r="K60" s="324"/>
      <c r="L60" s="324"/>
      <c r="M60" s="324"/>
      <c r="N60" s="324"/>
      <c r="O60" s="324"/>
      <c r="P60" s="324"/>
      <c r="Q60" s="328"/>
      <c r="R60" s="328"/>
      <c r="S60" s="328"/>
      <c r="T60" s="328"/>
      <c r="U60" s="328"/>
      <c r="V60" s="328"/>
      <c r="W60" s="328"/>
    </row>
    <row r="61" spans="2:23" s="291" customFormat="1" ht="14.5" x14ac:dyDescent="0.35">
      <c r="B61" s="286" t="s">
        <v>85</v>
      </c>
      <c r="C61" s="335">
        <f>SUM(C35,C46)</f>
        <v>0</v>
      </c>
      <c r="D61" s="286"/>
      <c r="E61" s="286"/>
      <c r="F61" s="286"/>
      <c r="G61" s="286"/>
      <c r="H61" s="286"/>
      <c r="I61" s="286"/>
      <c r="J61" s="286"/>
      <c r="K61" s="286"/>
      <c r="L61" s="286"/>
      <c r="M61" s="286"/>
      <c r="N61" s="286"/>
      <c r="O61" s="286"/>
      <c r="P61" s="286"/>
      <c r="Q61" s="328"/>
      <c r="R61" s="328"/>
      <c r="S61" s="328"/>
      <c r="T61" s="328"/>
      <c r="U61" s="328"/>
      <c r="V61" s="328"/>
      <c r="W61" s="328"/>
    </row>
    <row r="62" spans="2:23" s="291" customFormat="1" ht="15" thickBot="1" x14ac:dyDescent="0.4">
      <c r="B62" s="303"/>
      <c r="C62" s="303"/>
      <c r="D62" s="303"/>
      <c r="E62" s="303"/>
      <c r="F62" s="303"/>
      <c r="G62" s="303"/>
      <c r="H62" s="303"/>
      <c r="I62" s="303"/>
      <c r="J62" s="303"/>
      <c r="K62" s="303"/>
      <c r="L62" s="303"/>
      <c r="M62" s="303"/>
      <c r="N62" s="303"/>
      <c r="O62" s="303"/>
      <c r="P62" s="303"/>
      <c r="Q62" s="328"/>
      <c r="R62" s="328"/>
      <c r="S62" s="328"/>
      <c r="T62" s="328"/>
      <c r="U62" s="328"/>
      <c r="V62" s="328"/>
      <c r="W62" s="328"/>
    </row>
    <row r="63" spans="2:23" s="291" customFormat="1" ht="13" x14ac:dyDescent="0.35">
      <c r="B63" s="297"/>
      <c r="C63" s="297"/>
      <c r="D63" s="297"/>
      <c r="E63" s="298"/>
      <c r="F63" s="298"/>
      <c r="G63" s="298"/>
      <c r="H63" s="298"/>
      <c r="I63" s="298"/>
      <c r="J63" s="298"/>
      <c r="K63" s="298"/>
      <c r="L63" s="298"/>
      <c r="M63" s="298"/>
      <c r="N63" s="298"/>
      <c r="O63" s="298"/>
      <c r="P63" s="298"/>
      <c r="Q63" s="328"/>
      <c r="R63" s="328"/>
      <c r="S63" s="328"/>
      <c r="T63" s="328"/>
      <c r="U63" s="328"/>
      <c r="V63" s="328"/>
      <c r="W63" s="328"/>
    </row>
    <row r="64" spans="2:23" s="291" customFormat="1" ht="13" x14ac:dyDescent="0.35">
      <c r="B64" s="297"/>
      <c r="C64" s="297"/>
      <c r="D64" s="297"/>
      <c r="E64" s="298"/>
      <c r="F64" s="298"/>
      <c r="G64" s="298"/>
      <c r="H64" s="298"/>
      <c r="I64" s="298"/>
      <c r="J64" s="298"/>
      <c r="K64" s="298"/>
      <c r="L64" s="298"/>
      <c r="M64" s="298"/>
      <c r="N64" s="298"/>
      <c r="O64" s="298"/>
      <c r="P64" s="298"/>
      <c r="Q64" s="328"/>
      <c r="R64" s="328"/>
      <c r="S64" s="328"/>
      <c r="T64" s="328"/>
      <c r="U64" s="328"/>
      <c r="V64" s="328"/>
      <c r="W64" s="328"/>
    </row>
    <row r="65" spans="2:23" s="291" customFormat="1" ht="13" x14ac:dyDescent="0.35">
      <c r="B65" s="297"/>
      <c r="C65" s="297"/>
      <c r="D65" s="297"/>
      <c r="E65" s="298"/>
      <c r="F65" s="298"/>
      <c r="G65" s="298"/>
      <c r="H65" s="298"/>
      <c r="I65" s="298"/>
      <c r="J65" s="298"/>
      <c r="K65" s="298"/>
      <c r="L65" s="298"/>
      <c r="M65" s="298"/>
      <c r="N65" s="298"/>
      <c r="O65" s="298"/>
      <c r="P65" s="298"/>
      <c r="Q65" s="328"/>
      <c r="R65" s="328"/>
      <c r="S65" s="328"/>
      <c r="T65" s="328"/>
      <c r="U65" s="328"/>
      <c r="V65" s="328"/>
      <c r="W65" s="328"/>
    </row>
    <row r="66" spans="2:23" s="291" customFormat="1" ht="13" x14ac:dyDescent="0.35">
      <c r="B66" s="297"/>
      <c r="C66" s="297"/>
      <c r="D66" s="297"/>
      <c r="E66" s="298"/>
      <c r="F66" s="298"/>
      <c r="G66" s="298"/>
      <c r="H66" s="298"/>
      <c r="I66" s="298"/>
      <c r="J66" s="298"/>
      <c r="K66" s="298"/>
      <c r="L66" s="298"/>
      <c r="M66" s="298"/>
      <c r="N66" s="298"/>
      <c r="O66" s="298"/>
      <c r="P66" s="298"/>
      <c r="Q66" s="328"/>
      <c r="R66" s="328"/>
      <c r="S66" s="328"/>
      <c r="T66" s="328"/>
      <c r="U66" s="328"/>
      <c r="V66" s="328"/>
      <c r="W66" s="328"/>
    </row>
    <row r="67" spans="2:23" s="291" customFormat="1" ht="13" x14ac:dyDescent="0.35">
      <c r="B67" s="297"/>
      <c r="C67" s="297"/>
      <c r="D67" s="297"/>
      <c r="E67" s="298"/>
      <c r="F67" s="298"/>
      <c r="G67" s="298"/>
      <c r="H67" s="298"/>
      <c r="I67" s="298"/>
      <c r="J67" s="298"/>
      <c r="K67" s="298"/>
      <c r="L67" s="298"/>
      <c r="M67" s="298"/>
      <c r="N67" s="298"/>
      <c r="O67" s="298"/>
      <c r="P67" s="298"/>
      <c r="Q67" s="328"/>
      <c r="R67" s="328"/>
      <c r="S67" s="328"/>
      <c r="T67" s="328"/>
      <c r="U67" s="328"/>
      <c r="V67" s="328"/>
      <c r="W67" s="328"/>
    </row>
    <row r="68" spans="2:23" s="291" customFormat="1" ht="13" x14ac:dyDescent="0.35">
      <c r="B68" s="297"/>
      <c r="C68" s="297"/>
      <c r="D68" s="297"/>
      <c r="E68" s="298"/>
      <c r="F68" s="298"/>
      <c r="G68" s="298"/>
      <c r="H68" s="298"/>
      <c r="I68" s="298"/>
      <c r="J68" s="298"/>
      <c r="K68" s="298"/>
      <c r="L68" s="298"/>
      <c r="M68" s="298"/>
      <c r="N68" s="298"/>
      <c r="O68" s="298"/>
      <c r="P68" s="298"/>
      <c r="Q68" s="328"/>
      <c r="R68" s="328"/>
      <c r="S68" s="328"/>
      <c r="T68" s="328"/>
      <c r="U68" s="328"/>
      <c r="V68" s="328"/>
      <c r="W68" s="328"/>
    </row>
    <row r="69" spans="2:23" s="291" customFormat="1" ht="13" x14ac:dyDescent="0.35">
      <c r="B69" s="297"/>
      <c r="C69" s="297"/>
      <c r="D69" s="297"/>
      <c r="E69" s="298"/>
      <c r="F69" s="298"/>
      <c r="G69" s="298"/>
      <c r="H69" s="298"/>
      <c r="I69" s="298"/>
      <c r="J69" s="298"/>
      <c r="K69" s="298"/>
      <c r="L69" s="298"/>
      <c r="M69" s="298"/>
      <c r="N69" s="298"/>
      <c r="O69" s="298"/>
      <c r="P69" s="298"/>
      <c r="Q69" s="328"/>
      <c r="R69" s="328"/>
      <c r="S69" s="328"/>
      <c r="T69" s="328"/>
      <c r="U69" s="328"/>
      <c r="V69" s="328"/>
      <c r="W69" s="328"/>
    </row>
    <row r="70" spans="2:23" s="291" customFormat="1" ht="13" x14ac:dyDescent="0.35">
      <c r="B70" s="297"/>
      <c r="C70" s="297"/>
      <c r="D70" s="297"/>
      <c r="E70" s="298"/>
      <c r="F70" s="298"/>
      <c r="G70" s="298"/>
      <c r="H70" s="298"/>
      <c r="I70" s="298"/>
      <c r="J70" s="298"/>
      <c r="K70" s="298"/>
      <c r="L70" s="298"/>
      <c r="M70" s="298"/>
      <c r="N70" s="298"/>
      <c r="O70" s="298"/>
      <c r="P70" s="298"/>
      <c r="Q70" s="328"/>
      <c r="R70" s="328"/>
      <c r="S70" s="328"/>
      <c r="T70" s="328"/>
      <c r="U70" s="328"/>
      <c r="V70" s="328"/>
      <c r="W70" s="328"/>
    </row>
    <row r="71" spans="2:23" s="291" customFormat="1" ht="13" x14ac:dyDescent="0.35">
      <c r="B71" s="297"/>
      <c r="C71" s="297"/>
      <c r="D71" s="297"/>
      <c r="E71" s="298"/>
      <c r="F71" s="298"/>
      <c r="G71" s="298"/>
      <c r="H71" s="298"/>
      <c r="I71" s="298"/>
      <c r="J71" s="298"/>
      <c r="K71" s="298"/>
      <c r="L71" s="298"/>
      <c r="M71" s="298"/>
      <c r="N71" s="298"/>
      <c r="O71" s="298"/>
      <c r="P71" s="298"/>
      <c r="Q71" s="328"/>
      <c r="R71" s="328"/>
      <c r="S71" s="328"/>
      <c r="T71" s="328"/>
      <c r="U71" s="328"/>
      <c r="V71" s="328"/>
      <c r="W71" s="328"/>
    </row>
    <row r="72" spans="2:23" s="291" customFormat="1" ht="13" x14ac:dyDescent="0.35">
      <c r="B72" s="297"/>
      <c r="C72" s="297"/>
      <c r="D72" s="297"/>
      <c r="E72" s="298"/>
      <c r="F72" s="298"/>
      <c r="G72" s="298"/>
      <c r="H72" s="298"/>
      <c r="I72" s="298"/>
      <c r="J72" s="298"/>
      <c r="K72" s="298"/>
      <c r="L72" s="298"/>
      <c r="M72" s="298"/>
      <c r="N72" s="298"/>
      <c r="O72" s="298"/>
      <c r="P72" s="298"/>
      <c r="Q72" s="328"/>
      <c r="R72" s="328"/>
      <c r="S72" s="328"/>
      <c r="T72" s="328"/>
      <c r="U72" s="328"/>
      <c r="V72" s="328"/>
      <c r="W72" s="328"/>
    </row>
    <row r="73" spans="2:23" s="291" customFormat="1" ht="13" x14ac:dyDescent="0.35">
      <c r="B73" s="297"/>
      <c r="C73" s="297"/>
      <c r="D73" s="297"/>
      <c r="E73" s="298"/>
      <c r="F73" s="298"/>
      <c r="G73" s="298"/>
      <c r="H73" s="298"/>
      <c r="I73" s="298"/>
      <c r="J73" s="298"/>
      <c r="K73" s="298"/>
      <c r="L73" s="298"/>
      <c r="M73" s="298"/>
      <c r="N73" s="298"/>
      <c r="O73" s="298"/>
      <c r="P73" s="298"/>
      <c r="Q73" s="328"/>
      <c r="R73" s="328"/>
      <c r="S73" s="328"/>
      <c r="T73" s="328"/>
      <c r="U73" s="328"/>
      <c r="V73" s="328"/>
      <c r="W73" s="328"/>
    </row>
    <row r="74" spans="2:23" s="291" customFormat="1" ht="15" thickBot="1" x14ac:dyDescent="0.4">
      <c r="B74" s="303"/>
      <c r="C74" s="303"/>
      <c r="D74" s="303"/>
      <c r="E74" s="303"/>
      <c r="F74" s="303"/>
      <c r="G74" s="303"/>
      <c r="H74" s="303"/>
      <c r="I74" s="303"/>
      <c r="J74" s="303"/>
      <c r="K74" s="303"/>
      <c r="L74" s="303"/>
      <c r="M74" s="303"/>
      <c r="N74" s="303"/>
      <c r="O74" s="304"/>
      <c r="P74" s="304"/>
      <c r="Q74" s="328"/>
      <c r="R74" s="328"/>
      <c r="S74" s="328"/>
      <c r="T74" s="328"/>
      <c r="U74" s="328"/>
      <c r="V74" s="328"/>
      <c r="W74" s="328"/>
    </row>
    <row r="75" spans="2:23" s="291" customFormat="1" ht="13" x14ac:dyDescent="0.35">
      <c r="B75" s="297"/>
      <c r="C75" s="297"/>
      <c r="D75" s="297"/>
      <c r="E75" s="298"/>
      <c r="F75" s="298"/>
      <c r="G75" s="298"/>
      <c r="H75" s="298"/>
      <c r="I75" s="298"/>
      <c r="J75" s="298"/>
      <c r="K75" s="298"/>
      <c r="L75" s="298"/>
      <c r="M75" s="298"/>
      <c r="N75" s="298"/>
      <c r="O75" s="298"/>
      <c r="P75" s="298"/>
      <c r="Q75" s="328"/>
      <c r="R75" s="328"/>
      <c r="S75" s="328"/>
      <c r="T75" s="328"/>
      <c r="U75" s="328"/>
      <c r="V75" s="328"/>
      <c r="W75" s="328"/>
    </row>
    <row r="76" spans="2:23" s="291" customFormat="1" ht="13" hidden="1" x14ac:dyDescent="0.35">
      <c r="B76" s="297"/>
      <c r="C76" s="297"/>
      <c r="D76" s="297"/>
      <c r="E76" s="298"/>
      <c r="F76" s="298"/>
      <c r="G76" s="298"/>
      <c r="H76" s="298"/>
      <c r="I76" s="298"/>
      <c r="J76" s="298"/>
      <c r="K76" s="298"/>
      <c r="L76" s="298"/>
      <c r="M76" s="298"/>
      <c r="N76" s="298"/>
      <c r="O76" s="298"/>
      <c r="P76" s="298"/>
      <c r="Q76" s="328"/>
      <c r="R76" s="328"/>
      <c r="S76" s="328"/>
      <c r="T76" s="328"/>
      <c r="U76" s="328"/>
      <c r="V76" s="328"/>
      <c r="W76" s="328"/>
    </row>
    <row r="77" spans="2:23" s="291" customFormat="1" ht="13" hidden="1" x14ac:dyDescent="0.35">
      <c r="B77" s="297"/>
      <c r="C77" s="297"/>
      <c r="D77" s="297"/>
      <c r="E77" s="298"/>
      <c r="F77" s="298"/>
      <c r="G77" s="298"/>
      <c r="H77" s="298"/>
      <c r="I77" s="298"/>
      <c r="J77" s="298"/>
      <c r="K77" s="298"/>
      <c r="L77" s="298"/>
      <c r="M77" s="298"/>
      <c r="N77" s="298"/>
      <c r="O77" s="298"/>
      <c r="P77" s="298"/>
      <c r="Q77" s="328"/>
      <c r="R77" s="328"/>
      <c r="S77" s="328"/>
      <c r="T77" s="328"/>
      <c r="U77" s="328"/>
      <c r="V77" s="328"/>
      <c r="W77" s="328"/>
    </row>
    <row r="78" spans="2:23" s="291" customFormat="1" ht="13" hidden="1" x14ac:dyDescent="0.35">
      <c r="B78" s="297"/>
      <c r="C78" s="297"/>
      <c r="D78" s="297"/>
      <c r="Q78" s="328"/>
      <c r="R78" s="328"/>
      <c r="S78" s="328"/>
      <c r="T78" s="328"/>
      <c r="U78" s="328"/>
      <c r="V78" s="328"/>
      <c r="W78" s="328"/>
    </row>
    <row r="79" spans="2:23" s="291" customFormat="1" ht="13" hidden="1" x14ac:dyDescent="0.35">
      <c r="B79" s="297"/>
      <c r="C79" s="297"/>
      <c r="D79" s="297"/>
      <c r="E79" s="336"/>
      <c r="F79" s="336"/>
      <c r="G79" s="336"/>
      <c r="H79" s="336"/>
      <c r="I79" s="336"/>
      <c r="J79" s="336"/>
      <c r="K79" s="336"/>
      <c r="L79" s="336"/>
      <c r="M79" s="336"/>
      <c r="N79" s="336"/>
      <c r="O79" s="336"/>
      <c r="P79" s="336"/>
      <c r="Q79" s="328"/>
      <c r="R79" s="328"/>
      <c r="S79" s="328"/>
      <c r="T79" s="328"/>
      <c r="U79" s="328"/>
      <c r="V79" s="328"/>
      <c r="W79" s="328"/>
    </row>
    <row r="80" spans="2:23" ht="0" hidden="1" customHeight="1" x14ac:dyDescent="0.35">
      <c r="B80" s="297"/>
      <c r="C80" s="297"/>
      <c r="D80" s="297"/>
    </row>
    <row r="81" spans="2:4" ht="0" hidden="1" customHeight="1" x14ac:dyDescent="0.35">
      <c r="B81" s="297"/>
      <c r="C81" s="297"/>
      <c r="D81" s="297"/>
    </row>
    <row r="82" spans="2:4" ht="0" hidden="1" customHeight="1" x14ac:dyDescent="0.35">
      <c r="B82" s="297"/>
      <c r="C82" s="297"/>
      <c r="D82" s="297"/>
    </row>
    <row r="83" spans="2:4" ht="0" hidden="1" customHeight="1" x14ac:dyDescent="0.35">
      <c r="B83" s="297"/>
      <c r="C83" s="297"/>
      <c r="D83" s="297"/>
    </row>
    <row r="84" spans="2:4" ht="0" hidden="1" customHeight="1" x14ac:dyDescent="0.35">
      <c r="B84" s="297"/>
      <c r="C84" s="297"/>
      <c r="D84" s="297"/>
    </row>
    <row r="85" spans="2:4" ht="0" hidden="1" customHeight="1" x14ac:dyDescent="0.35">
      <c r="B85" s="337"/>
      <c r="C85" s="337"/>
      <c r="D85" s="337"/>
    </row>
    <row r="86" spans="2:4" ht="0" hidden="1" customHeight="1" x14ac:dyDescent="0.35">
      <c r="B86" s="336"/>
      <c r="C86" s="336"/>
      <c r="D86" s="336"/>
    </row>
    <row r="87" spans="2:4" ht="0" hidden="1" customHeight="1" x14ac:dyDescent="0.35">
      <c r="B87" s="336"/>
      <c r="C87" s="336"/>
      <c r="D87" s="336"/>
    </row>
    <row r="88" spans="2:4" ht="0" hidden="1" customHeight="1" x14ac:dyDescent="0.35">
      <c r="B88" s="338"/>
      <c r="C88" s="336"/>
      <c r="D88" s="336"/>
    </row>
  </sheetData>
  <sheetProtection algorithmName="SHA-512" hashValue="yztsFrfJt7F9p/dVhVatnfCGoiaNhAGMpfh1BLJ+3dHOM1sX/TgmDeRPrJC7PZXTmZVG73U4Kj+94PAgFrGWAA==" saltValue="aQexrZy6d9LDDqa5QOJA8Q==" spinCount="100000" sheet="1" objects="1" scenarios="1"/>
  <phoneticPr fontId="25"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pageSetUpPr fitToPage="1"/>
  </sheetPr>
  <dimension ref="A1:XFC62"/>
  <sheetViews>
    <sheetView showGridLines="0" showZeros="0" topLeftCell="B10" zoomScale="85" zoomScaleNormal="85" workbookViewId="0">
      <selection activeCell="I31" sqref="I31"/>
    </sheetView>
  </sheetViews>
  <sheetFormatPr defaultColWidth="0" defaultRowHeight="0" customHeight="1" zeroHeight="1" x14ac:dyDescent="0.35"/>
  <cols>
    <col min="1" max="1" width="3.7265625" style="344" customWidth="1"/>
    <col min="2" max="2" width="61.1796875" style="344" customWidth="1"/>
    <col min="3" max="3" width="21.54296875" style="344" customWidth="1"/>
    <col min="4" max="4" width="21.54296875" style="372" customWidth="1"/>
    <col min="5" max="12" width="17.1796875" style="372" customWidth="1"/>
    <col min="13" max="14" width="17.1796875" style="344" customWidth="1"/>
    <col min="15" max="15" width="21.81640625" style="344" customWidth="1"/>
    <col min="16" max="18" width="17.1796875" style="344" customWidth="1"/>
    <col min="19" max="23" width="17.1796875" style="344" hidden="1" customWidth="1"/>
    <col min="24" max="16368" width="9.1796875" style="344" hidden="1" customWidth="1"/>
    <col min="16369" max="16382" width="6.453125" style="344" hidden="1" customWidth="1"/>
    <col min="16383" max="16383" width="7.453125" style="344" hidden="1" customWidth="1"/>
    <col min="16384" max="16384" width="15.453125" style="344" hidden="1" customWidth="1"/>
  </cols>
  <sheetData>
    <row r="1" spans="1:17" s="340" customFormat="1" ht="16" customHeight="1" x14ac:dyDescent="0.35">
      <c r="A1" s="339"/>
      <c r="B1" s="339"/>
      <c r="C1" s="339"/>
      <c r="D1" s="339"/>
      <c r="E1" s="339"/>
      <c r="F1" s="339"/>
      <c r="G1" s="339"/>
      <c r="H1" s="339"/>
      <c r="I1" s="339"/>
      <c r="J1" s="339"/>
      <c r="K1" s="339"/>
      <c r="L1" s="339"/>
      <c r="M1" s="339"/>
    </row>
    <row r="2" spans="1:17" s="341" customFormat="1" ht="24" customHeight="1" x14ac:dyDescent="0.35">
      <c r="B2" s="270" t="s">
        <v>0</v>
      </c>
      <c r="C2" s="342"/>
      <c r="D2" s="271"/>
      <c r="E2" s="343"/>
      <c r="F2" s="343"/>
      <c r="G2" s="271"/>
      <c r="H2" s="271"/>
      <c r="I2" s="271"/>
      <c r="J2" s="271"/>
      <c r="K2" s="271"/>
      <c r="L2" s="271"/>
      <c r="M2" s="271"/>
      <c r="N2" s="271"/>
      <c r="O2" s="271"/>
      <c r="P2" s="271"/>
      <c r="Q2" s="271"/>
    </row>
    <row r="3" spans="1:17" s="341" customFormat="1" ht="20.149999999999999" customHeight="1" x14ac:dyDescent="0.35">
      <c r="B3" s="272" t="s">
        <v>153</v>
      </c>
      <c r="C3" s="342"/>
      <c r="D3" s="271"/>
      <c r="E3" s="343"/>
      <c r="F3" s="343"/>
      <c r="G3" s="271"/>
      <c r="H3" s="271"/>
      <c r="I3" s="271"/>
      <c r="J3" s="271"/>
      <c r="K3" s="271"/>
      <c r="L3" s="271"/>
      <c r="M3" s="271"/>
      <c r="N3" s="271"/>
      <c r="O3" s="271"/>
      <c r="P3" s="271"/>
      <c r="Q3" s="271"/>
    </row>
    <row r="4" spans="1:17" s="341" customFormat="1" ht="20.149999999999999" customHeight="1" x14ac:dyDescent="0.35">
      <c r="B4" s="273" t="s">
        <v>21</v>
      </c>
      <c r="C4" s="342"/>
      <c r="D4" s="271"/>
      <c r="E4" s="343"/>
      <c r="F4" s="343"/>
      <c r="G4" s="271"/>
      <c r="H4" s="271"/>
      <c r="I4" s="271"/>
      <c r="J4" s="271"/>
      <c r="K4" s="271"/>
      <c r="L4" s="271"/>
      <c r="M4" s="271"/>
      <c r="N4" s="271"/>
      <c r="O4" s="271"/>
      <c r="P4" s="271"/>
      <c r="Q4" s="271"/>
    </row>
    <row r="5" spans="1:17" s="341" customFormat="1" ht="16" customHeight="1" x14ac:dyDescent="0.35">
      <c r="B5" s="274" t="s">
        <v>152</v>
      </c>
      <c r="C5" s="342"/>
      <c r="D5" s="271"/>
      <c r="E5" s="343"/>
      <c r="F5" s="343"/>
      <c r="G5" s="271"/>
      <c r="H5" s="271"/>
      <c r="I5" s="271"/>
      <c r="J5" s="271"/>
      <c r="K5" s="271"/>
      <c r="L5" s="271"/>
      <c r="M5" s="271"/>
      <c r="N5" s="271"/>
      <c r="O5" s="271"/>
      <c r="P5" s="271"/>
      <c r="Q5" s="271"/>
    </row>
    <row r="6" spans="1:17" ht="16" customHeight="1" x14ac:dyDescent="0.35">
      <c r="B6" s="275" t="s">
        <v>20</v>
      </c>
      <c r="C6" s="342"/>
      <c r="D6" s="276"/>
      <c r="E6" s="342"/>
      <c r="F6" s="342"/>
      <c r="G6" s="276"/>
      <c r="H6" s="276"/>
      <c r="I6" s="276"/>
      <c r="J6" s="276"/>
      <c r="K6" s="276"/>
      <c r="L6" s="276"/>
      <c r="M6" s="276"/>
      <c r="N6" s="276"/>
      <c r="O6" s="276"/>
      <c r="P6" s="276"/>
      <c r="Q6" s="276"/>
    </row>
    <row r="7" spans="1:17" ht="15" customHeight="1" thickBot="1" x14ac:dyDescent="0.4">
      <c r="B7" s="345"/>
      <c r="C7" s="345"/>
      <c r="D7" s="346"/>
      <c r="E7" s="346"/>
      <c r="F7" s="24"/>
      <c r="G7" s="25"/>
      <c r="H7" s="25"/>
      <c r="I7" s="25"/>
      <c r="J7" s="25"/>
      <c r="K7" s="25"/>
      <c r="L7" s="25"/>
      <c r="M7" s="26"/>
      <c r="N7" s="26"/>
      <c r="O7" s="26"/>
      <c r="P7" s="26"/>
      <c r="Q7" s="26"/>
    </row>
    <row r="8" spans="1:17" ht="15" customHeight="1" x14ac:dyDescent="0.35">
      <c r="B8" s="347"/>
      <c r="C8" s="348"/>
      <c r="D8" s="348"/>
      <c r="E8" s="348"/>
      <c r="F8" s="348"/>
      <c r="G8" s="348"/>
      <c r="H8" s="348"/>
      <c r="I8" s="348"/>
      <c r="J8" s="348"/>
      <c r="K8" s="348"/>
      <c r="L8" s="348"/>
      <c r="M8" s="349"/>
      <c r="N8" s="349"/>
      <c r="O8" s="349"/>
      <c r="P8" s="349"/>
      <c r="Q8" s="349"/>
    </row>
    <row r="9" spans="1:17" ht="15" customHeight="1" x14ac:dyDescent="0.35">
      <c r="B9" s="466" t="s">
        <v>96</v>
      </c>
      <c r="C9" s="350"/>
      <c r="D9" s="351"/>
      <c r="E9" s="351"/>
      <c r="F9" s="351"/>
      <c r="G9" s="350"/>
      <c r="H9" s="350"/>
      <c r="I9" s="350"/>
      <c r="J9" s="350"/>
      <c r="K9" s="350"/>
      <c r="L9" s="350"/>
      <c r="M9" s="352"/>
      <c r="N9" s="352"/>
      <c r="O9" s="352"/>
      <c r="P9" s="352"/>
      <c r="Q9" s="352"/>
    </row>
    <row r="10" spans="1:17" ht="35.25" customHeight="1" x14ac:dyDescent="0.35">
      <c r="B10" s="467"/>
      <c r="C10" s="353"/>
      <c r="D10" s="353"/>
      <c r="E10" s="353"/>
      <c r="F10" s="353"/>
      <c r="G10" s="354"/>
      <c r="H10" s="354"/>
      <c r="I10" s="354"/>
      <c r="J10" s="354"/>
      <c r="K10" s="354"/>
      <c r="L10" s="354"/>
      <c r="M10" s="355"/>
      <c r="N10" s="355"/>
      <c r="O10" s="355"/>
      <c r="P10" s="355"/>
      <c r="Q10" s="355"/>
    </row>
    <row r="11" spans="1:17" ht="29" x14ac:dyDescent="0.35">
      <c r="B11" s="356" t="s">
        <v>16</v>
      </c>
      <c r="C11" s="357" t="s">
        <v>94</v>
      </c>
      <c r="D11" s="305" t="s">
        <v>2</v>
      </c>
      <c r="E11" s="305" t="s">
        <v>3</v>
      </c>
      <c r="F11" s="305" t="s">
        <v>4</v>
      </c>
      <c r="G11" s="305" t="s">
        <v>5</v>
      </c>
      <c r="H11" s="305" t="s">
        <v>6</v>
      </c>
      <c r="I11" s="305" t="s">
        <v>7</v>
      </c>
      <c r="J11" s="305" t="s">
        <v>9</v>
      </c>
      <c r="K11" s="305" t="s">
        <v>82</v>
      </c>
      <c r="L11" s="305" t="s">
        <v>83</v>
      </c>
      <c r="M11" s="305" t="s">
        <v>84</v>
      </c>
      <c r="N11" s="305" t="s">
        <v>86</v>
      </c>
      <c r="O11" s="305" t="s">
        <v>87</v>
      </c>
      <c r="P11" s="305" t="s">
        <v>88</v>
      </c>
      <c r="Q11" s="305" t="s">
        <v>89</v>
      </c>
    </row>
    <row r="12" spans="1:17" ht="14.5" x14ac:dyDescent="0.35">
      <c r="B12" s="358" t="s">
        <v>149</v>
      </c>
      <c r="C12" s="27">
        <f>Dimensionering!C29</f>
        <v>450</v>
      </c>
      <c r="D12" s="27">
        <f>Dimensionering!D29</f>
        <v>0</v>
      </c>
      <c r="E12" s="27">
        <f>Dimensionering!E29</f>
        <v>60</v>
      </c>
      <c r="F12" s="27">
        <f>Dimensionering!F29</f>
        <v>40</v>
      </c>
      <c r="G12" s="27">
        <f>Dimensionering!G29</f>
        <v>40</v>
      </c>
      <c r="H12" s="27">
        <f>Dimensionering!H29</f>
        <v>40</v>
      </c>
      <c r="I12" s="27">
        <f>Dimensionering!I29</f>
        <v>30</v>
      </c>
      <c r="J12" s="27">
        <f>Dimensionering!J29</f>
        <v>30</v>
      </c>
      <c r="K12" s="27">
        <f>Dimensionering!K29</f>
        <v>30</v>
      </c>
      <c r="L12" s="27">
        <f>Dimensionering!L29</f>
        <v>30</v>
      </c>
      <c r="M12" s="27">
        <f>Dimensionering!M29</f>
        <v>30</v>
      </c>
      <c r="N12" s="27">
        <f>Dimensionering!N29</f>
        <v>30</v>
      </c>
      <c r="O12" s="27">
        <f>Dimensionering!O29</f>
        <v>30</v>
      </c>
      <c r="P12" s="27">
        <f>Dimensionering!P29</f>
        <v>30</v>
      </c>
      <c r="Q12" s="27">
        <f>Dimensionering!Q29</f>
        <v>30</v>
      </c>
    </row>
    <row r="13" spans="1:17" ht="15" customHeight="1" thickBot="1" x14ac:dyDescent="0.4">
      <c r="B13" s="359"/>
      <c r="C13" s="360">
        <f>SUM(C12:C12)</f>
        <v>450</v>
      </c>
      <c r="D13" s="359"/>
      <c r="E13" s="359"/>
      <c r="F13" s="359"/>
      <c r="G13" s="359"/>
      <c r="H13" s="359"/>
      <c r="I13" s="359"/>
      <c r="J13" s="359"/>
      <c r="K13" s="359"/>
      <c r="L13" s="359"/>
      <c r="M13" s="359"/>
    </row>
    <row r="14" spans="1:17" ht="15" customHeight="1" thickTop="1" x14ac:dyDescent="0.35">
      <c r="B14" s="361"/>
      <c r="C14" s="361"/>
      <c r="D14" s="361"/>
      <c r="E14" s="28"/>
      <c r="F14" s="28"/>
      <c r="G14" s="28"/>
      <c r="H14" s="28"/>
      <c r="I14" s="28"/>
      <c r="J14" s="28"/>
      <c r="K14" s="28"/>
      <c r="L14" s="28"/>
      <c r="M14" s="29"/>
    </row>
    <row r="15" spans="1:17" ht="18.649999999999999" customHeight="1" x14ac:dyDescent="0.35">
      <c r="B15" s="362" t="s">
        <v>97</v>
      </c>
      <c r="C15" s="363"/>
      <c r="D15" s="350"/>
      <c r="E15" s="350"/>
      <c r="F15" s="350"/>
      <c r="G15" s="350"/>
      <c r="H15" s="350"/>
      <c r="I15" s="350"/>
      <c r="J15" s="350"/>
      <c r="K15" s="350"/>
      <c r="L15" s="350"/>
      <c r="M15" s="364"/>
      <c r="N15" s="364"/>
      <c r="O15" s="364"/>
      <c r="P15" s="364"/>
      <c r="Q15" s="364"/>
    </row>
    <row r="16" spans="1:17" ht="15" customHeight="1" x14ac:dyDescent="0.35">
      <c r="B16" s="356" t="s">
        <v>16</v>
      </c>
      <c r="C16" s="357" t="s">
        <v>17</v>
      </c>
      <c r="D16" s="305" t="s">
        <v>2</v>
      </c>
      <c r="E16" s="305" t="s">
        <v>3</v>
      </c>
      <c r="F16" s="430" t="s">
        <v>4</v>
      </c>
      <c r="G16" s="305" t="s">
        <v>5</v>
      </c>
      <c r="H16" s="305" t="s">
        <v>6</v>
      </c>
      <c r="I16" s="431" t="s">
        <v>7</v>
      </c>
      <c r="J16" s="305" t="s">
        <v>9</v>
      </c>
      <c r="K16" s="305" t="s">
        <v>82</v>
      </c>
      <c r="L16" s="305" t="s">
        <v>83</v>
      </c>
      <c r="M16" s="305" t="s">
        <v>84</v>
      </c>
      <c r="N16" s="305" t="s">
        <v>86</v>
      </c>
      <c r="O16" s="305" t="s">
        <v>87</v>
      </c>
      <c r="P16" s="305" t="s">
        <v>88</v>
      </c>
      <c r="Q16" s="305" t="s">
        <v>89</v>
      </c>
    </row>
    <row r="17" spans="1:17" ht="15" customHeight="1" x14ac:dyDescent="0.35">
      <c r="B17" s="365" t="str">
        <f>B12</f>
        <v>Senior TBM specialist</v>
      </c>
      <c r="C17" s="10">
        <v>0</v>
      </c>
      <c r="D17" s="45">
        <f>+D12*$C$17</f>
        <v>0</v>
      </c>
      <c r="E17" s="45">
        <f t="shared" ref="E17:Q17" si="0">+E12*$C$17</f>
        <v>0</v>
      </c>
      <c r="F17" s="45">
        <f t="shared" si="0"/>
        <v>0</v>
      </c>
      <c r="G17" s="45">
        <f t="shared" si="0"/>
        <v>0</v>
      </c>
      <c r="H17" s="45">
        <f t="shared" si="0"/>
        <v>0</v>
      </c>
      <c r="I17" s="45">
        <f t="shared" si="0"/>
        <v>0</v>
      </c>
      <c r="J17" s="45">
        <f t="shared" si="0"/>
        <v>0</v>
      </c>
      <c r="K17" s="45">
        <f t="shared" si="0"/>
        <v>0</v>
      </c>
      <c r="L17" s="45">
        <f t="shared" si="0"/>
        <v>0</v>
      </c>
      <c r="M17" s="45">
        <f t="shared" si="0"/>
        <v>0</v>
      </c>
      <c r="N17" s="45">
        <f t="shared" si="0"/>
        <v>0</v>
      </c>
      <c r="O17" s="45">
        <f t="shared" si="0"/>
        <v>0</v>
      </c>
      <c r="P17" s="45">
        <f t="shared" si="0"/>
        <v>0</v>
      </c>
      <c r="Q17" s="45">
        <f t="shared" si="0"/>
        <v>0</v>
      </c>
    </row>
    <row r="18" spans="1:17" ht="15" customHeight="1" thickBot="1" x14ac:dyDescent="0.4">
      <c r="B18" s="365" t="s">
        <v>25</v>
      </c>
      <c r="C18" s="31"/>
      <c r="D18" s="366">
        <f>SUM(D17:D17)</f>
        <v>0</v>
      </c>
      <c r="E18" s="366">
        <f>SUM(E17:E17)</f>
        <v>0</v>
      </c>
      <c r="F18" s="366">
        <f t="shared" ref="F18:Q18" si="1">SUM(F17:F17)</f>
        <v>0</v>
      </c>
      <c r="G18" s="366">
        <f t="shared" si="1"/>
        <v>0</v>
      </c>
      <c r="H18" s="366">
        <f t="shared" si="1"/>
        <v>0</v>
      </c>
      <c r="I18" s="366">
        <f t="shared" si="1"/>
        <v>0</v>
      </c>
      <c r="J18" s="366">
        <f t="shared" si="1"/>
        <v>0</v>
      </c>
      <c r="K18" s="366">
        <f t="shared" si="1"/>
        <v>0</v>
      </c>
      <c r="L18" s="366">
        <f t="shared" si="1"/>
        <v>0</v>
      </c>
      <c r="M18" s="366">
        <f t="shared" si="1"/>
        <v>0</v>
      </c>
      <c r="N18" s="366">
        <f t="shared" si="1"/>
        <v>0</v>
      </c>
      <c r="O18" s="366">
        <f t="shared" si="1"/>
        <v>0</v>
      </c>
      <c r="P18" s="366">
        <f t="shared" si="1"/>
        <v>0</v>
      </c>
      <c r="Q18" s="366">
        <f t="shared" si="1"/>
        <v>0</v>
      </c>
    </row>
    <row r="19" spans="1:17" ht="15" customHeight="1" thickTop="1" x14ac:dyDescent="0.35">
      <c r="B19" s="367" t="s">
        <v>126</v>
      </c>
      <c r="C19" s="368">
        <f>SUM(D18:Q18)</f>
        <v>0</v>
      </c>
      <c r="D19" s="369"/>
      <c r="E19" s="369"/>
      <c r="F19" s="30"/>
      <c r="G19" s="30"/>
      <c r="H19" s="30"/>
      <c r="I19" s="30"/>
      <c r="J19" s="30"/>
      <c r="K19" s="30"/>
      <c r="L19" s="30"/>
      <c r="M19" s="29"/>
      <c r="N19" s="29"/>
      <c r="O19" s="29"/>
      <c r="P19" s="29"/>
      <c r="Q19" s="29"/>
    </row>
    <row r="20" spans="1:17" ht="15" customHeight="1" x14ac:dyDescent="0.35">
      <c r="D20" s="369"/>
      <c r="E20" s="369"/>
      <c r="F20" s="30"/>
      <c r="G20" s="30"/>
      <c r="H20" s="30"/>
      <c r="I20" s="30"/>
      <c r="J20" s="30"/>
      <c r="K20" s="30"/>
      <c r="L20" s="30"/>
      <c r="M20" s="29"/>
      <c r="N20" s="29"/>
      <c r="O20" s="29"/>
      <c r="P20" s="29"/>
      <c r="Q20" s="29"/>
    </row>
    <row r="21" spans="1:17" ht="15" customHeight="1" x14ac:dyDescent="0.35">
      <c r="A21" s="369"/>
      <c r="B21" s="370" t="s">
        <v>136</v>
      </c>
      <c r="C21" s="368">
        <f>N28</f>
        <v>-43200</v>
      </c>
      <c r="D21" s="371">
        <f>SUM(D12*8*$H$27)</f>
        <v>0</v>
      </c>
      <c r="E21" s="371">
        <f>SUM(E12*8*$H$27)</f>
        <v>-5760</v>
      </c>
      <c r="F21" s="371">
        <f>SUM(F12*8*$H$27)</f>
        <v>-3840</v>
      </c>
      <c r="G21" s="371">
        <f t="shared" ref="G21:Q21" si="2">SUM(G12*8*$H$27)</f>
        <v>-3840</v>
      </c>
      <c r="H21" s="371">
        <f t="shared" si="2"/>
        <v>-3840</v>
      </c>
      <c r="I21" s="371">
        <f t="shared" si="2"/>
        <v>-2880</v>
      </c>
      <c r="J21" s="371">
        <f t="shared" si="2"/>
        <v>-2880</v>
      </c>
      <c r="K21" s="371">
        <f t="shared" si="2"/>
        <v>-2880</v>
      </c>
      <c r="L21" s="371">
        <f t="shared" si="2"/>
        <v>-2880</v>
      </c>
      <c r="M21" s="371">
        <f t="shared" si="2"/>
        <v>-2880</v>
      </c>
      <c r="N21" s="371">
        <f t="shared" si="2"/>
        <v>-2880</v>
      </c>
      <c r="O21" s="371">
        <f t="shared" si="2"/>
        <v>-2880</v>
      </c>
      <c r="P21" s="371">
        <f t="shared" si="2"/>
        <v>-2880</v>
      </c>
      <c r="Q21" s="371">
        <f t="shared" si="2"/>
        <v>-2880</v>
      </c>
    </row>
    <row r="22" spans="1:17" ht="15" customHeight="1" thickBot="1" x14ac:dyDescent="0.4">
      <c r="B22" s="345"/>
      <c r="C22" s="345"/>
      <c r="D22" s="346"/>
      <c r="E22" s="346"/>
      <c r="F22" s="24"/>
      <c r="G22" s="25"/>
      <c r="H22" s="25"/>
      <c r="I22" s="25"/>
      <c r="J22" s="25"/>
      <c r="K22" s="25"/>
      <c r="L22" s="25"/>
      <c r="M22" s="26"/>
      <c r="N22" s="26"/>
      <c r="O22" s="26"/>
      <c r="P22" s="26"/>
      <c r="Q22" s="26"/>
    </row>
    <row r="23" spans="1:17" ht="15" customHeight="1" x14ac:dyDescent="0.35">
      <c r="B23" s="347"/>
      <c r="C23" s="347"/>
      <c r="F23" s="42"/>
      <c r="G23" s="43"/>
      <c r="H23" s="43"/>
      <c r="I23" s="43"/>
      <c r="J23" s="43"/>
      <c r="K23" s="43"/>
      <c r="L23" s="43"/>
      <c r="M23" s="44"/>
      <c r="N23" s="44"/>
      <c r="O23" s="44"/>
      <c r="P23" s="44"/>
      <c r="Q23" s="44"/>
    </row>
    <row r="24" spans="1:17" ht="23.25" customHeight="1" x14ac:dyDescent="0.35">
      <c r="B24" s="373" t="s">
        <v>125</v>
      </c>
      <c r="C24" s="347"/>
      <c r="F24" s="42"/>
      <c r="G24" s="43"/>
      <c r="H24" s="43"/>
      <c r="I24" s="43"/>
      <c r="J24" s="43"/>
      <c r="K24" s="43"/>
      <c r="L24" s="43"/>
      <c r="M24" s="44"/>
      <c r="N24" s="44"/>
      <c r="O24" s="44"/>
      <c r="P24" s="44"/>
      <c r="Q24" s="44"/>
    </row>
    <row r="25" spans="1:17" ht="72" customHeight="1" x14ac:dyDescent="0.35">
      <c r="B25" s="471" t="s">
        <v>100</v>
      </c>
      <c r="C25" s="471"/>
      <c r="D25" s="471"/>
      <c r="E25" s="374" t="s">
        <v>137</v>
      </c>
      <c r="F25" s="374" t="s">
        <v>134</v>
      </c>
      <c r="G25" s="374" t="s">
        <v>101</v>
      </c>
      <c r="H25" s="374" t="s">
        <v>102</v>
      </c>
      <c r="I25" s="374" t="s">
        <v>140</v>
      </c>
      <c r="J25" s="374" t="s">
        <v>103</v>
      </c>
      <c r="K25" s="374" t="s">
        <v>104</v>
      </c>
      <c r="L25" s="43"/>
      <c r="M25" s="374" t="s">
        <v>105</v>
      </c>
      <c r="N25" s="374" t="s">
        <v>106</v>
      </c>
      <c r="O25" s="374" t="s">
        <v>135</v>
      </c>
      <c r="P25" s="44"/>
      <c r="Q25" s="44"/>
    </row>
    <row r="26" spans="1:17" ht="15" customHeight="1" x14ac:dyDescent="0.35">
      <c r="B26" s="375"/>
      <c r="C26" s="375"/>
      <c r="D26" s="375"/>
      <c r="E26" s="376"/>
      <c r="F26" s="376"/>
      <c r="G26" s="375"/>
      <c r="H26" s="377"/>
      <c r="I26" s="46"/>
      <c r="J26" s="378" t="s">
        <v>8</v>
      </c>
      <c r="K26" s="376"/>
      <c r="L26" s="43"/>
      <c r="M26" s="376"/>
      <c r="N26" s="376"/>
      <c r="O26" s="376"/>
      <c r="P26" s="44"/>
      <c r="Q26" s="44"/>
    </row>
    <row r="27" spans="1:17" ht="15" customHeight="1" x14ac:dyDescent="0.35">
      <c r="B27" s="468" t="s">
        <v>149</v>
      </c>
      <c r="C27" s="469"/>
      <c r="D27" s="470"/>
      <c r="E27" s="117">
        <f>Factor!B16</f>
        <v>120</v>
      </c>
      <c r="F27" s="48">
        <f>C17/8</f>
        <v>0</v>
      </c>
      <c r="G27" s="49">
        <f>IF(ISBLANK(F27),"",IF(OR(F27&gt;E27+Spreiding,F27&lt;E27-Spreiding),IF(F27&lt;E27-Spreiding,-0.1,0.1),ROUND((1+TAN((F27-E27)/Factor!$B$19)*Factor!$B$18-1),3)))</f>
        <v>-0.1</v>
      </c>
      <c r="H27" s="47">
        <f>IF(ISBLANK(F27),"",+E27*G27)</f>
        <v>-12</v>
      </c>
      <c r="I27" s="47">
        <f>IF(ISBLANK(F27),"",+F27+H27)</f>
        <v>-12</v>
      </c>
      <c r="J27" s="379">
        <f>C12*8</f>
        <v>3600</v>
      </c>
      <c r="K27" s="48">
        <f>+J27*E27</f>
        <v>432000</v>
      </c>
      <c r="L27" s="43"/>
      <c r="M27" s="48">
        <f>+F27*J27</f>
        <v>0</v>
      </c>
      <c r="N27" s="48">
        <f>IF(ISBLANK(F27),"",+J27*H27)</f>
        <v>-43200</v>
      </c>
      <c r="O27" s="48">
        <f>SUM(M27:N27)</f>
        <v>-43200</v>
      </c>
      <c r="P27" s="44"/>
      <c r="Q27" s="44"/>
    </row>
    <row r="28" spans="1:17" ht="15" customHeight="1" thickBot="1" x14ac:dyDescent="0.4">
      <c r="B28" s="380"/>
      <c r="C28" s="381"/>
      <c r="D28" s="381"/>
      <c r="E28" s="382"/>
      <c r="F28" s="382"/>
      <c r="G28" s="382"/>
      <c r="H28" s="382"/>
      <c r="I28" s="383" t="s">
        <v>10</v>
      </c>
      <c r="J28" s="118">
        <f>SUM(J27:J27)</f>
        <v>3600</v>
      </c>
      <c r="K28" s="50">
        <f>SUM(K27:K27)</f>
        <v>432000</v>
      </c>
      <c r="L28" s="384"/>
      <c r="M28" s="50">
        <f>SUM(M27:M27)</f>
        <v>0</v>
      </c>
      <c r="N28" s="50">
        <f>SUM(N27:N27)</f>
        <v>-43200</v>
      </c>
      <c r="O28" s="50">
        <f>SUM(O27:O27)</f>
        <v>-43200</v>
      </c>
      <c r="P28" s="44"/>
      <c r="Q28" s="44"/>
    </row>
    <row r="29" spans="1:17" ht="15" customHeight="1" thickTop="1" thickBot="1" x14ac:dyDescent="0.4">
      <c r="B29" s="345"/>
      <c r="C29" s="345"/>
      <c r="D29" s="346"/>
      <c r="E29" s="346"/>
      <c r="F29" s="24"/>
      <c r="G29" s="25"/>
      <c r="H29" s="25"/>
      <c r="I29" s="25"/>
      <c r="J29" s="25"/>
      <c r="K29" s="25"/>
      <c r="L29" s="25"/>
      <c r="M29" s="26"/>
      <c r="N29" s="26"/>
      <c r="O29" s="26"/>
      <c r="P29" s="26"/>
      <c r="Q29" s="26"/>
    </row>
    <row r="30" spans="1:17" ht="15" customHeight="1" x14ac:dyDescent="0.35">
      <c r="B30" s="347"/>
      <c r="C30" s="347"/>
      <c r="F30" s="42"/>
      <c r="G30" s="43"/>
      <c r="H30" s="43"/>
      <c r="I30" s="43"/>
      <c r="J30" s="43"/>
      <c r="K30" s="43"/>
      <c r="L30" s="43"/>
      <c r="M30" s="44"/>
      <c r="N30" s="44"/>
      <c r="O30" s="44"/>
      <c r="P30" s="44"/>
      <c r="Q30" s="44"/>
    </row>
    <row r="31" spans="1:17" ht="15" customHeight="1" x14ac:dyDescent="0.35">
      <c r="B31" s="347"/>
      <c r="C31" s="347"/>
      <c r="F31" s="42"/>
      <c r="G31" s="43"/>
      <c r="H31" s="43"/>
      <c r="I31" s="43"/>
      <c r="J31" s="43"/>
      <c r="K31" s="43"/>
      <c r="L31" s="43"/>
      <c r="M31" s="44"/>
      <c r="N31" s="44"/>
      <c r="O31" s="44"/>
      <c r="P31" s="44"/>
      <c r="Q31" s="44"/>
    </row>
    <row r="32" spans="1:17" ht="15" customHeight="1" x14ac:dyDescent="0.35">
      <c r="B32" s="347"/>
      <c r="C32" s="347"/>
      <c r="D32" s="347"/>
      <c r="E32" s="347"/>
      <c r="F32" s="347"/>
      <c r="G32" s="347"/>
      <c r="H32" s="347"/>
      <c r="I32" s="347"/>
      <c r="J32" s="347"/>
      <c r="K32" s="347"/>
      <c r="L32" s="347"/>
      <c r="M32" s="347"/>
      <c r="N32" s="347"/>
      <c r="O32" s="347"/>
      <c r="P32" s="347"/>
      <c r="Q32" s="347"/>
    </row>
    <row r="33" spans="2:18" ht="15" customHeight="1" x14ac:dyDescent="0.35">
      <c r="B33" s="347"/>
      <c r="C33" s="347"/>
      <c r="D33" s="305" t="s">
        <v>2</v>
      </c>
      <c r="E33" s="305" t="s">
        <v>3</v>
      </c>
      <c r="F33" s="430" t="s">
        <v>4</v>
      </c>
      <c r="G33" s="305" t="s">
        <v>5</v>
      </c>
      <c r="H33" s="305" t="s">
        <v>6</v>
      </c>
      <c r="I33" s="431" t="s">
        <v>7</v>
      </c>
      <c r="J33" s="305" t="s">
        <v>9</v>
      </c>
      <c r="K33" s="305" t="s">
        <v>82</v>
      </c>
      <c r="L33" s="305" t="s">
        <v>83</v>
      </c>
      <c r="M33" s="305" t="s">
        <v>84</v>
      </c>
      <c r="N33" s="305" t="s">
        <v>86</v>
      </c>
      <c r="O33" s="305" t="s">
        <v>87</v>
      </c>
      <c r="P33" s="305" t="s">
        <v>88</v>
      </c>
      <c r="Q33" s="305" t="s">
        <v>89</v>
      </c>
    </row>
    <row r="34" spans="2:18" ht="18.5" x14ac:dyDescent="0.35">
      <c r="B34" s="385" t="s">
        <v>200</v>
      </c>
      <c r="C34" s="347"/>
      <c r="D34" s="433" t="s">
        <v>201</v>
      </c>
      <c r="E34" s="433">
        <v>5</v>
      </c>
      <c r="F34" s="433">
        <v>5</v>
      </c>
      <c r="G34" s="433">
        <v>5</v>
      </c>
      <c r="H34" s="433">
        <v>5</v>
      </c>
      <c r="I34" s="433">
        <v>5</v>
      </c>
      <c r="J34" s="433">
        <v>2</v>
      </c>
      <c r="K34" s="433">
        <v>2</v>
      </c>
      <c r="L34" s="433">
        <v>2</v>
      </c>
      <c r="M34" s="433">
        <v>2</v>
      </c>
      <c r="N34" s="433">
        <v>2</v>
      </c>
      <c r="O34" s="433">
        <v>2</v>
      </c>
      <c r="P34" s="433">
        <v>2</v>
      </c>
      <c r="Q34" s="433">
        <v>1</v>
      </c>
      <c r="R34" s="432"/>
    </row>
    <row r="35" spans="2:18" ht="17.25" customHeight="1" x14ac:dyDescent="0.35">
      <c r="B35" s="386" t="s">
        <v>202</v>
      </c>
      <c r="C35" s="347"/>
      <c r="H35" s="344"/>
      <c r="I35" s="344"/>
      <c r="J35" s="344"/>
      <c r="K35" s="344"/>
      <c r="L35" s="344"/>
    </row>
    <row r="36" spans="2:18" ht="15" customHeight="1" x14ac:dyDescent="0.35">
      <c r="B36" s="124" t="s">
        <v>203</v>
      </c>
      <c r="C36" s="347"/>
      <c r="D36" s="434"/>
      <c r="E36" s="435">
        <v>0</v>
      </c>
      <c r="F36" s="435">
        <v>0</v>
      </c>
      <c r="G36" s="435">
        <v>0</v>
      </c>
      <c r="H36" s="435">
        <v>0</v>
      </c>
      <c r="I36" s="435">
        <v>0</v>
      </c>
      <c r="J36" s="435">
        <v>0</v>
      </c>
      <c r="K36" s="435">
        <v>0</v>
      </c>
      <c r="L36" s="435">
        <v>0</v>
      </c>
      <c r="M36" s="435">
        <v>0</v>
      </c>
      <c r="N36" s="435">
        <v>0</v>
      </c>
      <c r="O36" s="435">
        <v>0</v>
      </c>
      <c r="P36" s="435">
        <v>0</v>
      </c>
      <c r="Q36" s="435">
        <v>0</v>
      </c>
    </row>
    <row r="37" spans="2:18" ht="15" customHeight="1" x14ac:dyDescent="0.35">
      <c r="B37" s="124" t="s">
        <v>203</v>
      </c>
      <c r="C37" s="347"/>
      <c r="D37" s="434"/>
      <c r="E37" s="435"/>
      <c r="F37" s="435"/>
      <c r="G37" s="435"/>
      <c r="H37" s="435"/>
      <c r="I37" s="435"/>
      <c r="J37" s="435"/>
      <c r="K37" s="435"/>
      <c r="L37" s="435"/>
      <c r="M37" s="435"/>
      <c r="N37" s="435"/>
      <c r="O37" s="435"/>
      <c r="P37" s="435"/>
      <c r="Q37" s="435"/>
    </row>
    <row r="38" spans="2:18" ht="15" customHeight="1" x14ac:dyDescent="0.35">
      <c r="B38" s="124" t="s">
        <v>203</v>
      </c>
      <c r="C38" s="347"/>
      <c r="D38" s="434"/>
      <c r="E38" s="435"/>
      <c r="F38" s="435"/>
      <c r="G38" s="435"/>
      <c r="H38" s="435"/>
      <c r="I38" s="435"/>
      <c r="J38" s="435"/>
      <c r="K38" s="435"/>
      <c r="L38" s="435"/>
      <c r="M38" s="435"/>
      <c r="N38" s="435"/>
      <c r="O38" s="435"/>
      <c r="P38" s="435"/>
      <c r="Q38" s="435"/>
    </row>
    <row r="39" spans="2:18" ht="15" customHeight="1" x14ac:dyDescent="0.35">
      <c r="B39" s="370" t="s">
        <v>15</v>
      </c>
      <c r="C39" s="368">
        <f>SUM(E36:I38)</f>
        <v>0</v>
      </c>
      <c r="E39" s="48">
        <f>SUM(E36:E38)</f>
        <v>0</v>
      </c>
      <c r="F39" s="48">
        <f t="shared" ref="F39:Q39" si="3">SUM(F36:F38)</f>
        <v>0</v>
      </c>
      <c r="G39" s="48">
        <f t="shared" si="3"/>
        <v>0</v>
      </c>
      <c r="H39" s="48">
        <f t="shared" si="3"/>
        <v>0</v>
      </c>
      <c r="I39" s="48">
        <f t="shared" si="3"/>
        <v>0</v>
      </c>
      <c r="J39" s="48">
        <f t="shared" si="3"/>
        <v>0</v>
      </c>
      <c r="K39" s="48">
        <f t="shared" si="3"/>
        <v>0</v>
      </c>
      <c r="L39" s="48">
        <f t="shared" si="3"/>
        <v>0</v>
      </c>
      <c r="M39" s="48">
        <f t="shared" si="3"/>
        <v>0</v>
      </c>
      <c r="N39" s="48">
        <f t="shared" si="3"/>
        <v>0</v>
      </c>
      <c r="O39" s="48">
        <f t="shared" si="3"/>
        <v>0</v>
      </c>
      <c r="P39" s="48">
        <f t="shared" si="3"/>
        <v>0</v>
      </c>
      <c r="Q39" s="48">
        <f t="shared" si="3"/>
        <v>0</v>
      </c>
    </row>
    <row r="40" spans="2:18" ht="15" customHeight="1" thickBot="1" x14ac:dyDescent="0.4">
      <c r="B40" s="388"/>
      <c r="C40" s="388"/>
      <c r="D40" s="388"/>
      <c r="E40" s="389"/>
      <c r="F40" s="32"/>
      <c r="G40" s="33"/>
      <c r="H40" s="33"/>
      <c r="I40" s="33"/>
      <c r="J40" s="33"/>
      <c r="K40" s="33"/>
      <c r="L40" s="33"/>
      <c r="M40" s="34"/>
      <c r="N40" s="34"/>
      <c r="O40" s="34"/>
      <c r="P40" s="34"/>
      <c r="Q40" s="34"/>
    </row>
    <row r="41" spans="2:18" ht="15" customHeight="1" x14ac:dyDescent="0.35">
      <c r="B41" s="390"/>
      <c r="C41" s="390"/>
      <c r="D41" s="390"/>
      <c r="E41" s="391"/>
      <c r="F41" s="39"/>
      <c r="G41" s="40"/>
      <c r="H41" s="40"/>
      <c r="I41" s="40"/>
      <c r="J41" s="40"/>
      <c r="K41" s="40"/>
      <c r="L41" s="40"/>
      <c r="M41" s="41"/>
      <c r="N41" s="41"/>
      <c r="O41" s="41"/>
      <c r="P41" s="41"/>
      <c r="Q41" s="41"/>
    </row>
    <row r="42" spans="2:18" ht="15" customHeight="1" x14ac:dyDescent="0.35">
      <c r="B42" s="390"/>
      <c r="C42" s="390"/>
      <c r="D42" s="391"/>
      <c r="E42" s="391"/>
      <c r="F42" s="39"/>
      <c r="G42" s="40"/>
      <c r="H42" s="40"/>
      <c r="I42" s="40"/>
      <c r="J42" s="40"/>
      <c r="K42" s="40"/>
      <c r="L42" s="40"/>
      <c r="M42" s="41"/>
      <c r="N42" s="41"/>
      <c r="O42" s="41"/>
      <c r="P42" s="41"/>
      <c r="Q42" s="41"/>
    </row>
    <row r="43" spans="2:18" ht="15" customHeight="1" x14ac:dyDescent="0.35">
      <c r="B43" s="390"/>
      <c r="C43" s="390"/>
      <c r="D43" s="391"/>
      <c r="E43" s="391"/>
      <c r="F43" s="39"/>
      <c r="G43" s="40"/>
      <c r="H43" s="40"/>
      <c r="I43" s="40"/>
      <c r="J43" s="40"/>
      <c r="K43" s="40"/>
      <c r="L43" s="40"/>
      <c r="M43" s="41"/>
      <c r="N43" s="41"/>
      <c r="O43" s="41"/>
      <c r="P43" s="41"/>
      <c r="Q43" s="41"/>
    </row>
    <row r="44" spans="2:18" ht="15" customHeight="1" x14ac:dyDescent="0.35">
      <c r="B44" s="390"/>
      <c r="C44" s="390"/>
      <c r="D44" s="391"/>
      <c r="E44" s="391"/>
      <c r="F44" s="39"/>
      <c r="G44" s="40"/>
      <c r="H44" s="40"/>
      <c r="I44" s="40"/>
      <c r="J44" s="40"/>
      <c r="K44" s="40"/>
      <c r="L44" s="40"/>
      <c r="M44" s="41"/>
      <c r="N44" s="41"/>
      <c r="O44" s="41"/>
      <c r="P44" s="41"/>
      <c r="Q44" s="41"/>
    </row>
    <row r="45" spans="2:18" ht="15" customHeight="1" x14ac:dyDescent="0.35">
      <c r="B45" s="347"/>
      <c r="C45" s="348"/>
      <c r="D45" s="348"/>
      <c r="E45" s="348"/>
      <c r="F45" s="348"/>
      <c r="G45" s="348"/>
      <c r="H45" s="348"/>
      <c r="I45" s="348"/>
      <c r="J45" s="348"/>
      <c r="K45" s="348"/>
      <c r="L45" s="348"/>
      <c r="M45" s="349"/>
      <c r="N45" s="349"/>
      <c r="O45" s="349"/>
      <c r="P45" s="349"/>
      <c r="Q45" s="349"/>
    </row>
    <row r="46" spans="2:18" ht="15" hidden="1" customHeight="1" x14ac:dyDescent="0.35"/>
    <row r="47" spans="2:18" ht="15" hidden="1" customHeight="1" x14ac:dyDescent="0.35"/>
    <row r="48" spans="2:18" ht="15" hidden="1" customHeight="1" x14ac:dyDescent="0.35"/>
    <row r="49" spans="4:13" ht="15" hidden="1" customHeight="1" x14ac:dyDescent="0.35"/>
    <row r="50" spans="4:13" ht="15" hidden="1" customHeight="1" x14ac:dyDescent="0.35"/>
    <row r="51" spans="4:13" ht="15" hidden="1" customHeight="1" x14ac:dyDescent="0.35"/>
    <row r="52" spans="4:13" ht="15" hidden="1" customHeight="1" x14ac:dyDescent="0.35"/>
    <row r="53" spans="4:13" ht="15" hidden="1" customHeight="1" x14ac:dyDescent="0.35"/>
    <row r="60" spans="4:13" ht="0" hidden="1" customHeight="1" x14ac:dyDescent="0.35">
      <c r="D60" s="392" t="s">
        <v>28</v>
      </c>
    </row>
    <row r="62" spans="4:13" ht="0" hidden="1" customHeight="1" x14ac:dyDescent="0.35">
      <c r="D62" s="393" t="s">
        <v>29</v>
      </c>
      <c r="M62" s="372"/>
    </row>
  </sheetData>
  <sheetProtection algorithmName="SHA-512" hashValue="Nk+SvP9ddGFLsfx+QFmBhN7CKmLuZg7HNyy63kcuKgvF58xYRYVwhPbIGoC9VgcsVXy02UQwPSlMGzi0BQh87Q==" saltValue="pIbIkNvlmESyFhsXy/8reg==" spinCount="100000" sheet="1" objects="1" scenarios="1"/>
  <mergeCells count="3">
    <mergeCell ref="B9:B10"/>
    <mergeCell ref="B27:D27"/>
    <mergeCell ref="B25:D25"/>
  </mergeCells>
  <phoneticPr fontId="25" type="noConversion"/>
  <pageMargins left="0.75" right="0.75" top="0.51" bottom="0.46" header="0.5" footer="0.5"/>
  <pageSetup paperSize="9" scale="97" orientation="landscape" r:id="rId1"/>
  <headerFooter alignWithMargins="0"/>
  <ignoredErrors>
    <ignoredError sqref="F27"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FB02C-564D-4376-80F8-3E138F5B4C40}">
  <sheetPr codeName="Blad4"/>
  <dimension ref="A1:Y50"/>
  <sheetViews>
    <sheetView showGridLines="0" topLeftCell="A9" workbookViewId="0">
      <selection activeCell="S36" sqref="S36"/>
    </sheetView>
  </sheetViews>
  <sheetFormatPr defaultColWidth="9.1796875" defaultRowHeight="12.75" customHeight="1" zeroHeight="1" x14ac:dyDescent="0.3"/>
  <cols>
    <col min="1" max="1" width="3.7265625" style="51" customWidth="1"/>
    <col min="2" max="2" width="18.1796875" style="51" customWidth="1"/>
    <col min="3" max="3" width="12" style="52" customWidth="1"/>
    <col min="4" max="4" width="13.7265625" style="51" customWidth="1"/>
    <col min="5" max="5" width="15.26953125" style="51" bestFit="1" customWidth="1"/>
    <col min="6" max="6" width="3" style="51" customWidth="1"/>
    <col min="7" max="7" width="13.1796875" style="51" customWidth="1"/>
    <col min="8" max="15" width="9.1796875" style="51" customWidth="1"/>
    <col min="16" max="16" width="6.1796875" style="51" customWidth="1"/>
    <col min="17" max="17" width="10.26953125" style="178" customWidth="1"/>
    <col min="18" max="25" width="9.1796875" style="178" customWidth="1"/>
    <col min="26" max="16383" width="9.1796875" style="51" customWidth="1"/>
    <col min="16384" max="16384" width="0.1796875" style="51" customWidth="1"/>
  </cols>
  <sheetData>
    <row r="1" spans="2:20" ht="13.5" x14ac:dyDescent="0.3">
      <c r="D1" s="53"/>
    </row>
    <row r="2" spans="2:20" ht="13.5" x14ac:dyDescent="0.3">
      <c r="B2" s="54"/>
      <c r="C2" s="54"/>
      <c r="D2" s="55"/>
      <c r="E2" s="56"/>
      <c r="F2" s="56"/>
      <c r="G2" s="56"/>
      <c r="H2" s="54"/>
      <c r="I2" s="54"/>
      <c r="J2" s="54"/>
      <c r="K2" s="54"/>
      <c r="L2" s="54"/>
      <c r="M2" s="54"/>
      <c r="N2" s="54"/>
      <c r="O2" s="54"/>
    </row>
    <row r="3" spans="2:20" ht="23" x14ac:dyDescent="0.45">
      <c r="B3" s="57" t="str">
        <f>Samenvatting!B2</f>
        <v>Europese aanbesteding</v>
      </c>
      <c r="C3" s="54"/>
      <c r="D3" s="55"/>
      <c r="E3" s="56"/>
      <c r="F3" s="56"/>
      <c r="G3" s="56"/>
      <c r="H3" s="54"/>
      <c r="I3" s="54"/>
      <c r="J3" s="54"/>
      <c r="K3" s="54"/>
      <c r="L3" s="54"/>
      <c r="M3" s="54"/>
      <c r="N3" s="54"/>
      <c r="O3" s="54"/>
    </row>
    <row r="4" spans="2:20" ht="17.5" x14ac:dyDescent="0.35">
      <c r="B4" s="58" t="s">
        <v>150</v>
      </c>
      <c r="C4" s="55"/>
      <c r="D4" s="55"/>
      <c r="E4" s="56"/>
      <c r="F4" s="56"/>
      <c r="G4" s="56"/>
      <c r="H4" s="55"/>
      <c r="I4" s="55"/>
      <c r="J4" s="55"/>
      <c r="K4" s="55"/>
      <c r="L4" s="55"/>
      <c r="M4" s="55"/>
      <c r="N4" s="55"/>
      <c r="O4" s="55"/>
    </row>
    <row r="5" spans="2:20" ht="17.5" x14ac:dyDescent="0.35">
      <c r="B5" s="59" t="s">
        <v>139</v>
      </c>
      <c r="C5" s="55"/>
      <c r="D5" s="55"/>
      <c r="E5" s="56"/>
      <c r="F5" s="56"/>
      <c r="G5" s="56"/>
      <c r="H5" s="55"/>
      <c r="I5" s="55"/>
      <c r="J5" s="55"/>
      <c r="K5" s="55"/>
      <c r="L5" s="55"/>
      <c r="M5" s="55"/>
      <c r="N5" s="55"/>
      <c r="O5" s="55"/>
    </row>
    <row r="6" spans="2:20" ht="13.5" x14ac:dyDescent="0.3">
      <c r="B6" s="60" t="s">
        <v>151</v>
      </c>
      <c r="C6" s="55"/>
      <c r="D6" s="55"/>
      <c r="E6" s="56"/>
      <c r="F6" s="56"/>
      <c r="G6" s="56"/>
      <c r="H6" s="55"/>
      <c r="I6" s="55"/>
      <c r="J6" s="55"/>
      <c r="K6" s="55"/>
      <c r="L6" s="55"/>
      <c r="M6" s="55"/>
      <c r="N6" s="55"/>
      <c r="O6" s="55"/>
    </row>
    <row r="7" spans="2:20" ht="13.5" x14ac:dyDescent="0.3">
      <c r="B7" s="54" t="s">
        <v>8</v>
      </c>
      <c r="C7" s="55"/>
      <c r="D7" s="55"/>
      <c r="E7" s="56"/>
      <c r="F7" s="56"/>
      <c r="G7" s="56"/>
      <c r="H7" s="55"/>
      <c r="I7" s="55"/>
      <c r="J7" s="55"/>
      <c r="K7" s="55"/>
      <c r="L7" s="55"/>
      <c r="M7" s="55"/>
      <c r="N7" s="55"/>
      <c r="O7" s="55"/>
    </row>
    <row r="8" spans="2:20" ht="13.5" x14ac:dyDescent="0.3">
      <c r="B8" s="54"/>
      <c r="C8" s="61"/>
      <c r="D8" s="62"/>
      <c r="E8" s="62"/>
      <c r="F8" s="62"/>
      <c r="G8" s="62"/>
      <c r="H8" s="56"/>
      <c r="I8" s="56"/>
      <c r="J8" s="62"/>
      <c r="K8" s="62"/>
      <c r="L8" s="62"/>
      <c r="M8" s="62"/>
      <c r="N8" s="62"/>
      <c r="O8" s="62"/>
      <c r="T8" s="179"/>
    </row>
    <row r="9" spans="2:20" ht="13.5" x14ac:dyDescent="0.3">
      <c r="B9" s="64"/>
      <c r="C9" s="64"/>
      <c r="D9" s="64"/>
      <c r="T9" s="179"/>
    </row>
    <row r="10" spans="2:20" ht="17.5" x14ac:dyDescent="0.35">
      <c r="B10" s="472" t="s">
        <v>107</v>
      </c>
      <c r="C10" s="472"/>
      <c r="D10" s="472"/>
      <c r="E10" s="472"/>
      <c r="F10" s="472"/>
      <c r="G10" s="472"/>
      <c r="H10" s="472"/>
      <c r="I10" s="472"/>
      <c r="J10" s="472"/>
      <c r="K10" s="472"/>
      <c r="L10" s="472"/>
      <c r="M10" s="472"/>
      <c r="N10" s="472"/>
      <c r="O10" s="472"/>
      <c r="T10" s="180"/>
    </row>
    <row r="11" spans="2:20" ht="13.5" x14ac:dyDescent="0.3">
      <c r="B11" s="64"/>
      <c r="C11" s="64"/>
      <c r="D11" s="64"/>
      <c r="I11" s="65"/>
      <c r="T11" s="180"/>
    </row>
    <row r="12" spans="2:20" ht="13.5" x14ac:dyDescent="0.3">
      <c r="B12" s="66" t="s">
        <v>95</v>
      </c>
      <c r="C12" s="473" t="s">
        <v>149</v>
      </c>
      <c r="D12" s="474"/>
      <c r="E12" s="475"/>
      <c r="G12" s="63" t="s">
        <v>138</v>
      </c>
      <c r="H12" s="63"/>
      <c r="I12" s="67"/>
      <c r="J12" s="63"/>
      <c r="K12" s="63"/>
      <c r="L12" s="63"/>
      <c r="M12" s="63"/>
      <c r="T12" s="180"/>
    </row>
    <row r="13" spans="2:20" ht="13.5" x14ac:dyDescent="0.3">
      <c r="B13" s="64"/>
      <c r="C13" s="64"/>
      <c r="D13" s="64"/>
      <c r="I13" s="65"/>
      <c r="T13" s="180"/>
    </row>
    <row r="14" spans="2:20" ht="27.5" x14ac:dyDescent="0.35">
      <c r="B14" s="68" t="s">
        <v>108</v>
      </c>
      <c r="C14" s="68" t="s">
        <v>109</v>
      </c>
      <c r="D14" s="69" t="s">
        <v>8</v>
      </c>
      <c r="E14" s="69" t="s">
        <v>110</v>
      </c>
      <c r="G14" s="70"/>
      <c r="H14" s="71"/>
      <c r="I14" s="71"/>
      <c r="J14" s="71"/>
      <c r="K14" s="71"/>
      <c r="L14" s="72"/>
      <c r="M14" s="71"/>
      <c r="N14" s="71"/>
      <c r="O14" s="73"/>
      <c r="T14" s="180"/>
    </row>
    <row r="15" spans="2:20" ht="15.5" x14ac:dyDescent="0.4">
      <c r="B15" s="69" t="s">
        <v>111</v>
      </c>
      <c r="C15" s="69" t="s">
        <v>112</v>
      </c>
      <c r="D15" s="69" t="s">
        <v>101</v>
      </c>
      <c r="E15" s="69" t="s">
        <v>113</v>
      </c>
      <c r="G15" s="74"/>
      <c r="O15" s="75"/>
      <c r="T15" s="180"/>
    </row>
    <row r="16" spans="2:20" ht="12.75" customHeight="1" x14ac:dyDescent="0.3">
      <c r="B16" s="76">
        <v>120</v>
      </c>
      <c r="C16" s="76">
        <f>VLOOKUP($C$12,'3 Additionele Diensten'!$B$27:$F$27,5,FALSE)</f>
        <v>0</v>
      </c>
      <c r="D16" s="77" t="str">
        <f>IF(C16&lt;C27,"Restrictie",IF(C16&gt;C47,"Restrictie ",1+TAN((C16-$C$37)/$B$19)*$B$18))</f>
        <v>Restrictie</v>
      </c>
      <c r="E16" s="78">
        <f>IF(OR(C16&gt;C47,C16&lt;C27),IF(C16&lt;C27,E26,IF(C16&gt;C47,E48)),ROUND((D16-1),3))</f>
        <v>-0.1</v>
      </c>
      <c r="F16" s="79"/>
      <c r="G16" s="74"/>
      <c r="O16" s="75"/>
      <c r="P16" s="80" t="s">
        <v>8</v>
      </c>
      <c r="T16" s="180"/>
    </row>
    <row r="17" spans="1:20" ht="14.5" x14ac:dyDescent="0.35">
      <c r="B17" s="64"/>
      <c r="C17" s="64"/>
      <c r="D17" s="64"/>
      <c r="F17" s="79" t="s">
        <v>8</v>
      </c>
      <c r="G17" s="81"/>
      <c r="I17" s="65"/>
      <c r="L17"/>
      <c r="O17" s="75"/>
      <c r="T17" s="180"/>
    </row>
    <row r="18" spans="1:20" ht="15.5" x14ac:dyDescent="0.3">
      <c r="B18" s="82">
        <v>3.9E-2</v>
      </c>
      <c r="C18" s="83" t="s">
        <v>114</v>
      </c>
      <c r="D18" s="84"/>
      <c r="E18" s="84"/>
      <c r="F18" s="79"/>
      <c r="G18" s="85" t="s">
        <v>115</v>
      </c>
      <c r="H18" s="86"/>
      <c r="I18" s="87"/>
      <c r="J18" s="86"/>
      <c r="K18" s="86"/>
      <c r="L18" s="86"/>
      <c r="M18" s="86"/>
      <c r="O18" s="75"/>
      <c r="T18" s="180"/>
    </row>
    <row r="19" spans="1:20" ht="15.5" x14ac:dyDescent="0.3">
      <c r="B19" s="82">
        <v>25</v>
      </c>
      <c r="C19" s="83" t="s">
        <v>116</v>
      </c>
      <c r="D19" s="84"/>
      <c r="E19" s="84"/>
      <c r="F19" s="79"/>
      <c r="G19" s="88" t="s">
        <v>117</v>
      </c>
      <c r="H19" s="89"/>
      <c r="I19" s="90"/>
      <c r="J19" s="89"/>
      <c r="K19" s="89"/>
      <c r="L19" s="89"/>
      <c r="M19" s="89"/>
      <c r="N19" s="91"/>
      <c r="O19" s="92"/>
      <c r="T19" s="180"/>
    </row>
    <row r="20" spans="1:20" ht="13.5" x14ac:dyDescent="0.3">
      <c r="B20" s="93">
        <v>30</v>
      </c>
      <c r="C20" s="83" t="s">
        <v>118</v>
      </c>
      <c r="D20" s="84"/>
      <c r="E20" s="84"/>
      <c r="F20" s="79"/>
      <c r="G20" s="94"/>
      <c r="H20" s="86"/>
      <c r="I20" s="87"/>
      <c r="J20" s="86"/>
      <c r="K20" s="86"/>
      <c r="L20" s="86"/>
      <c r="M20" s="86"/>
      <c r="T20" s="180"/>
    </row>
    <row r="21" spans="1:20" ht="13.5" x14ac:dyDescent="0.3">
      <c r="B21" s="64"/>
      <c r="C21" s="64"/>
      <c r="D21" s="64"/>
      <c r="F21" s="79"/>
      <c r="G21" s="95"/>
      <c r="I21" s="65"/>
      <c r="T21" s="180"/>
    </row>
    <row r="22" spans="1:20" ht="13.5" x14ac:dyDescent="0.3">
      <c r="B22" s="96"/>
      <c r="C22" s="97"/>
      <c r="D22" s="98" t="s">
        <v>8</v>
      </c>
      <c r="E22" s="99" t="s">
        <v>110</v>
      </c>
      <c r="F22" s="79"/>
      <c r="G22" s="100" t="str">
        <f>"Grafiek fictieve bonus/malus voor functie: " &amp;C12</f>
        <v>Grafiek fictieve bonus/malus voor functie: Senior TBM specialist</v>
      </c>
      <c r="H22" s="101"/>
      <c r="I22" s="101"/>
      <c r="J22" s="101"/>
      <c r="K22" s="84"/>
      <c r="L22" s="84"/>
      <c r="M22" s="84"/>
      <c r="N22" s="84"/>
      <c r="O22" s="84"/>
    </row>
    <row r="23" spans="1:20" ht="13.5" x14ac:dyDescent="0.3">
      <c r="B23" s="102"/>
      <c r="C23" s="103" t="s">
        <v>8</v>
      </c>
      <c r="D23" s="69" t="s">
        <v>8</v>
      </c>
      <c r="E23" s="104" t="s">
        <v>113</v>
      </c>
      <c r="G23" s="105" t="str">
        <f>"Bij een referentietarief van € "&amp;B16&amp;",00"</f>
        <v>Bij een referentietarief van € 120,00</v>
      </c>
      <c r="H23" s="84"/>
      <c r="I23" s="84"/>
      <c r="J23" s="84"/>
      <c r="K23" s="84"/>
      <c r="L23" s="84"/>
      <c r="M23" s="84"/>
      <c r="N23" s="84"/>
      <c r="O23" s="84"/>
    </row>
    <row r="24" spans="1:20" ht="13.5" x14ac:dyDescent="0.3">
      <c r="B24" s="102"/>
      <c r="C24" s="103"/>
      <c r="D24" s="69"/>
      <c r="E24" s="106" t="s">
        <v>119</v>
      </c>
      <c r="G24" s="100" t="s">
        <v>8</v>
      </c>
      <c r="H24" s="84"/>
      <c r="I24" s="84"/>
      <c r="J24" s="84"/>
      <c r="K24" s="84"/>
      <c r="L24" s="84"/>
      <c r="M24" s="84"/>
      <c r="N24" s="84"/>
      <c r="O24" s="84"/>
    </row>
    <row r="25" spans="1:20" ht="13.5" x14ac:dyDescent="0.3">
      <c r="B25" s="102"/>
      <c r="C25" s="103" t="s">
        <v>120</v>
      </c>
      <c r="D25" s="69" t="s">
        <v>101</v>
      </c>
      <c r="E25" s="106" t="s">
        <v>121</v>
      </c>
      <c r="G25" s="107" t="str">
        <f>IF(ABS(B16-C16)&gt;Spreiding,"Uw tarief wordt niet weergegeven in grafiek!","")</f>
        <v>Uw tarief wordt niet weergegeven in grafiek!</v>
      </c>
      <c r="H25" s="84"/>
      <c r="I25" s="84"/>
      <c r="J25" s="84"/>
      <c r="K25" s="84"/>
      <c r="L25" s="84"/>
      <c r="M25" s="84"/>
      <c r="N25" s="84"/>
      <c r="O25" s="84"/>
    </row>
    <row r="26" spans="1:20" ht="13.5" x14ac:dyDescent="0.3">
      <c r="B26" s="102"/>
      <c r="C26" s="108" t="str">
        <f xml:space="preserve"> "&lt;  € "&amp;C27 &amp; ",00"</f>
        <v>&lt;  € 90,00</v>
      </c>
      <c r="D26" s="109" t="s">
        <v>122</v>
      </c>
      <c r="E26" s="78">
        <f>+E27</f>
        <v>-0.1</v>
      </c>
    </row>
    <row r="27" spans="1:20" ht="13.5" x14ac:dyDescent="0.3">
      <c r="B27" s="110" t="s">
        <v>123</v>
      </c>
      <c r="C27" s="111">
        <f>+C37-B20</f>
        <v>90</v>
      </c>
      <c r="D27" s="112">
        <f>1+TAN((C27-C37)/B19)*B18</f>
        <v>0.89968608673707351</v>
      </c>
      <c r="E27" s="78">
        <f>ROUND((D27-1),3)</f>
        <v>-0.1</v>
      </c>
    </row>
    <row r="28" spans="1:20" ht="13.5" x14ac:dyDescent="0.3">
      <c r="B28" s="102"/>
      <c r="C28" s="113">
        <f t="shared" ref="C28:C36" si="0">C27+($C$37-$C$27)/10</f>
        <v>93</v>
      </c>
      <c r="D28" s="112">
        <f>1+TAN((C28-C37)/B19)*B18</f>
        <v>0.92702252382198269</v>
      </c>
      <c r="E28" s="78">
        <f t="shared" ref="E28:E47" si="1">ROUND((D28-1),3)</f>
        <v>-7.2999999999999995E-2</v>
      </c>
    </row>
    <row r="29" spans="1:20" ht="13.5" x14ac:dyDescent="0.3">
      <c r="B29" s="102"/>
      <c r="C29" s="113">
        <f t="shared" si="0"/>
        <v>96</v>
      </c>
      <c r="D29" s="112">
        <f>1+TAN((C29-C37)/B19)*B18</f>
        <v>0.94429405785397924</v>
      </c>
      <c r="E29" s="78">
        <f t="shared" si="1"/>
        <v>-5.6000000000000001E-2</v>
      </c>
    </row>
    <row r="30" spans="1:20" ht="13.5" x14ac:dyDescent="0.3">
      <c r="A30" s="51" t="s">
        <v>8</v>
      </c>
      <c r="B30" s="102"/>
      <c r="C30" s="113">
        <f t="shared" si="0"/>
        <v>99</v>
      </c>
      <c r="D30" s="112">
        <f>1+TAN((C30-C37)/B19)*B18</f>
        <v>0.95649033840609998</v>
      </c>
      <c r="E30" s="78">
        <f t="shared" si="1"/>
        <v>-4.3999999999999997E-2</v>
      </c>
    </row>
    <row r="31" spans="1:20" ht="13.5" x14ac:dyDescent="0.3">
      <c r="A31" s="51" t="s">
        <v>8</v>
      </c>
      <c r="B31" s="102"/>
      <c r="C31" s="113">
        <f t="shared" si="0"/>
        <v>102</v>
      </c>
      <c r="D31" s="112">
        <f>1+TAN((C31-C37)/B19)*B18</f>
        <v>0.9657943519048815</v>
      </c>
      <c r="E31" s="78">
        <f t="shared" si="1"/>
        <v>-3.4000000000000002E-2</v>
      </c>
    </row>
    <row r="32" spans="1:20" ht="13.5" x14ac:dyDescent="0.3">
      <c r="A32" s="51" t="s">
        <v>8</v>
      </c>
      <c r="B32" s="102"/>
      <c r="C32" s="113">
        <f t="shared" si="0"/>
        <v>105</v>
      </c>
      <c r="D32" s="112">
        <f>1+TAN((C32-C37)/B19)*B18</f>
        <v>0.97331866447467397</v>
      </c>
      <c r="E32" s="78">
        <f t="shared" si="1"/>
        <v>-2.7E-2</v>
      </c>
    </row>
    <row r="33" spans="1:5" ht="13.5" x14ac:dyDescent="0.3">
      <c r="A33" s="51" t="s">
        <v>8</v>
      </c>
      <c r="B33" s="102"/>
      <c r="C33" s="113">
        <f t="shared" si="0"/>
        <v>108</v>
      </c>
      <c r="D33" s="112">
        <f>1+TAN((C33-C37)/B19)*B18</f>
        <v>0.97969617707654089</v>
      </c>
      <c r="E33" s="78">
        <f t="shared" si="1"/>
        <v>-0.02</v>
      </c>
    </row>
    <row r="34" spans="1:5" ht="13.5" x14ac:dyDescent="0.3">
      <c r="A34" s="51" t="s">
        <v>8</v>
      </c>
      <c r="B34" s="102"/>
      <c r="C34" s="113">
        <f t="shared" si="0"/>
        <v>111</v>
      </c>
      <c r="D34" s="112">
        <f>1+TAN((C34-C37)/B19)*B18</f>
        <v>0.9853202887859609</v>
      </c>
      <c r="E34" s="78">
        <f t="shared" si="1"/>
        <v>-1.4999999999999999E-2</v>
      </c>
    </row>
    <row r="35" spans="1:5" ht="13.5" x14ac:dyDescent="0.3">
      <c r="A35" s="51" t="s">
        <v>8</v>
      </c>
      <c r="B35" s="102"/>
      <c r="C35" s="113">
        <f t="shared" si="0"/>
        <v>114</v>
      </c>
      <c r="D35" s="112">
        <f>1+TAN((C35-C37)/B19)*B18</f>
        <v>0.99045604859413583</v>
      </c>
      <c r="E35" s="78">
        <f t="shared" si="1"/>
        <v>-0.01</v>
      </c>
    </row>
    <row r="36" spans="1:5" ht="13.5" x14ac:dyDescent="0.3">
      <c r="A36" s="51" t="s">
        <v>8</v>
      </c>
      <c r="B36" s="102"/>
      <c r="C36" s="113">
        <f t="shared" si="0"/>
        <v>117</v>
      </c>
      <c r="D36" s="112">
        <f>1+TAN((C36-C37)/B19)*B18</f>
        <v>0.99529740584875914</v>
      </c>
      <c r="E36" s="78">
        <f t="shared" si="1"/>
        <v>-5.0000000000000001E-3</v>
      </c>
    </row>
    <row r="37" spans="1:5" ht="13.5" x14ac:dyDescent="0.3">
      <c r="A37" s="51" t="s">
        <v>8</v>
      </c>
      <c r="B37" s="110" t="s">
        <v>55</v>
      </c>
      <c r="C37" s="114">
        <f>+B16</f>
        <v>120</v>
      </c>
      <c r="D37" s="112">
        <f>1+TAN((C37-C37)/B19)*B18</f>
        <v>1</v>
      </c>
      <c r="E37" s="78">
        <f t="shared" si="1"/>
        <v>0</v>
      </c>
    </row>
    <row r="38" spans="1:5" ht="13.5" x14ac:dyDescent="0.3">
      <c r="A38" s="51" t="s">
        <v>8</v>
      </c>
      <c r="B38" s="102"/>
      <c r="C38" s="113">
        <f t="shared" ref="C38:C46" si="2">C37+($C$47-$C$37)/10</f>
        <v>123</v>
      </c>
      <c r="D38" s="112">
        <f>1+TAN((C38-C37)/B19)*B18</f>
        <v>1.0047025941512409</v>
      </c>
      <c r="E38" s="78">
        <f t="shared" si="1"/>
        <v>5.0000000000000001E-3</v>
      </c>
    </row>
    <row r="39" spans="1:5" ht="13.5" x14ac:dyDescent="0.3">
      <c r="A39" s="51" t="s">
        <v>8</v>
      </c>
      <c r="B39" s="102"/>
      <c r="C39" s="113">
        <f t="shared" si="2"/>
        <v>126</v>
      </c>
      <c r="D39" s="112">
        <f>1+TAN((C39-C37)/B19)*B18</f>
        <v>1.0095439514058642</v>
      </c>
      <c r="E39" s="78">
        <f t="shared" si="1"/>
        <v>0.01</v>
      </c>
    </row>
    <row r="40" spans="1:5" ht="13.5" x14ac:dyDescent="0.3">
      <c r="A40" s="51" t="s">
        <v>8</v>
      </c>
      <c r="B40" s="102"/>
      <c r="C40" s="113">
        <f t="shared" si="2"/>
        <v>129</v>
      </c>
      <c r="D40" s="112">
        <f>1+TAN((C40-C37)/B19)*B18</f>
        <v>1.0146797112140391</v>
      </c>
      <c r="E40" s="78">
        <f t="shared" si="1"/>
        <v>1.4999999999999999E-2</v>
      </c>
    </row>
    <row r="41" spans="1:5" ht="13.5" x14ac:dyDescent="0.3">
      <c r="B41" s="102"/>
      <c r="C41" s="113">
        <f t="shared" si="2"/>
        <v>132</v>
      </c>
      <c r="D41" s="112">
        <f>1+TAN((C41-C37)/B19)*B18</f>
        <v>1.0203038229234591</v>
      </c>
      <c r="E41" s="78">
        <f t="shared" si="1"/>
        <v>0.02</v>
      </c>
    </row>
    <row r="42" spans="1:5" ht="13.5" x14ac:dyDescent="0.3">
      <c r="B42" s="102"/>
      <c r="C42" s="113">
        <f t="shared" si="2"/>
        <v>135</v>
      </c>
      <c r="D42" s="112">
        <f>1+TAN((C42-C37)/B19)*B18</f>
        <v>1.0266813355253259</v>
      </c>
      <c r="E42" s="78">
        <f t="shared" si="1"/>
        <v>2.7E-2</v>
      </c>
    </row>
    <row r="43" spans="1:5" ht="13.5" x14ac:dyDescent="0.3">
      <c r="B43" s="102"/>
      <c r="C43" s="113">
        <f t="shared" si="2"/>
        <v>138</v>
      </c>
      <c r="D43" s="112">
        <f>1+TAN((C43-C37)/B19)*B18</f>
        <v>1.0342056480951185</v>
      </c>
      <c r="E43" s="78">
        <f t="shared" si="1"/>
        <v>3.4000000000000002E-2</v>
      </c>
    </row>
    <row r="44" spans="1:5" ht="13.5" x14ac:dyDescent="0.3">
      <c r="B44" s="102"/>
      <c r="C44" s="113">
        <f t="shared" si="2"/>
        <v>141</v>
      </c>
      <c r="D44" s="112">
        <f>1+TAN((C44-C37)/B19)*B18</f>
        <v>1.0435096615938999</v>
      </c>
      <c r="E44" s="78">
        <f t="shared" si="1"/>
        <v>4.3999999999999997E-2</v>
      </c>
    </row>
    <row r="45" spans="1:5" ht="13.5" x14ac:dyDescent="0.3">
      <c r="B45" s="102"/>
      <c r="C45" s="113">
        <f t="shared" si="2"/>
        <v>144</v>
      </c>
      <c r="D45" s="112">
        <f>1+TAN((C45-C37)/B19)*B18</f>
        <v>1.0557059421460209</v>
      </c>
      <c r="E45" s="78">
        <f t="shared" si="1"/>
        <v>5.6000000000000001E-2</v>
      </c>
    </row>
    <row r="46" spans="1:5" ht="13.5" x14ac:dyDescent="0.3">
      <c r="B46" s="102"/>
      <c r="C46" s="113">
        <f t="shared" si="2"/>
        <v>147</v>
      </c>
      <c r="D46" s="112">
        <f>1+TAN((C46-C37)/B19)*B18</f>
        <v>1.0729774761780173</v>
      </c>
      <c r="E46" s="78">
        <f t="shared" si="1"/>
        <v>7.2999999999999995E-2</v>
      </c>
    </row>
    <row r="47" spans="1:5" ht="13.5" x14ac:dyDescent="0.3">
      <c r="B47" s="110" t="s">
        <v>124</v>
      </c>
      <c r="C47" s="111">
        <f>+C37+B20</f>
        <v>150</v>
      </c>
      <c r="D47" s="112">
        <f>1+TAN((C47-C37)/B19)*B18</f>
        <v>1.1003139132629265</v>
      </c>
      <c r="E47" s="78">
        <f t="shared" si="1"/>
        <v>0.1</v>
      </c>
    </row>
    <row r="48" spans="1:5" ht="13.5" x14ac:dyDescent="0.3">
      <c r="B48" s="115"/>
      <c r="C48" s="108" t="str">
        <f xml:space="preserve"> "&gt;  € "&amp;C47 &amp; ",00"</f>
        <v>&gt;  € 150,00</v>
      </c>
      <c r="D48" s="109" t="s">
        <v>122</v>
      </c>
      <c r="E48" s="116">
        <f>+E47</f>
        <v>0.1</v>
      </c>
    </row>
    <row r="49" spans="2:4" ht="13.5" x14ac:dyDescent="0.3">
      <c r="C49" s="51"/>
    </row>
    <row r="50" spans="2:4" ht="13.5" hidden="1" x14ac:dyDescent="0.3">
      <c r="B50" s="64"/>
      <c r="C50" s="64"/>
      <c r="D50" s="64"/>
    </row>
  </sheetData>
  <sheetProtection algorithmName="SHA-512" hashValue="UiE1VcxKLLQLmr4ZqtRl0dINJ30EefPDJQWQ6B+8lO4+zz6B6RLYU/JYtHivXLksQRo/CPPK5lrSCcAum74yWw==" saltValue="LAkeE47e6R+7tEx9TpNEgQ==" spinCount="100000" sheet="1" objects="1" scenarios="1"/>
  <mergeCells count="2">
    <mergeCell ref="B10:O10"/>
    <mergeCell ref="C12:E1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2A61B4-17B2-43B9-84CE-AAFD0CF45156}">
          <x14:formula1>
            <xm:f>'3 Additionele Diensten'!$B$27:$B$27</xm:f>
          </x14:formula1>
          <xm:sqref>C12:E12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CEAAA-200B-486B-A6CA-69F08BE939E3}">
  <sheetPr>
    <tabColor theme="0" tint="-0.499984740745262"/>
    <pageSetUpPr fitToPage="1"/>
  </sheetPr>
  <dimension ref="A1:P95"/>
  <sheetViews>
    <sheetView showGridLines="0" topLeftCell="A6" zoomScaleNormal="100" workbookViewId="0">
      <selection activeCell="E23" sqref="E23"/>
    </sheetView>
  </sheetViews>
  <sheetFormatPr defaultColWidth="0" defaultRowHeight="0" customHeight="1" zeroHeight="1" x14ac:dyDescent="0.35"/>
  <cols>
    <col min="1" max="1" width="3.7265625" style="226" customWidth="1"/>
    <col min="2" max="2" width="95.7265625" style="226" customWidth="1"/>
    <col min="3" max="3" width="1.7265625" style="226" customWidth="1"/>
    <col min="4" max="4" width="4" style="226" customWidth="1"/>
    <col min="5" max="5" width="54.54296875" style="226" customWidth="1"/>
    <col min="6" max="6" width="20.7265625" style="226" customWidth="1"/>
    <col min="7" max="7" width="11.26953125" style="226" customWidth="1"/>
    <col min="8" max="8" width="4.1796875" style="226" customWidth="1"/>
    <col min="9" max="9" width="3.7265625" style="226" customWidth="1"/>
    <col min="10" max="16384" width="9.1796875" style="226" hidden="1"/>
  </cols>
  <sheetData>
    <row r="1" spans="1:10" s="194" customFormat="1" ht="21" customHeight="1" x14ac:dyDescent="0.25">
      <c r="A1" s="193"/>
      <c r="B1" s="193"/>
      <c r="C1" s="193"/>
      <c r="D1" s="193"/>
      <c r="E1" s="193"/>
      <c r="F1" s="193"/>
      <c r="G1" s="193"/>
      <c r="H1" s="193"/>
    </row>
    <row r="2" spans="1:10" s="194" customFormat="1" ht="21" customHeight="1" x14ac:dyDescent="0.45">
      <c r="A2" s="193"/>
      <c r="B2" s="195" t="s">
        <v>99</v>
      </c>
      <c r="C2" s="196"/>
      <c r="D2" s="196"/>
      <c r="E2" s="196"/>
      <c r="F2" s="196"/>
      <c r="G2" s="197"/>
      <c r="H2" s="197"/>
    </row>
    <row r="3" spans="1:10" s="194" customFormat="1" ht="21" customHeight="1" x14ac:dyDescent="0.35">
      <c r="A3" s="193"/>
      <c r="B3" s="198" t="s">
        <v>144</v>
      </c>
      <c r="C3" s="196"/>
      <c r="D3" s="196"/>
      <c r="E3" s="196"/>
      <c r="F3" s="196"/>
      <c r="G3" s="197"/>
      <c r="H3" s="197"/>
    </row>
    <row r="4" spans="1:10" s="194" customFormat="1" ht="24.5" x14ac:dyDescent="0.45">
      <c r="A4" s="193"/>
      <c r="B4" s="199" t="s">
        <v>127</v>
      </c>
      <c r="C4" s="196"/>
      <c r="D4" s="196"/>
      <c r="E4" s="196"/>
      <c r="F4" s="196"/>
      <c r="G4" s="197"/>
      <c r="H4" s="197"/>
    </row>
    <row r="5" spans="1:10" s="194" customFormat="1" ht="21" customHeight="1" x14ac:dyDescent="0.3">
      <c r="A5" s="193"/>
      <c r="B5" s="200" t="s">
        <v>174</v>
      </c>
      <c r="C5" s="196"/>
      <c r="D5" s="196"/>
      <c r="E5" s="196"/>
      <c r="F5" s="196"/>
      <c r="G5" s="197"/>
      <c r="H5" s="197"/>
    </row>
    <row r="6" spans="1:10" s="194" customFormat="1" ht="21" customHeight="1" x14ac:dyDescent="0.3">
      <c r="A6" s="193"/>
      <c r="B6" s="201" t="s">
        <v>128</v>
      </c>
      <c r="C6" s="196"/>
      <c r="D6" s="196"/>
      <c r="E6" s="196"/>
      <c r="F6" s="196"/>
      <c r="G6" s="197"/>
      <c r="H6" s="197"/>
    </row>
    <row r="7" spans="1:10" s="193" customFormat="1" ht="15" customHeight="1" thickBot="1" x14ac:dyDescent="0.35">
      <c r="B7" s="202"/>
      <c r="C7" s="203"/>
      <c r="D7" s="203"/>
      <c r="E7" s="203"/>
      <c r="F7" s="204"/>
      <c r="G7" s="205"/>
      <c r="H7" s="205"/>
      <c r="J7" s="125"/>
    </row>
    <row r="8" spans="1:10" s="194" customFormat="1" ht="15" customHeight="1" x14ac:dyDescent="0.25">
      <c r="A8" s="193"/>
    </row>
    <row r="9" spans="1:10" s="194" customFormat="1" ht="28" customHeight="1" x14ac:dyDescent="0.25">
      <c r="A9" s="206"/>
      <c r="B9" s="206"/>
      <c r="D9" s="477" t="s">
        <v>14</v>
      </c>
      <c r="E9" s="477"/>
      <c r="F9" s="126">
        <f>Samenvatting!D31</f>
        <v>-20160</v>
      </c>
    </row>
    <row r="10" spans="1:10" s="194" customFormat="1" ht="12.75" customHeight="1" x14ac:dyDescent="0.25">
      <c r="B10" s="206"/>
      <c r="C10" s="206"/>
    </row>
    <row r="11" spans="1:10" s="194" customFormat="1" ht="28" customHeight="1" x14ac:dyDescent="0.25">
      <c r="A11" s="191"/>
      <c r="B11" s="192"/>
      <c r="C11" s="192"/>
      <c r="D11" s="478" t="s">
        <v>129</v>
      </c>
      <c r="E11" s="479"/>
      <c r="F11" s="207" t="s">
        <v>40</v>
      </c>
      <c r="G11" s="480" t="s">
        <v>34</v>
      </c>
      <c r="H11" s="481"/>
    </row>
    <row r="12" spans="1:10" s="194" customFormat="1" ht="28" customHeight="1" x14ac:dyDescent="0.25">
      <c r="A12" s="191"/>
      <c r="B12" s="192"/>
      <c r="C12" s="192"/>
      <c r="D12" s="482" t="s">
        <v>39</v>
      </c>
      <c r="E12" s="483"/>
      <c r="F12" s="208">
        <f>+DATA!G41</f>
        <v>2333</v>
      </c>
      <c r="G12" s="209">
        <f>+F12/DATA!$G$40*100</f>
        <v>69.99699969996999</v>
      </c>
      <c r="H12" s="210" t="s">
        <v>30</v>
      </c>
    </row>
    <row r="13" spans="1:10" s="194" customFormat="1" ht="28" customHeight="1" x14ac:dyDescent="0.25">
      <c r="A13" s="191"/>
      <c r="B13" s="192"/>
      <c r="C13" s="192"/>
      <c r="D13" s="482" t="s">
        <v>186</v>
      </c>
      <c r="E13" s="483"/>
      <c r="F13" s="394">
        <v>0</v>
      </c>
      <c r="G13" s="209">
        <f>+F13/DATA!$G$40*100</f>
        <v>0</v>
      </c>
      <c r="H13" s="210" t="s">
        <v>30</v>
      </c>
    </row>
    <row r="14" spans="1:10" s="194" customFormat="1" ht="28" customHeight="1" x14ac:dyDescent="0.25">
      <c r="A14" s="191"/>
      <c r="B14" s="191"/>
      <c r="C14" s="192"/>
      <c r="D14" s="211"/>
      <c r="E14" s="212" t="s">
        <v>31</v>
      </c>
      <c r="F14" s="213">
        <f>SUM(F12:F13)</f>
        <v>2333</v>
      </c>
      <c r="G14" s="209">
        <f>SUM(G12:G13)</f>
        <v>69.99699969996999</v>
      </c>
      <c r="H14" s="210" t="s">
        <v>30</v>
      </c>
    </row>
    <row r="15" spans="1:10" s="194" customFormat="1" ht="28" customHeight="1" x14ac:dyDescent="0.25">
      <c r="A15" s="191"/>
      <c r="B15" s="191"/>
      <c r="C15" s="192"/>
      <c r="D15" s="484" t="s">
        <v>38</v>
      </c>
      <c r="E15" s="485"/>
      <c r="F15" s="214">
        <f>+DATA!E7</f>
        <v>0</v>
      </c>
    </row>
    <row r="16" spans="1:10" s="194" customFormat="1" ht="28" customHeight="1" x14ac:dyDescent="0.25">
      <c r="A16" s="191"/>
      <c r="B16" s="192"/>
      <c r="C16" s="192"/>
      <c r="D16" s="215" t="s">
        <v>37</v>
      </c>
      <c r="E16" s="216" t="str">
        <f>"Eigen inschatting door Inschrijver. Waarde tussen 0 en "&amp;F20&amp;" punten."</f>
        <v>Eigen inschatting door Inschrijver. Waarde tussen 0 en 1000 punten.</v>
      </c>
      <c r="F16" s="217"/>
      <c r="G16" s="218"/>
      <c r="H16" s="219"/>
    </row>
    <row r="17" spans="1:12" s="194" customFormat="1" ht="28" customHeight="1" x14ac:dyDescent="0.25">
      <c r="A17" s="191"/>
      <c r="B17" s="191"/>
      <c r="C17" s="192"/>
      <c r="D17" s="220"/>
      <c r="E17" s="219"/>
      <c r="F17" s="219"/>
      <c r="G17" s="219"/>
    </row>
    <row r="18" spans="1:12" s="194" customFormat="1" ht="28" customHeight="1" x14ac:dyDescent="0.25">
      <c r="A18" s="191"/>
      <c r="B18" s="191"/>
      <c r="C18" s="192"/>
      <c r="D18" s="478" t="s">
        <v>36</v>
      </c>
      <c r="E18" s="479"/>
      <c r="F18" s="221" t="s">
        <v>35</v>
      </c>
      <c r="G18" s="480" t="s">
        <v>34</v>
      </c>
      <c r="H18" s="481"/>
    </row>
    <row r="19" spans="1:12" s="194" customFormat="1" ht="28" customHeight="1" x14ac:dyDescent="0.25">
      <c r="A19" s="191"/>
      <c r="B19" s="191"/>
      <c r="C19" s="192"/>
      <c r="D19" s="477" t="s">
        <v>33</v>
      </c>
      <c r="E19" s="477"/>
      <c r="F19" s="213">
        <f>DATA!G41</f>
        <v>2333</v>
      </c>
      <c r="G19" s="209">
        <f>+F19/DATA!$G$40*100</f>
        <v>69.99699969996999</v>
      </c>
      <c r="H19" s="210" t="s">
        <v>30</v>
      </c>
    </row>
    <row r="20" spans="1:12" s="194" customFormat="1" ht="28" customHeight="1" x14ac:dyDescent="0.25">
      <c r="A20" s="191"/>
      <c r="B20" s="191"/>
      <c r="C20" s="192"/>
      <c r="D20" s="477" t="s">
        <v>32</v>
      </c>
      <c r="E20" s="477"/>
      <c r="F20" s="213">
        <f>DATA!G42</f>
        <v>1000</v>
      </c>
      <c r="G20" s="209">
        <f>+F20/DATA!$G$40*100</f>
        <v>30.003000300030003</v>
      </c>
      <c r="H20" s="210" t="s">
        <v>30</v>
      </c>
      <c r="J20" s="222"/>
      <c r="K20" s="222"/>
      <c r="L20" s="222"/>
    </row>
    <row r="21" spans="1:12" s="194" customFormat="1" ht="28" customHeight="1" x14ac:dyDescent="0.25">
      <c r="A21" s="191"/>
      <c r="B21" s="192"/>
      <c r="C21" s="192"/>
      <c r="D21" s="477" t="s">
        <v>10</v>
      </c>
      <c r="E21" s="477"/>
      <c r="F21" s="213">
        <f>SUM(F19:F20)</f>
        <v>3333</v>
      </c>
      <c r="G21" s="209">
        <f>+F21/DATA!$G$40*100</f>
        <v>100</v>
      </c>
      <c r="H21" s="210" t="s">
        <v>30</v>
      </c>
    </row>
    <row r="22" spans="1:12" s="194" customFormat="1" ht="28" customHeight="1" x14ac:dyDescent="0.25">
      <c r="A22" s="191"/>
      <c r="B22" s="192"/>
      <c r="C22" s="192"/>
      <c r="D22" s="476"/>
      <c r="E22" s="476"/>
      <c r="F22" s="223"/>
      <c r="G22" s="224"/>
      <c r="H22" s="225"/>
    </row>
    <row r="23" spans="1:12" s="194" customFormat="1" ht="28" customHeight="1" x14ac:dyDescent="0.25">
      <c r="A23" s="191"/>
      <c r="B23" s="192"/>
      <c r="C23" s="192"/>
      <c r="D23" s="206"/>
      <c r="E23" s="206"/>
      <c r="F23" s="206"/>
      <c r="G23" s="206"/>
      <c r="H23" s="206"/>
    </row>
    <row r="24" spans="1:12" s="194" customFormat="1" ht="28" customHeight="1" x14ac:dyDescent="0.25">
      <c r="A24" s="191"/>
      <c r="B24" s="192"/>
      <c r="C24" s="192"/>
      <c r="D24" s="206"/>
      <c r="E24" s="206"/>
      <c r="F24" s="206"/>
      <c r="G24" s="206"/>
      <c r="H24" s="206"/>
    </row>
    <row r="25" spans="1:12" s="194" customFormat="1" ht="28" customHeight="1" x14ac:dyDescent="0.25">
      <c r="A25" s="191"/>
      <c r="B25" s="192"/>
      <c r="C25" s="192"/>
      <c r="D25" s="206"/>
      <c r="E25" s="206"/>
      <c r="F25" s="206"/>
      <c r="G25" s="206"/>
      <c r="H25" s="206"/>
    </row>
    <row r="26" spans="1:12" s="194" customFormat="1" ht="28" customHeight="1" x14ac:dyDescent="0.25">
      <c r="A26" s="191"/>
      <c r="B26" s="192"/>
      <c r="C26" s="192"/>
      <c r="D26" s="206"/>
      <c r="E26" s="206"/>
      <c r="F26" s="206"/>
      <c r="G26" s="206"/>
      <c r="H26" s="206"/>
    </row>
    <row r="27" spans="1:12" s="194" customFormat="1" ht="27.75" customHeight="1" x14ac:dyDescent="0.25">
      <c r="A27" s="193"/>
      <c r="B27" s="192"/>
      <c r="C27" s="192"/>
      <c r="D27" s="206"/>
      <c r="E27" s="206"/>
      <c r="F27" s="206"/>
      <c r="G27" s="206"/>
      <c r="H27" s="206"/>
    </row>
    <row r="28" spans="1:12" s="194" customFormat="1" ht="15" customHeight="1" thickBot="1" x14ac:dyDescent="0.35">
      <c r="A28" s="193"/>
      <c r="B28" s="202"/>
      <c r="C28" s="203"/>
      <c r="D28" s="203"/>
      <c r="E28" s="203"/>
      <c r="F28" s="204"/>
      <c r="G28" s="205"/>
      <c r="H28" s="205"/>
    </row>
    <row r="29" spans="1:12" s="194" customFormat="1" ht="15" customHeight="1" x14ac:dyDescent="0.25"/>
    <row r="30" spans="1:12" s="194" customFormat="1" ht="28" hidden="1" customHeight="1" x14ac:dyDescent="0.25">
      <c r="B30" s="206"/>
    </row>
    <row r="31" spans="1:12" s="194" customFormat="1" ht="28" hidden="1" customHeight="1" x14ac:dyDescent="0.25">
      <c r="B31" s="206"/>
    </row>
    <row r="32" spans="1:12" s="194" customFormat="1" ht="28" hidden="1" customHeight="1" x14ac:dyDescent="0.25">
      <c r="B32" s="206"/>
    </row>
    <row r="33" spans="2:16" s="194" customFormat="1" ht="28" hidden="1" customHeight="1" x14ac:dyDescent="0.25">
      <c r="B33" s="206"/>
    </row>
    <row r="34" spans="2:16" s="194" customFormat="1" ht="28" hidden="1" customHeight="1" x14ac:dyDescent="0.25">
      <c r="B34" s="206"/>
    </row>
    <row r="35" spans="2:16" s="194" customFormat="1" ht="28" hidden="1" customHeight="1" x14ac:dyDescent="0.25">
      <c r="B35" s="206"/>
      <c r="P35" s="194" t="s">
        <v>8</v>
      </c>
    </row>
    <row r="36" spans="2:16" s="194" customFormat="1" ht="28" hidden="1" customHeight="1" x14ac:dyDescent="0.25">
      <c r="B36" s="206"/>
    </row>
    <row r="37" spans="2:16" s="194" customFormat="1" ht="28" hidden="1" customHeight="1" x14ac:dyDescent="0.35">
      <c r="B37" s="206"/>
      <c r="G37" s="226"/>
    </row>
    <row r="38" spans="2:16" s="194" customFormat="1" ht="28" hidden="1" customHeight="1" x14ac:dyDescent="0.35">
      <c r="B38" s="206"/>
      <c r="G38" s="226"/>
    </row>
    <row r="39" spans="2:16" s="194" customFormat="1" ht="28" hidden="1" customHeight="1" x14ac:dyDescent="0.35">
      <c r="D39" s="226"/>
      <c r="E39" s="226"/>
      <c r="F39" s="226"/>
      <c r="G39" s="226"/>
    </row>
    <row r="40" spans="2:16" ht="15" hidden="1" customHeight="1" x14ac:dyDescent="0.35"/>
    <row r="41" spans="2:16" ht="15" hidden="1" customHeight="1" x14ac:dyDescent="0.35"/>
    <row r="42" spans="2:16" ht="15" hidden="1" customHeight="1" x14ac:dyDescent="0.35"/>
    <row r="43" spans="2:16" ht="15" hidden="1" customHeight="1" x14ac:dyDescent="0.35"/>
    <row r="44" spans="2:16" ht="15" hidden="1" customHeight="1" x14ac:dyDescent="0.35"/>
    <row r="45" spans="2:16" ht="15" hidden="1" customHeight="1" x14ac:dyDescent="0.35"/>
    <row r="46" spans="2:16" ht="15" hidden="1" customHeight="1" x14ac:dyDescent="0.35"/>
    <row r="47" spans="2:16" ht="15" hidden="1" customHeight="1" x14ac:dyDescent="0.35"/>
    <row r="48" spans="2:16" ht="15" hidden="1" customHeight="1" x14ac:dyDescent="0.35"/>
    <row r="49" s="226" customFormat="1" ht="15" hidden="1" customHeight="1" x14ac:dyDescent="0.35"/>
    <row r="50" s="226" customFormat="1" ht="15" hidden="1" customHeight="1" x14ac:dyDescent="0.35"/>
    <row r="51" s="226" customFormat="1" ht="15" hidden="1" customHeight="1" x14ac:dyDescent="0.35"/>
    <row r="52" s="226" customFormat="1" ht="15" hidden="1" customHeight="1" x14ac:dyDescent="0.35"/>
    <row r="53" s="226" customFormat="1" ht="15" hidden="1" customHeight="1" x14ac:dyDescent="0.35"/>
    <row r="54" s="226" customFormat="1" ht="15" hidden="1" customHeight="1" x14ac:dyDescent="0.35"/>
    <row r="55" s="226" customFormat="1" ht="15" hidden="1" customHeight="1" x14ac:dyDescent="0.35"/>
    <row r="56" s="226" customFormat="1" ht="15" hidden="1" customHeight="1" x14ac:dyDescent="0.35"/>
    <row r="57" s="226" customFormat="1" ht="15" hidden="1" customHeight="1" x14ac:dyDescent="0.35"/>
    <row r="58" s="226" customFormat="1" ht="15" hidden="1" customHeight="1" x14ac:dyDescent="0.35"/>
    <row r="59" s="226" customFormat="1" ht="15" hidden="1" customHeight="1" x14ac:dyDescent="0.35"/>
    <row r="60" s="226" customFormat="1" ht="15" hidden="1" customHeight="1" x14ac:dyDescent="0.35"/>
    <row r="61" s="226" customFormat="1" ht="15" hidden="1" customHeight="1" x14ac:dyDescent="0.35"/>
    <row r="62" s="226" customFormat="1" ht="15" hidden="1" customHeight="1" x14ac:dyDescent="0.35"/>
    <row r="63" s="226" customFormat="1" ht="15" hidden="1" customHeight="1" x14ac:dyDescent="0.35"/>
    <row r="64" s="226" customFormat="1" ht="15" hidden="1" customHeight="1" x14ac:dyDescent="0.35"/>
    <row r="65" s="226" customFormat="1" ht="15" hidden="1" customHeight="1" x14ac:dyDescent="0.35"/>
    <row r="66" s="226" customFormat="1" ht="15" hidden="1" customHeight="1" x14ac:dyDescent="0.35"/>
    <row r="67" s="226" customFormat="1" ht="15" hidden="1" customHeight="1" x14ac:dyDescent="0.35"/>
    <row r="68" s="226" customFormat="1" ht="15" hidden="1" customHeight="1" x14ac:dyDescent="0.35"/>
    <row r="69" s="226" customFormat="1" ht="15" hidden="1" customHeight="1" x14ac:dyDescent="0.35"/>
    <row r="70" s="226" customFormat="1" ht="15" hidden="1" customHeight="1" x14ac:dyDescent="0.35"/>
    <row r="71" s="226" customFormat="1" ht="15" hidden="1" customHeight="1" x14ac:dyDescent="0.35"/>
    <row r="72" s="226" customFormat="1" ht="15" hidden="1" customHeight="1" x14ac:dyDescent="0.35"/>
    <row r="73" s="226" customFormat="1" ht="15" hidden="1" customHeight="1" x14ac:dyDescent="0.35"/>
    <row r="74" s="226" customFormat="1" ht="15" hidden="1" customHeight="1" x14ac:dyDescent="0.35"/>
    <row r="75" s="226" customFormat="1" ht="15" hidden="1" customHeight="1" x14ac:dyDescent="0.35"/>
    <row r="76" s="226" customFormat="1" ht="15" hidden="1" customHeight="1" x14ac:dyDescent="0.35"/>
    <row r="77" s="226" customFormat="1" ht="15" hidden="1" customHeight="1" x14ac:dyDescent="0.35"/>
    <row r="78" s="226" customFormat="1" ht="15" hidden="1" customHeight="1" x14ac:dyDescent="0.35"/>
    <row r="79" s="226" customFormat="1" ht="15" hidden="1" customHeight="1" x14ac:dyDescent="0.35"/>
    <row r="80" s="226" customFormat="1" ht="15" hidden="1" customHeight="1" x14ac:dyDescent="0.35"/>
    <row r="81" spans="3:7" ht="15" hidden="1" customHeight="1" x14ac:dyDescent="0.35"/>
    <row r="82" spans="3:7" ht="15" hidden="1" customHeight="1" x14ac:dyDescent="0.35"/>
    <row r="83" spans="3:7" ht="15" hidden="1" customHeight="1" x14ac:dyDescent="0.35">
      <c r="C83" s="227" t="s">
        <v>31</v>
      </c>
      <c r="D83" s="228"/>
      <c r="E83" s="229">
        <v>1650</v>
      </c>
      <c r="F83" s="230" t="e">
        <f>+E83/Qmax*100</f>
        <v>#NAME?</v>
      </c>
      <c r="G83" s="210" t="s">
        <v>30</v>
      </c>
    </row>
    <row r="84" spans="3:7" ht="15" hidden="1" customHeight="1" x14ac:dyDescent="0.35"/>
    <row r="85" spans="3:7" ht="15" hidden="1" customHeight="1" x14ac:dyDescent="0.35"/>
    <row r="86" spans="3:7" ht="15" hidden="1" customHeight="1" x14ac:dyDescent="0.35"/>
    <row r="87" spans="3:7" ht="15" hidden="1" customHeight="1" x14ac:dyDescent="0.35"/>
    <row r="88" spans="3:7" ht="15" hidden="1" customHeight="1" x14ac:dyDescent="0.35"/>
    <row r="89" spans="3:7" ht="15" hidden="1" customHeight="1" x14ac:dyDescent="0.35"/>
    <row r="90" spans="3:7" ht="15" hidden="1" customHeight="1" x14ac:dyDescent="0.35"/>
    <row r="91" spans="3:7" ht="15" hidden="1" customHeight="1" x14ac:dyDescent="0.35"/>
    <row r="92" spans="3:7" ht="15" hidden="1" customHeight="1" x14ac:dyDescent="0.35"/>
    <row r="93" spans="3:7" ht="15" hidden="1" customHeight="1" x14ac:dyDescent="0.35"/>
    <row r="94" spans="3:7" ht="15" hidden="1" customHeight="1" x14ac:dyDescent="0.35"/>
    <row r="95" spans="3:7" ht="15" hidden="1" customHeight="1" x14ac:dyDescent="0.35"/>
  </sheetData>
  <sheetProtection algorithmName="SHA-512" hashValue="eiXNb5HOCWCa5eoKTColqqYwAJPcNut92HoddX7Yo638UOwCrwp4B4hAoH4mQR4H7/sgn73bI5/RuGBsLrJrWA==" saltValue="x43lH9h9NeU6+sYOlLBiFA==" spinCount="100000" sheet="1" objects="1" scenarios="1"/>
  <mergeCells count="12">
    <mergeCell ref="D22:E22"/>
    <mergeCell ref="D9:E9"/>
    <mergeCell ref="D11:E11"/>
    <mergeCell ref="G11:H11"/>
    <mergeCell ref="D12:E12"/>
    <mergeCell ref="D13:E13"/>
    <mergeCell ref="D15:E15"/>
    <mergeCell ref="D18:E18"/>
    <mergeCell ref="G18:H18"/>
    <mergeCell ref="D19:E19"/>
    <mergeCell ref="D20:E20"/>
    <mergeCell ref="D21:E21"/>
  </mergeCells>
  <dataValidations count="1">
    <dataValidation type="whole" errorStyle="information" operator="lessThanOrEqual" allowBlank="1" showInputMessage="1" showErrorMessage="1" error="U kunt maximaal 1.000 punten invullen." sqref="F13" xr:uid="{B77ACF01-2438-4EDC-82A9-585A35F00A5F}">
      <formula1>1000</formula1>
    </dataValidation>
  </dataValidations>
  <pageMargins left="0.7" right="0.7" top="0.75" bottom="0.75" header="0.3" footer="0.3"/>
  <pageSetup paperSize="9"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CBC57-D9D5-47D4-80E2-D1EBA40A18E0}">
  <dimension ref="A1:AE80"/>
  <sheetViews>
    <sheetView showGridLines="0" topLeftCell="A5" zoomScale="85" zoomScaleNormal="85" workbookViewId="0">
      <selection activeCell="A5" sqref="A1:XFD1048576"/>
    </sheetView>
  </sheetViews>
  <sheetFormatPr defaultColWidth="0" defaultRowHeight="14.5" zeroHeight="1" x14ac:dyDescent="0.35"/>
  <cols>
    <col min="1" max="1" width="3.7265625" style="231" customWidth="1"/>
    <col min="2" max="27" width="21.7265625" style="231" customWidth="1"/>
    <col min="28" max="28" width="3.7265625" style="231" customWidth="1"/>
    <col min="29" max="31" width="21.7265625" style="231" hidden="1" customWidth="1"/>
    <col min="32" max="16384" width="9.1796875" style="231" hidden="1"/>
  </cols>
  <sheetData>
    <row r="1" spans="2:28" ht="21" customHeight="1" x14ac:dyDescent="0.35">
      <c r="AB1" s="232"/>
    </row>
    <row r="2" spans="2:28" s="232" customFormat="1" ht="21" customHeight="1" x14ac:dyDescent="0.25">
      <c r="B2" s="486" t="s">
        <v>130</v>
      </c>
      <c r="C2" s="486"/>
      <c r="D2" s="486"/>
      <c r="E2" s="486"/>
    </row>
    <row r="3" spans="2:28" s="232" customFormat="1" ht="21" customHeight="1" x14ac:dyDescent="0.25">
      <c r="B3" s="486"/>
      <c r="C3" s="486"/>
      <c r="D3" s="486"/>
      <c r="E3" s="486"/>
    </row>
    <row r="4" spans="2:28" s="232" customFormat="1" ht="21" customHeight="1" x14ac:dyDescent="0.25">
      <c r="B4" s="486"/>
      <c r="C4" s="486"/>
      <c r="D4" s="486"/>
      <c r="E4" s="486"/>
    </row>
    <row r="5" spans="2:28" s="232" customFormat="1" ht="21" customHeight="1" x14ac:dyDescent="0.25">
      <c r="B5" s="233"/>
    </row>
    <row r="6" spans="2:28" s="232" customFormat="1" ht="28" customHeight="1" x14ac:dyDescent="0.25">
      <c r="B6" s="234" t="s">
        <v>81</v>
      </c>
    </row>
    <row r="7" spans="2:28" s="232" customFormat="1" ht="28" customHeight="1" x14ac:dyDescent="0.25">
      <c r="B7" s="235" t="s">
        <v>80</v>
      </c>
      <c r="C7" s="236">
        <f>+'BPK-Grafiek'!$F$9</f>
        <v>-20160</v>
      </c>
      <c r="D7" s="237">
        <f>+'BPK-Grafiek'!$F$14</f>
        <v>2333</v>
      </c>
      <c r="E7" s="238">
        <f>IFERROR((0.5*($C$7/$G$38)^$F$38+0.5*(2-$D$7/$H$38)^$F$38)^(1/$F$38),0)</f>
        <v>0</v>
      </c>
      <c r="F7" s="239">
        <f>+D7/G40*100</f>
        <v>69.99699969996999</v>
      </c>
    </row>
    <row r="8" spans="2:28" s="232" customFormat="1" ht="28" customHeight="1" x14ac:dyDescent="0.25"/>
    <row r="9" spans="2:28" s="242" customFormat="1" ht="28" customHeight="1" x14ac:dyDescent="0.35">
      <c r="B9" s="240" t="s">
        <v>79</v>
      </c>
      <c r="C9" s="487" t="s">
        <v>187</v>
      </c>
      <c r="D9" s="487"/>
      <c r="E9" s="487"/>
      <c r="F9" s="487"/>
      <c r="G9" s="487"/>
      <c r="H9" s="487"/>
      <c r="I9" s="487"/>
      <c r="J9" s="487"/>
      <c r="K9" s="241"/>
      <c r="L9" s="241"/>
    </row>
    <row r="10" spans="2:28" s="242" customFormat="1" ht="28" customHeight="1" x14ac:dyDescent="0.35">
      <c r="C10" s="487"/>
      <c r="D10" s="487"/>
      <c r="E10" s="487"/>
      <c r="F10" s="487"/>
      <c r="G10" s="487"/>
      <c r="H10" s="487"/>
      <c r="I10" s="487"/>
      <c r="J10" s="487"/>
    </row>
    <row r="11" spans="2:28" s="232" customFormat="1" ht="28" customHeight="1" x14ac:dyDescent="0.25">
      <c r="B11" s="243" t="s">
        <v>78</v>
      </c>
      <c r="C11" s="244" t="s">
        <v>77</v>
      </c>
      <c r="D11" s="244" t="s">
        <v>76</v>
      </c>
      <c r="E11" s="244" t="s">
        <v>59</v>
      </c>
      <c r="F11" s="245"/>
      <c r="G11" s="245"/>
      <c r="H11" s="245"/>
      <c r="I11" s="245"/>
      <c r="J11" s="245"/>
      <c r="K11" s="245"/>
      <c r="L11" s="245"/>
      <c r="M11" s="245"/>
      <c r="N11" s="245"/>
      <c r="O11" s="245"/>
      <c r="P11" s="245"/>
      <c r="Q11" s="245"/>
      <c r="R11" s="245"/>
      <c r="S11" s="245"/>
      <c r="T11" s="245"/>
      <c r="U11" s="245"/>
      <c r="V11" s="245"/>
      <c r="W11" s="245"/>
      <c r="X11" s="245"/>
      <c r="Y11" s="245"/>
      <c r="Z11" s="245"/>
      <c r="AA11" s="245"/>
    </row>
    <row r="12" spans="2:28" s="232" customFormat="1" ht="28" customHeight="1" x14ac:dyDescent="0.25">
      <c r="B12" s="246" t="s">
        <v>75</v>
      </c>
      <c r="C12" s="247">
        <v>6000000</v>
      </c>
      <c r="D12" s="248">
        <v>3133</v>
      </c>
      <c r="E12" s="249">
        <v>1</v>
      </c>
      <c r="F12" s="245"/>
      <c r="G12" s="245"/>
      <c r="H12" s="245"/>
      <c r="I12" s="245"/>
      <c r="J12" s="245"/>
      <c r="K12" s="245"/>
      <c r="L12" s="245"/>
      <c r="M12" s="245"/>
      <c r="N12" s="245"/>
      <c r="O12" s="245"/>
      <c r="P12" s="245"/>
      <c r="Q12" s="245"/>
      <c r="R12" s="245"/>
      <c r="S12" s="245"/>
      <c r="T12" s="245"/>
      <c r="U12" s="245"/>
      <c r="V12" s="245"/>
      <c r="W12" s="245"/>
      <c r="X12" s="245"/>
      <c r="Y12" s="245"/>
      <c r="Z12" s="245"/>
      <c r="AA12" s="245"/>
    </row>
    <row r="13" spans="2:28" s="232" customFormat="1" ht="28" customHeight="1" x14ac:dyDescent="0.25">
      <c r="B13" s="246" t="s">
        <v>74</v>
      </c>
      <c r="C13" s="247">
        <v>6342000</v>
      </c>
      <c r="D13" s="248">
        <v>3333</v>
      </c>
      <c r="E13" s="249">
        <v>1.0000008942697729</v>
      </c>
      <c r="F13" s="245"/>
      <c r="G13" s="245"/>
      <c r="H13" s="245"/>
      <c r="I13" s="245"/>
      <c r="J13" s="245"/>
      <c r="K13" s="245"/>
      <c r="L13" s="245"/>
      <c r="M13" s="245"/>
      <c r="N13" s="245"/>
      <c r="O13" s="245"/>
      <c r="P13" s="245"/>
      <c r="Q13" s="245"/>
      <c r="R13" s="245"/>
      <c r="S13" s="245"/>
      <c r="T13" s="245"/>
      <c r="U13" s="245"/>
      <c r="V13" s="245"/>
      <c r="W13" s="245"/>
      <c r="X13" s="245"/>
      <c r="Y13" s="245"/>
      <c r="Z13" s="245"/>
      <c r="AA13" s="245"/>
    </row>
    <row r="14" spans="2:28" s="232" customFormat="1" ht="28" customHeight="1" x14ac:dyDescent="0.25">
      <c r="B14" s="246" t="s">
        <v>73</v>
      </c>
      <c r="C14" s="247">
        <v>0</v>
      </c>
      <c r="D14" s="248">
        <v>2278.1448967353117</v>
      </c>
      <c r="E14" s="249">
        <v>1</v>
      </c>
      <c r="F14" s="245"/>
      <c r="G14" s="245"/>
      <c r="H14" s="245"/>
      <c r="I14" s="245"/>
      <c r="J14" s="245"/>
      <c r="K14" s="245"/>
      <c r="L14" s="245"/>
      <c r="M14" s="245"/>
      <c r="N14" s="245"/>
      <c r="O14" s="245"/>
      <c r="P14" s="245"/>
      <c r="Q14" s="245"/>
      <c r="R14" s="245"/>
      <c r="S14" s="245"/>
      <c r="T14" s="245"/>
      <c r="U14" s="245"/>
      <c r="V14" s="245"/>
      <c r="W14" s="245"/>
      <c r="X14" s="245"/>
      <c r="Y14" s="245"/>
      <c r="Z14" s="245"/>
      <c r="AA14" s="245"/>
    </row>
    <row r="15" spans="2:28" s="232" customFormat="1" ht="28" customHeight="1" x14ac:dyDescent="0.25">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row>
    <row r="16" spans="2:28" s="232" customFormat="1" ht="28" customHeight="1" x14ac:dyDescent="0.25">
      <c r="B16" s="250" t="s">
        <v>72</v>
      </c>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row>
    <row r="17" spans="2:27" s="232" customFormat="1" ht="28" customHeight="1" x14ac:dyDescent="0.25">
      <c r="B17" s="245"/>
      <c r="C17" s="244" t="s">
        <v>71</v>
      </c>
      <c r="D17" s="251">
        <v>0</v>
      </c>
      <c r="E17" s="251">
        <v>1.2500000000000001E-2</v>
      </c>
      <c r="F17" s="251">
        <v>2.5000000000000001E-2</v>
      </c>
      <c r="G17" s="251">
        <v>0.05</v>
      </c>
      <c r="H17" s="251">
        <v>0.1</v>
      </c>
      <c r="I17" s="251">
        <v>0.15</v>
      </c>
      <c r="J17" s="251">
        <v>0.2</v>
      </c>
      <c r="K17" s="251">
        <v>0.25</v>
      </c>
      <c r="L17" s="251">
        <v>0.3</v>
      </c>
      <c r="M17" s="251">
        <v>0.35</v>
      </c>
      <c r="N17" s="251">
        <v>0.4</v>
      </c>
      <c r="O17" s="251">
        <v>0.45</v>
      </c>
      <c r="P17" s="251">
        <v>0.5</v>
      </c>
      <c r="Q17" s="251">
        <v>0.55000000000000004</v>
      </c>
      <c r="R17" s="251">
        <v>0.6</v>
      </c>
      <c r="S17" s="251">
        <v>0.65</v>
      </c>
      <c r="T17" s="251">
        <v>0.7</v>
      </c>
      <c r="U17" s="251">
        <v>0.75</v>
      </c>
      <c r="V17" s="251">
        <v>0.8</v>
      </c>
      <c r="W17" s="251">
        <v>0.85</v>
      </c>
      <c r="X17" s="251">
        <v>0.9</v>
      </c>
      <c r="Y17" s="251">
        <v>0.95</v>
      </c>
      <c r="Z17" s="251">
        <v>1</v>
      </c>
      <c r="AA17" s="252">
        <v>0</v>
      </c>
    </row>
    <row r="18" spans="2:27" s="232" customFormat="1" ht="28" customHeight="1" x14ac:dyDescent="0.25">
      <c r="B18" s="253" t="s">
        <v>70</v>
      </c>
      <c r="C18" s="251">
        <v>2278.1448967353117</v>
      </c>
      <c r="D18" s="251">
        <v>2278.1448967353117</v>
      </c>
      <c r="E18" s="251">
        <v>2291.3305855261201</v>
      </c>
      <c r="F18" s="251">
        <v>2304.516274316929</v>
      </c>
      <c r="G18" s="251">
        <v>2330.8876518985462</v>
      </c>
      <c r="H18" s="251">
        <v>2383.6304070617807</v>
      </c>
      <c r="I18" s="251">
        <v>2436.3731622250148</v>
      </c>
      <c r="J18" s="251">
        <v>2489.1159173882493</v>
      </c>
      <c r="K18" s="251">
        <v>2541.8586725514838</v>
      </c>
      <c r="L18" s="251">
        <v>2594.6014277147183</v>
      </c>
      <c r="M18" s="251">
        <v>2647.3441828779523</v>
      </c>
      <c r="N18" s="251">
        <v>2700.0869380411868</v>
      </c>
      <c r="O18" s="251">
        <v>2752.8296932044213</v>
      </c>
      <c r="P18" s="251">
        <v>2805.5724483676559</v>
      </c>
      <c r="Q18" s="251">
        <v>2858.3152035308904</v>
      </c>
      <c r="R18" s="251">
        <v>2911.0579586941249</v>
      </c>
      <c r="S18" s="251">
        <v>2963.8007138573594</v>
      </c>
      <c r="T18" s="251">
        <v>3016.5434690205934</v>
      </c>
      <c r="U18" s="251">
        <v>3069.2862241838279</v>
      </c>
      <c r="V18" s="251">
        <v>3122.0289793470624</v>
      </c>
      <c r="W18" s="251">
        <v>3174.7717345102965</v>
      </c>
      <c r="X18" s="251">
        <v>3227.514489673531</v>
      </c>
      <c r="Y18" s="251">
        <v>3280.2572448367655</v>
      </c>
      <c r="Z18" s="251">
        <v>3333</v>
      </c>
      <c r="AA18" s="251" t="s">
        <v>59</v>
      </c>
    </row>
    <row r="19" spans="2:27" s="232" customFormat="1" ht="28" customHeight="1" x14ac:dyDescent="0.25">
      <c r="B19" s="253" t="s">
        <v>69</v>
      </c>
      <c r="C19" s="251"/>
      <c r="D19" s="251">
        <v>0</v>
      </c>
      <c r="E19" s="251">
        <v>1508562.077294308</v>
      </c>
      <c r="F19" s="251">
        <v>1918108.8894850661</v>
      </c>
      <c r="G19" s="251">
        <v>2436199.1017546314</v>
      </c>
      <c r="H19" s="251">
        <v>3087494.8654199899</v>
      </c>
      <c r="I19" s="251">
        <v>3540003.4897363484</v>
      </c>
      <c r="J19" s="251">
        <v>3895720.0321344878</v>
      </c>
      <c r="K19" s="251">
        <v>4191862.5751635609</v>
      </c>
      <c r="L19" s="251">
        <v>4446790.425103425</v>
      </c>
      <c r="M19" s="251">
        <v>4671098.2606425034</v>
      </c>
      <c r="N19" s="251">
        <v>4871532.2964897873</v>
      </c>
      <c r="O19" s="251">
        <v>5052690.7766352603</v>
      </c>
      <c r="P19" s="251">
        <v>5217868.817092238</v>
      </c>
      <c r="Q19" s="251">
        <v>5369520.3158088448</v>
      </c>
      <c r="R19" s="251">
        <v>5509529.3497083681</v>
      </c>
      <c r="S19" s="251">
        <v>5639378.8695222111</v>
      </c>
      <c r="T19" s="251">
        <v>5760260.4185547298</v>
      </c>
      <c r="U19" s="251">
        <v>5873148.2070579007</v>
      </c>
      <c r="V19" s="251">
        <v>5978850.7118648281</v>
      </c>
      <c r="W19" s="251">
        <v>6078047.5906763356</v>
      </c>
      <c r="X19" s="251">
        <v>6171316.7038827371</v>
      </c>
      <c r="Y19" s="251">
        <v>6259154.2946559899</v>
      </c>
      <c r="Z19" s="251">
        <v>6341990.3270636434</v>
      </c>
      <c r="AA19" s="251">
        <v>1</v>
      </c>
    </row>
    <row r="20" spans="2:27" s="232" customFormat="1" ht="28" customHeight="1" x14ac:dyDescent="0.25">
      <c r="B20" s="254"/>
      <c r="C20" s="251"/>
      <c r="D20" s="251">
        <v>68.351182020261376</v>
      </c>
      <c r="E20" s="251">
        <v>68.746792245008109</v>
      </c>
      <c r="F20" s="251">
        <v>69.142402469754842</v>
      </c>
      <c r="G20" s="251">
        <v>69.933622919248307</v>
      </c>
      <c r="H20" s="251">
        <v>71.516063818235239</v>
      </c>
      <c r="I20" s="251">
        <v>73.09850471722217</v>
      </c>
      <c r="J20" s="251">
        <v>74.680945616209101</v>
      </c>
      <c r="K20" s="251">
        <v>76.263386515196032</v>
      </c>
      <c r="L20" s="251">
        <v>77.845827414182963</v>
      </c>
      <c r="M20" s="251">
        <v>79.428268313169895</v>
      </c>
      <c r="N20" s="251">
        <v>81.010709212156812</v>
      </c>
      <c r="O20" s="251">
        <v>82.593150111143757</v>
      </c>
      <c r="P20" s="251">
        <v>84.175591010130688</v>
      </c>
      <c r="Q20" s="251">
        <v>85.758031909117634</v>
      </c>
      <c r="R20" s="251">
        <v>87.34047280810455</v>
      </c>
      <c r="S20" s="251">
        <v>88.922913707091482</v>
      </c>
      <c r="T20" s="251">
        <v>90.505354606078413</v>
      </c>
      <c r="U20" s="251">
        <v>92.087795505065344</v>
      </c>
      <c r="V20" s="251">
        <v>93.670236404052275</v>
      </c>
      <c r="W20" s="251">
        <v>95.252677303039206</v>
      </c>
      <c r="X20" s="251">
        <v>96.835118202026123</v>
      </c>
      <c r="Y20" s="251">
        <v>98.417559101013069</v>
      </c>
      <c r="Z20" s="251">
        <v>100</v>
      </c>
      <c r="AA20" s="251">
        <v>0</v>
      </c>
    </row>
    <row r="21" spans="2:27" s="232" customFormat="1" ht="28" customHeight="1" x14ac:dyDescent="0.25">
      <c r="B21" s="253" t="s">
        <v>68</v>
      </c>
      <c r="C21" s="251">
        <v>2676.9304070617804</v>
      </c>
      <c r="D21" s="251">
        <v>2676.9304070617804</v>
      </c>
      <c r="E21" s="251">
        <v>2685.1312769735082</v>
      </c>
      <c r="F21" s="251">
        <v>2693.3321468852359</v>
      </c>
      <c r="G21" s="251">
        <v>2709.7338867086914</v>
      </c>
      <c r="H21" s="251">
        <v>2742.5373663556024</v>
      </c>
      <c r="I21" s="251">
        <v>2775.3408460025134</v>
      </c>
      <c r="J21" s="251">
        <v>2808.1443256494244</v>
      </c>
      <c r="K21" s="251">
        <v>2840.9478052963354</v>
      </c>
      <c r="L21" s="251">
        <v>2873.7512849432464</v>
      </c>
      <c r="M21" s="251">
        <v>2906.5547645901574</v>
      </c>
      <c r="N21" s="251">
        <v>2939.3582442370684</v>
      </c>
      <c r="O21" s="251">
        <v>2972.1617238839794</v>
      </c>
      <c r="P21" s="251">
        <v>3004.96520353089</v>
      </c>
      <c r="Q21" s="251">
        <v>3037.768683177801</v>
      </c>
      <c r="R21" s="251">
        <v>3070.572162824712</v>
      </c>
      <c r="S21" s="251">
        <v>3103.375642471623</v>
      </c>
      <c r="T21" s="251">
        <v>3136.179122118534</v>
      </c>
      <c r="U21" s="251">
        <v>3168.982601765445</v>
      </c>
      <c r="V21" s="251">
        <v>3201.786081412356</v>
      </c>
      <c r="W21" s="251">
        <v>3234.589561059267</v>
      </c>
      <c r="X21" s="251">
        <v>3267.393040706178</v>
      </c>
      <c r="Y21" s="251">
        <v>3300.196520353089</v>
      </c>
      <c r="Z21" s="251">
        <v>3333</v>
      </c>
      <c r="AA21" s="251" t="s">
        <v>59</v>
      </c>
    </row>
    <row r="22" spans="2:27" s="232" customFormat="1" ht="28" customHeight="1" x14ac:dyDescent="0.25">
      <c r="B22" s="253" t="s">
        <v>67</v>
      </c>
      <c r="C22" s="251"/>
      <c r="D22" s="251">
        <v>0</v>
      </c>
      <c r="E22" s="251">
        <v>1194237.1524241513</v>
      </c>
      <c r="F22" s="251">
        <v>1518957.7339907787</v>
      </c>
      <c r="G22" s="251">
        <v>1930528.2040882341</v>
      </c>
      <c r="H22" s="251">
        <v>2449937.1792591996</v>
      </c>
      <c r="I22" s="251">
        <v>2812822.5640493957</v>
      </c>
      <c r="J22" s="251">
        <v>3099709.1700278139</v>
      </c>
      <c r="K22" s="251">
        <v>3339945.9252656647</v>
      </c>
      <c r="L22" s="251">
        <v>3547994.0485495003</v>
      </c>
      <c r="M22" s="251">
        <v>3732189.4481993527</v>
      </c>
      <c r="N22" s="251">
        <v>3897834.1452365015</v>
      </c>
      <c r="O22" s="251">
        <v>4048537.9549588943</v>
      </c>
      <c r="P22" s="251">
        <v>4186884.7286476311</v>
      </c>
      <c r="Q22" s="251">
        <v>4314796.4339457462</v>
      </c>
      <c r="R22" s="251">
        <v>4433746.9661779264</v>
      </c>
      <c r="S22" s="251">
        <v>4544894.9836971583</v>
      </c>
      <c r="T22" s="251">
        <v>4649170.261196564</v>
      </c>
      <c r="U22" s="251">
        <v>4747331.9605720695</v>
      </c>
      <c r="V22" s="251">
        <v>4840009.201737077</v>
      </c>
      <c r="W22" s="251">
        <v>4927730.0722770952</v>
      </c>
      <c r="X22" s="251">
        <v>5010942.8520654161</v>
      </c>
      <c r="Y22" s="251">
        <v>5090031.8556385851</v>
      </c>
      <c r="Z22" s="251">
        <v>5165329.4668695107</v>
      </c>
      <c r="AA22" s="251">
        <v>0.9</v>
      </c>
    </row>
    <row r="23" spans="2:27" s="232" customFormat="1" ht="28" customHeight="1" x14ac:dyDescent="0.25">
      <c r="B23" s="254"/>
      <c r="C23" s="251"/>
      <c r="D23" s="251">
        <v>80.315943806234031</v>
      </c>
      <c r="E23" s="251">
        <v>80.561994508656113</v>
      </c>
      <c r="F23" s="251">
        <v>80.808045211078181</v>
      </c>
      <c r="G23" s="251">
        <v>81.30014661592233</v>
      </c>
      <c r="H23" s="251">
        <v>82.284349425610642</v>
      </c>
      <c r="I23" s="251">
        <v>83.268552235298927</v>
      </c>
      <c r="J23" s="251">
        <v>84.252755044987239</v>
      </c>
      <c r="K23" s="251">
        <v>85.236957854675538</v>
      </c>
      <c r="L23" s="251">
        <v>86.221160664363822</v>
      </c>
      <c r="M23" s="251">
        <v>87.205363474052135</v>
      </c>
      <c r="N23" s="251">
        <v>88.189566283740433</v>
      </c>
      <c r="O23" s="251">
        <v>89.173769093428717</v>
      </c>
      <c r="P23" s="251">
        <v>90.157971903117001</v>
      </c>
      <c r="Q23" s="251">
        <v>91.142174712805314</v>
      </c>
      <c r="R23" s="251">
        <v>92.126377522493613</v>
      </c>
      <c r="S23" s="251">
        <v>93.110580332181897</v>
      </c>
      <c r="T23" s="251">
        <v>94.094783141870209</v>
      </c>
      <c r="U23" s="251">
        <v>95.078985951558508</v>
      </c>
      <c r="V23" s="251">
        <v>96.063188761246806</v>
      </c>
      <c r="W23" s="251">
        <v>97.047391570935105</v>
      </c>
      <c r="X23" s="251">
        <v>98.031594380623403</v>
      </c>
      <c r="Y23" s="251">
        <v>99.015797190311702</v>
      </c>
      <c r="Z23" s="251">
        <v>100</v>
      </c>
      <c r="AA23" s="251">
        <v>0</v>
      </c>
    </row>
    <row r="24" spans="2:27" s="232" customFormat="1" ht="28" customHeight="1" x14ac:dyDescent="0.25">
      <c r="B24" s="253" t="s">
        <v>66</v>
      </c>
      <c r="C24" s="251">
        <v>3075.7159173882492</v>
      </c>
      <c r="D24" s="251">
        <v>3075.7159173882492</v>
      </c>
      <c r="E24" s="251">
        <v>3078.9319684208963</v>
      </c>
      <c r="F24" s="251">
        <v>3082.1480194535429</v>
      </c>
      <c r="G24" s="251">
        <v>3088.5801215188367</v>
      </c>
      <c r="H24" s="251">
        <v>3101.4443256494242</v>
      </c>
      <c r="I24" s="251">
        <v>3114.3085297800117</v>
      </c>
      <c r="J24" s="251">
        <v>3127.1727339105992</v>
      </c>
      <c r="K24" s="251">
        <v>3140.0369380411867</v>
      </c>
      <c r="L24" s="251">
        <v>3152.9011421717746</v>
      </c>
      <c r="M24" s="251">
        <v>3165.7653463023621</v>
      </c>
      <c r="N24" s="251">
        <v>3178.6295504329496</v>
      </c>
      <c r="O24" s="251">
        <v>3191.4937545635371</v>
      </c>
      <c r="P24" s="251">
        <v>3204.3579586941246</v>
      </c>
      <c r="Q24" s="251">
        <v>3217.2221628247121</v>
      </c>
      <c r="R24" s="251">
        <v>3230.0863669552996</v>
      </c>
      <c r="S24" s="251">
        <v>3242.9505710858871</v>
      </c>
      <c r="T24" s="251">
        <v>3255.8147752164746</v>
      </c>
      <c r="U24" s="251">
        <v>3268.6789793470625</v>
      </c>
      <c r="V24" s="251">
        <v>3281.54318347765</v>
      </c>
      <c r="W24" s="251">
        <v>3294.4073876082375</v>
      </c>
      <c r="X24" s="251">
        <v>3307.271591738825</v>
      </c>
      <c r="Y24" s="251">
        <v>3320.1357958694125</v>
      </c>
      <c r="Z24" s="251">
        <v>3333</v>
      </c>
      <c r="AA24" s="251" t="s">
        <v>59</v>
      </c>
    </row>
    <row r="25" spans="2:27" s="232" customFormat="1" ht="28" customHeight="1" x14ac:dyDescent="0.25">
      <c r="B25" s="253" t="s">
        <v>65</v>
      </c>
      <c r="C25" s="251"/>
      <c r="D25" s="251">
        <v>0</v>
      </c>
      <c r="E25" s="251">
        <v>798768.41344114824</v>
      </c>
      <c r="F25" s="251">
        <v>1016382.2520862255</v>
      </c>
      <c r="G25" s="251">
        <v>1292856.5046947047</v>
      </c>
      <c r="H25" s="251">
        <v>1643452.8205517454</v>
      </c>
      <c r="I25" s="251">
        <v>1890062.3731997672</v>
      </c>
      <c r="J25" s="251">
        <v>2086361.9156392834</v>
      </c>
      <c r="K25" s="251">
        <v>2251886.1535270074</v>
      </c>
      <c r="L25" s="251">
        <v>2396246.9628913151</v>
      </c>
      <c r="M25" s="251">
        <v>2524977.2862238949</v>
      </c>
      <c r="N25" s="251">
        <v>2641591.5106297289</v>
      </c>
      <c r="O25" s="251">
        <v>2748479.0966430712</v>
      </c>
      <c r="P25" s="251">
        <v>2847348.0483207544</v>
      </c>
      <c r="Q25" s="251">
        <v>2939467.1043079412</v>
      </c>
      <c r="R25" s="251">
        <v>3025807.8797865575</v>
      </c>
      <c r="S25" s="251">
        <v>3107133.1211425993</v>
      </c>
      <c r="T25" s="251">
        <v>3184054.043203203</v>
      </c>
      <c r="U25" s="251">
        <v>3257068.9965395308</v>
      </c>
      <c r="V25" s="251">
        <v>3326590.3729923978</v>
      </c>
      <c r="W25" s="251">
        <v>3392963.8324287408</v>
      </c>
      <c r="X25" s="251">
        <v>3456482.3612472378</v>
      </c>
      <c r="Y25" s="251">
        <v>3517396.7594774598</v>
      </c>
      <c r="Z25" s="251">
        <v>3575923.6024600961</v>
      </c>
      <c r="AA25" s="251">
        <v>0.8</v>
      </c>
    </row>
    <row r="26" spans="2:27" s="232" customFormat="1" ht="28" customHeight="1" x14ac:dyDescent="0.25">
      <c r="B26" s="254"/>
      <c r="C26" s="251"/>
      <c r="D26" s="251">
        <v>92.280705592206687</v>
      </c>
      <c r="E26" s="251">
        <v>92.377196772304117</v>
      </c>
      <c r="F26" s="251">
        <v>92.473687952401534</v>
      </c>
      <c r="G26" s="251">
        <v>92.666670312596352</v>
      </c>
      <c r="H26" s="251">
        <v>93.052635032986018</v>
      </c>
      <c r="I26" s="251">
        <v>93.438599753375684</v>
      </c>
      <c r="J26" s="251">
        <v>93.824564473765349</v>
      </c>
      <c r="K26" s="251">
        <v>94.210529194155015</v>
      </c>
      <c r="L26" s="251">
        <v>94.596493914544695</v>
      </c>
      <c r="M26" s="251">
        <v>94.982458634934346</v>
      </c>
      <c r="N26" s="251">
        <v>95.368423355324012</v>
      </c>
      <c r="O26" s="251">
        <v>95.754388075713678</v>
      </c>
      <c r="P26" s="251">
        <v>96.140352796103343</v>
      </c>
      <c r="Q26" s="251">
        <v>96.526317516493009</v>
      </c>
      <c r="R26" s="251">
        <v>96.912282236882675</v>
      </c>
      <c r="S26" s="251">
        <v>97.29824695727234</v>
      </c>
      <c r="T26" s="251">
        <v>97.684211677662006</v>
      </c>
      <c r="U26" s="251">
        <v>98.070176398051672</v>
      </c>
      <c r="V26" s="251">
        <v>98.456141118441337</v>
      </c>
      <c r="W26" s="251">
        <v>98.842105838831003</v>
      </c>
      <c r="X26" s="251">
        <v>99.228070559220669</v>
      </c>
      <c r="Y26" s="251">
        <v>99.614035279610334</v>
      </c>
      <c r="Z26" s="251">
        <v>100</v>
      </c>
      <c r="AA26" s="251" t="s">
        <v>8</v>
      </c>
    </row>
    <row r="27" spans="2:27" s="232" customFormat="1" ht="28" customHeight="1" x14ac:dyDescent="0.25">
      <c r="B27" s="253" t="s">
        <v>64</v>
      </c>
      <c r="C27" s="251">
        <v>3474.5014277147188</v>
      </c>
      <c r="D27" s="251">
        <v>3474.5014277147188</v>
      </c>
      <c r="E27" s="251">
        <v>3472.7326598682848</v>
      </c>
      <c r="F27" s="251">
        <v>3470.9638920218508</v>
      </c>
      <c r="G27" s="251">
        <v>3467.4263563289828</v>
      </c>
      <c r="H27" s="251">
        <v>3460.3512849432468</v>
      </c>
      <c r="I27" s="251">
        <v>3453.2762135575108</v>
      </c>
      <c r="J27" s="251">
        <v>3446.2011421717752</v>
      </c>
      <c r="K27" s="251">
        <v>3439.1260707860392</v>
      </c>
      <c r="L27" s="251">
        <v>3432.0509994003032</v>
      </c>
      <c r="M27" s="251">
        <v>3424.9759280145672</v>
      </c>
      <c r="N27" s="251">
        <v>3417.9008566288312</v>
      </c>
      <c r="O27" s="251">
        <v>3410.8257852430952</v>
      </c>
      <c r="P27" s="251">
        <v>3403.7507138573592</v>
      </c>
      <c r="Q27" s="251">
        <v>3396.6756424716236</v>
      </c>
      <c r="R27" s="251">
        <v>3389.6005710858876</v>
      </c>
      <c r="S27" s="251">
        <v>3382.5254997001516</v>
      </c>
      <c r="T27" s="251">
        <v>3375.4504283144156</v>
      </c>
      <c r="U27" s="251">
        <v>3368.3753569286796</v>
      </c>
      <c r="V27" s="251">
        <v>3361.3002855429436</v>
      </c>
      <c r="W27" s="251">
        <v>3354.225214157208</v>
      </c>
      <c r="X27" s="251">
        <v>3347.150142771472</v>
      </c>
      <c r="Y27" s="251">
        <v>3340.075071385736</v>
      </c>
      <c r="Z27" s="251">
        <v>3333</v>
      </c>
      <c r="AA27" s="251" t="s">
        <v>59</v>
      </c>
    </row>
    <row r="28" spans="2:27" s="232" customFormat="1" ht="28" customHeight="1" x14ac:dyDescent="0.25">
      <c r="B28" s="253" t="s">
        <v>63</v>
      </c>
      <c r="C28" s="251"/>
      <c r="D28" s="251">
        <v>0</v>
      </c>
      <c r="E28" s="251">
        <v>0</v>
      </c>
      <c r="F28" s="251">
        <v>0</v>
      </c>
      <c r="G28" s="251">
        <v>0</v>
      </c>
      <c r="H28" s="251">
        <v>0</v>
      </c>
      <c r="I28" s="251">
        <v>0</v>
      </c>
      <c r="J28" s="251">
        <v>0</v>
      </c>
      <c r="K28" s="251">
        <v>0</v>
      </c>
      <c r="L28" s="251">
        <v>0</v>
      </c>
      <c r="M28" s="251">
        <v>0</v>
      </c>
      <c r="N28" s="251">
        <v>0</v>
      </c>
      <c r="O28" s="251">
        <v>0</v>
      </c>
      <c r="P28" s="251">
        <v>0</v>
      </c>
      <c r="Q28" s="251">
        <v>0</v>
      </c>
      <c r="R28" s="251">
        <v>0</v>
      </c>
      <c r="S28" s="251">
        <v>0</v>
      </c>
      <c r="T28" s="251">
        <v>0</v>
      </c>
      <c r="U28" s="251">
        <v>0</v>
      </c>
      <c r="V28" s="251">
        <v>0</v>
      </c>
      <c r="W28" s="251">
        <v>0</v>
      </c>
      <c r="X28" s="251">
        <v>0</v>
      </c>
      <c r="Y28" s="251">
        <v>0</v>
      </c>
      <c r="Z28" s="251">
        <v>0</v>
      </c>
      <c r="AA28" s="251">
        <v>0.7</v>
      </c>
    </row>
    <row r="29" spans="2:27" s="232" customFormat="1" ht="28" customHeight="1" x14ac:dyDescent="0.25">
      <c r="B29" s="255"/>
      <c r="C29" s="245"/>
      <c r="D29" s="251">
        <v>104.24546737817938</v>
      </c>
      <c r="E29" s="251">
        <v>104.19239903595215</v>
      </c>
      <c r="F29" s="251">
        <v>104.1393306937249</v>
      </c>
      <c r="G29" s="251">
        <v>104.0331940092704</v>
      </c>
      <c r="H29" s="251">
        <v>103.82092064036144</v>
      </c>
      <c r="I29" s="251">
        <v>103.60864727145247</v>
      </c>
      <c r="J29" s="251">
        <v>103.3963739025435</v>
      </c>
      <c r="K29" s="251">
        <v>103.18410053363453</v>
      </c>
      <c r="L29" s="251">
        <v>102.97182716472557</v>
      </c>
      <c r="M29" s="251">
        <v>102.7595537958166</v>
      </c>
      <c r="N29" s="251">
        <v>102.54728042690762</v>
      </c>
      <c r="O29" s="251">
        <v>102.33500705799865</v>
      </c>
      <c r="P29" s="251">
        <v>102.12273368908969</v>
      </c>
      <c r="Q29" s="251">
        <v>101.91046032018072</v>
      </c>
      <c r="R29" s="251">
        <v>101.69818695127175</v>
      </c>
      <c r="S29" s="251">
        <v>101.48591358236278</v>
      </c>
      <c r="T29" s="251">
        <v>101.27364021345382</v>
      </c>
      <c r="U29" s="251">
        <v>101.06136684454485</v>
      </c>
      <c r="V29" s="251">
        <v>100.84909347563587</v>
      </c>
      <c r="W29" s="251">
        <v>100.63682010672692</v>
      </c>
      <c r="X29" s="251">
        <v>100.42454673781793</v>
      </c>
      <c r="Y29" s="251">
        <v>100.21227336890897</v>
      </c>
      <c r="Z29" s="251">
        <v>100</v>
      </c>
      <c r="AA29" s="251">
        <v>0</v>
      </c>
    </row>
    <row r="30" spans="2:27" s="232" customFormat="1" ht="28" customHeight="1" x14ac:dyDescent="0.25">
      <c r="B30" s="253" t="s">
        <v>62</v>
      </c>
      <c r="C30" s="251">
        <v>3873.2869380411871</v>
      </c>
      <c r="D30" s="251">
        <v>3873.2869380411871</v>
      </c>
      <c r="E30" s="251">
        <v>3866.5333513156725</v>
      </c>
      <c r="F30" s="251">
        <v>3859.7797645901574</v>
      </c>
      <c r="G30" s="251">
        <v>3846.2725911391276</v>
      </c>
      <c r="H30" s="251">
        <v>3819.2582442370685</v>
      </c>
      <c r="I30" s="251">
        <v>3792.243897335009</v>
      </c>
      <c r="J30" s="251">
        <v>3765.2295504329495</v>
      </c>
      <c r="K30" s="251">
        <v>3738.2152035308904</v>
      </c>
      <c r="L30" s="251">
        <v>3711.2008566288309</v>
      </c>
      <c r="M30" s="251">
        <v>3684.1865097267719</v>
      </c>
      <c r="N30" s="251">
        <v>3657.1721628247124</v>
      </c>
      <c r="O30" s="251">
        <v>3630.1578159226528</v>
      </c>
      <c r="P30" s="251">
        <v>3603.1434690205933</v>
      </c>
      <c r="Q30" s="251">
        <v>3576.1291221185343</v>
      </c>
      <c r="R30" s="251">
        <v>3549.1147752164748</v>
      </c>
      <c r="S30" s="251">
        <v>3522.1004283144157</v>
      </c>
      <c r="T30" s="251">
        <v>3495.0860814123562</v>
      </c>
      <c r="U30" s="251">
        <v>3468.0717345102967</v>
      </c>
      <c r="V30" s="251">
        <v>3441.0573876082371</v>
      </c>
      <c r="W30" s="251">
        <v>3414.0430407061781</v>
      </c>
      <c r="X30" s="251">
        <v>3387.0286938041186</v>
      </c>
      <c r="Y30" s="251">
        <v>3360.0143469020595</v>
      </c>
      <c r="Z30" s="251">
        <v>3333</v>
      </c>
      <c r="AA30" s="251" t="s">
        <v>59</v>
      </c>
    </row>
    <row r="31" spans="2:27" s="232" customFormat="1" ht="27.75" customHeight="1" x14ac:dyDescent="0.25">
      <c r="B31" s="253" t="s">
        <v>61</v>
      </c>
      <c r="C31" s="251"/>
      <c r="D31" s="251">
        <v>0</v>
      </c>
      <c r="E31" s="251">
        <v>0</v>
      </c>
      <c r="F31" s="251">
        <v>0</v>
      </c>
      <c r="G31" s="251">
        <v>0</v>
      </c>
      <c r="H31" s="251">
        <v>0</v>
      </c>
      <c r="I31" s="251">
        <v>0</v>
      </c>
      <c r="J31" s="251">
        <v>0</v>
      </c>
      <c r="K31" s="251">
        <v>0</v>
      </c>
      <c r="L31" s="251">
        <v>0</v>
      </c>
      <c r="M31" s="251">
        <v>0</v>
      </c>
      <c r="N31" s="251">
        <v>0</v>
      </c>
      <c r="O31" s="251">
        <v>0</v>
      </c>
      <c r="P31" s="251">
        <v>0</v>
      </c>
      <c r="Q31" s="251">
        <v>0</v>
      </c>
      <c r="R31" s="251">
        <v>0</v>
      </c>
      <c r="S31" s="251">
        <v>0</v>
      </c>
      <c r="T31" s="251">
        <v>0</v>
      </c>
      <c r="U31" s="251">
        <v>0</v>
      </c>
      <c r="V31" s="251">
        <v>0</v>
      </c>
      <c r="W31" s="251">
        <v>0</v>
      </c>
      <c r="X31" s="251">
        <v>0</v>
      </c>
      <c r="Y31" s="251">
        <v>0</v>
      </c>
      <c r="Z31" s="251">
        <v>0</v>
      </c>
      <c r="AA31" s="251">
        <v>0.6</v>
      </c>
    </row>
    <row r="32" spans="2:27" s="232" customFormat="1" ht="28" customHeight="1" x14ac:dyDescent="0.25">
      <c r="B32" s="254"/>
      <c r="C32" s="251"/>
      <c r="D32" s="251">
        <v>116.21022916415203</v>
      </c>
      <c r="E32" s="251">
        <v>116.00760129960013</v>
      </c>
      <c r="F32" s="251">
        <v>115.80497343504823</v>
      </c>
      <c r="G32" s="251">
        <v>115.39971770594441</v>
      </c>
      <c r="H32" s="251">
        <v>114.58920624773683</v>
      </c>
      <c r="I32" s="251">
        <v>113.77869478952923</v>
      </c>
      <c r="J32" s="251">
        <v>112.96818333132161</v>
      </c>
      <c r="K32" s="251">
        <v>112.15767187311403</v>
      </c>
      <c r="L32" s="251">
        <v>111.34716041490643</v>
      </c>
      <c r="M32" s="251">
        <v>110.53664895669884</v>
      </c>
      <c r="N32" s="251">
        <v>109.72613749849123</v>
      </c>
      <c r="O32" s="251">
        <v>108.91562604028363</v>
      </c>
      <c r="P32" s="251">
        <v>108.10511458207601</v>
      </c>
      <c r="Q32" s="251">
        <v>107.2946031238684</v>
      </c>
      <c r="R32" s="251">
        <v>106.48409166566081</v>
      </c>
      <c r="S32" s="251">
        <v>105.67358020745321</v>
      </c>
      <c r="T32" s="251">
        <v>104.8630687492456</v>
      </c>
      <c r="U32" s="251">
        <v>104.052557291038</v>
      </c>
      <c r="V32" s="251">
        <v>103.24204583283039</v>
      </c>
      <c r="W32" s="251">
        <v>102.4315343746228</v>
      </c>
      <c r="X32" s="251">
        <v>101.6210229164152</v>
      </c>
      <c r="Y32" s="251">
        <v>100.81051145820761</v>
      </c>
      <c r="Z32" s="251">
        <v>100</v>
      </c>
      <c r="AA32" s="251" t="s">
        <v>8</v>
      </c>
    </row>
    <row r="33" spans="2:27" s="232" customFormat="1" ht="28" customHeight="1" x14ac:dyDescent="0.25">
      <c r="B33" s="253" t="s">
        <v>60</v>
      </c>
      <c r="C33" s="251">
        <v>1879.3593864088425</v>
      </c>
      <c r="D33" s="251">
        <v>1879.3593864088425</v>
      </c>
      <c r="E33" s="251">
        <v>1897.529894078732</v>
      </c>
      <c r="F33" s="251">
        <v>1915.7004017486215</v>
      </c>
      <c r="G33" s="251">
        <v>1952.0414170884003</v>
      </c>
      <c r="H33" s="251">
        <v>2024.7234477679583</v>
      </c>
      <c r="I33" s="251">
        <v>2097.4054784475161</v>
      </c>
      <c r="J33" s="251">
        <v>2170.0875091270741</v>
      </c>
      <c r="K33" s="251">
        <v>2242.7695398066317</v>
      </c>
      <c r="L33" s="251">
        <v>2315.4515704861897</v>
      </c>
      <c r="M33" s="251">
        <v>2388.1336011657477</v>
      </c>
      <c r="N33" s="251">
        <v>2460.8156318453057</v>
      </c>
      <c r="O33" s="251">
        <v>2533.4976625248632</v>
      </c>
      <c r="P33" s="251">
        <v>2606.1796932044213</v>
      </c>
      <c r="Q33" s="251">
        <v>2678.8617238839793</v>
      </c>
      <c r="R33" s="251">
        <v>2751.5437545635368</v>
      </c>
      <c r="S33" s="251">
        <v>2824.2257852430948</v>
      </c>
      <c r="T33" s="251">
        <v>2896.9078159226528</v>
      </c>
      <c r="U33" s="251">
        <v>2969.5898466022109</v>
      </c>
      <c r="V33" s="251">
        <v>3042.2718772817689</v>
      </c>
      <c r="W33" s="251">
        <v>3114.9539079613264</v>
      </c>
      <c r="X33" s="251">
        <v>3187.635938640884</v>
      </c>
      <c r="Y33" s="251">
        <v>3260.317969320442</v>
      </c>
      <c r="Z33" s="251">
        <v>3333</v>
      </c>
      <c r="AA33" s="251" t="s">
        <v>59</v>
      </c>
    </row>
    <row r="34" spans="2:27" s="232" customFormat="1" ht="28" customHeight="1" x14ac:dyDescent="0.25">
      <c r="B34" s="253" t="s">
        <v>58</v>
      </c>
      <c r="C34" s="251"/>
      <c r="D34" s="251">
        <v>0</v>
      </c>
      <c r="E34" s="251">
        <v>1794334.37075912</v>
      </c>
      <c r="F34" s="251">
        <v>2280839.1681518373</v>
      </c>
      <c r="G34" s="251">
        <v>2895314.0113817933</v>
      </c>
      <c r="H34" s="251">
        <v>3665290.0721006212</v>
      </c>
      <c r="I34" s="251">
        <v>4197782.9374892376</v>
      </c>
      <c r="J34" s="251">
        <v>4614377.9625706477</v>
      </c>
      <c r="K34" s="251">
        <v>4959484.652145667</v>
      </c>
      <c r="L34" s="251">
        <v>5255030.1424201289</v>
      </c>
      <c r="M34" s="251">
        <v>5513679.7519451184</v>
      </c>
      <c r="N34" s="251">
        <v>5743505.7786686262</v>
      </c>
      <c r="O34" s="251">
        <v>5950015.6543602748</v>
      </c>
      <c r="P34" s="251">
        <v>6137159.9912987379</v>
      </c>
      <c r="Q34" s="251">
        <v>6307883.9474196192</v>
      </c>
      <c r="R34" s="251">
        <v>6464451.3154139845</v>
      </c>
      <c r="S34" s="251">
        <v>6608646.0527708102</v>
      </c>
      <c r="T34" s="251">
        <v>6741903.4113306757</v>
      </c>
      <c r="U34" s="251">
        <v>6865398.5047288788</v>
      </c>
      <c r="V34" s="251">
        <v>6980108.0312736519</v>
      </c>
      <c r="W34" s="251">
        <v>7086854.4510434903</v>
      </c>
      <c r="X34" s="251">
        <v>7186338.3402963653</v>
      </c>
      <c r="Y34" s="251">
        <v>7279162.5669526719</v>
      </c>
      <c r="Z34" s="251">
        <v>7365850.6762449937</v>
      </c>
      <c r="AA34" s="251">
        <v>1.1000000000000001</v>
      </c>
    </row>
    <row r="35" spans="2:27" s="232" customFormat="1" ht="28" customHeight="1" x14ac:dyDescent="0.25">
      <c r="B35" s="255"/>
      <c r="C35" s="245"/>
      <c r="D35" s="251">
        <v>56.386420234288707</v>
      </c>
      <c r="E35" s="251">
        <v>56.931589981360098</v>
      </c>
      <c r="F35" s="251">
        <v>57.476759728431489</v>
      </c>
      <c r="G35" s="251">
        <v>58.567099222574271</v>
      </c>
      <c r="H35" s="251">
        <v>60.747778210859835</v>
      </c>
      <c r="I35" s="251">
        <v>62.928457199145392</v>
      </c>
      <c r="J35" s="251">
        <v>65.109136187430977</v>
      </c>
      <c r="K35" s="251">
        <v>67.289815175716512</v>
      </c>
      <c r="L35" s="251">
        <v>69.470494164002091</v>
      </c>
      <c r="M35" s="251">
        <v>71.651173152287669</v>
      </c>
      <c r="N35" s="251">
        <v>73.831852140573233</v>
      </c>
      <c r="O35" s="251">
        <v>76.012531128858782</v>
      </c>
      <c r="P35" s="251">
        <v>78.193210117144346</v>
      </c>
      <c r="Q35" s="251">
        <v>80.373889105429924</v>
      </c>
      <c r="R35" s="251">
        <v>82.554568093715474</v>
      </c>
      <c r="S35" s="251">
        <v>84.735247082001038</v>
      </c>
      <c r="T35" s="251">
        <v>86.915926070286602</v>
      </c>
      <c r="U35" s="251">
        <v>89.09660505857218</v>
      </c>
      <c r="V35" s="251">
        <v>91.277284046857758</v>
      </c>
      <c r="W35" s="251">
        <v>93.457963035143308</v>
      </c>
      <c r="X35" s="251">
        <v>95.638642023428872</v>
      </c>
      <c r="Y35" s="251">
        <v>97.819321011714436</v>
      </c>
      <c r="Z35" s="251">
        <v>100</v>
      </c>
      <c r="AA35" s="251">
        <v>0</v>
      </c>
    </row>
    <row r="36" spans="2:27" s="232" customFormat="1" ht="28" customHeight="1" x14ac:dyDescent="0.25">
      <c r="B36" s="255"/>
      <c r="C36" s="245"/>
      <c r="D36" s="255"/>
      <c r="E36" s="256"/>
      <c r="F36" s="245"/>
      <c r="G36" s="257"/>
      <c r="H36" s="245"/>
      <c r="I36" s="245"/>
      <c r="J36" s="245"/>
      <c r="K36" s="245"/>
      <c r="L36" s="245"/>
      <c r="M36" s="245"/>
      <c r="N36" s="245"/>
      <c r="O36" s="245"/>
      <c r="P36" s="245"/>
      <c r="Q36" s="245"/>
      <c r="R36" s="245"/>
      <c r="S36" s="245"/>
      <c r="T36" s="245"/>
      <c r="U36" s="245"/>
      <c r="V36" s="245"/>
      <c r="W36" s="245"/>
      <c r="X36" s="245"/>
      <c r="Y36" s="245"/>
      <c r="Z36" s="245"/>
      <c r="AA36" s="245"/>
    </row>
    <row r="37" spans="2:27" ht="28" customHeight="1" x14ac:dyDescent="0.35">
      <c r="B37" s="243" t="s">
        <v>57</v>
      </c>
      <c r="C37" s="245"/>
      <c r="D37" s="245"/>
      <c r="E37" s="258"/>
      <c r="F37" s="243" t="s">
        <v>56</v>
      </c>
      <c r="G37" s="243" t="s">
        <v>55</v>
      </c>
      <c r="H37" s="243" t="s">
        <v>50</v>
      </c>
      <c r="I37" s="258"/>
      <c r="J37" s="258"/>
      <c r="K37" s="258"/>
      <c r="L37" s="258"/>
      <c r="M37" s="258"/>
      <c r="N37" s="258"/>
      <c r="O37" s="258"/>
      <c r="P37" s="258"/>
      <c r="Q37" s="258"/>
      <c r="R37" s="258"/>
      <c r="S37" s="258"/>
      <c r="T37" s="258"/>
      <c r="U37" s="258"/>
      <c r="V37" s="258"/>
      <c r="W37" s="258"/>
      <c r="X37" s="258"/>
      <c r="Y37" s="258"/>
      <c r="Z37" s="258"/>
      <c r="AA37" s="258"/>
    </row>
    <row r="38" spans="2:27" ht="28" customHeight="1" x14ac:dyDescent="0.35">
      <c r="B38" s="259" t="s">
        <v>54</v>
      </c>
      <c r="C38" s="260">
        <v>6000000</v>
      </c>
      <c r="D38" s="261">
        <v>93.999399939993992</v>
      </c>
      <c r="E38" s="258"/>
      <c r="F38" s="259">
        <v>2.8730000000000002</v>
      </c>
      <c r="G38" s="262">
        <v>6000000</v>
      </c>
      <c r="H38" s="259">
        <v>3133</v>
      </c>
      <c r="I38" s="258"/>
      <c r="J38" s="258"/>
      <c r="K38" s="258"/>
      <c r="L38" s="258"/>
      <c r="M38" s="258"/>
      <c r="N38" s="258"/>
      <c r="O38" s="258"/>
      <c r="P38" s="258"/>
      <c r="Q38" s="258"/>
      <c r="R38" s="258"/>
      <c r="S38" s="258"/>
      <c r="T38" s="258"/>
      <c r="U38" s="258"/>
      <c r="V38" s="258"/>
      <c r="W38" s="258"/>
      <c r="X38" s="258"/>
      <c r="Y38" s="258"/>
      <c r="Z38" s="258"/>
      <c r="AA38" s="258"/>
    </row>
    <row r="39" spans="2:27" ht="28" customHeight="1" x14ac:dyDescent="0.35">
      <c r="B39" s="259" t="s">
        <v>53</v>
      </c>
      <c r="C39" s="260">
        <v>6342000</v>
      </c>
      <c r="D39" s="261">
        <v>100</v>
      </c>
      <c r="E39" s="258"/>
      <c r="F39" s="243"/>
      <c r="G39" s="258"/>
      <c r="H39" s="258"/>
      <c r="I39" s="258"/>
      <c r="J39" s="258"/>
      <c r="K39" s="258"/>
      <c r="L39" s="258"/>
      <c r="M39" s="258"/>
      <c r="N39" s="258"/>
      <c r="O39" s="258"/>
      <c r="P39" s="258"/>
      <c r="Q39" s="258"/>
      <c r="R39" s="258"/>
      <c r="S39" s="258"/>
      <c r="T39" s="258"/>
      <c r="U39" s="258"/>
      <c r="V39" s="258"/>
      <c r="W39" s="258"/>
      <c r="X39" s="258"/>
      <c r="Y39" s="258"/>
      <c r="Z39" s="258"/>
      <c r="AA39" s="258"/>
    </row>
    <row r="40" spans="2:27" ht="28" customHeight="1" x14ac:dyDescent="0.35">
      <c r="B40" s="259" t="s">
        <v>52</v>
      </c>
      <c r="C40" s="263">
        <v>100</v>
      </c>
      <c r="D40" s="263">
        <v>100</v>
      </c>
      <c r="E40" s="258"/>
      <c r="F40" s="259" t="s">
        <v>52</v>
      </c>
      <c r="G40" s="264">
        <v>3333</v>
      </c>
      <c r="H40" s="258"/>
      <c r="I40" s="258"/>
      <c r="J40" s="258"/>
      <c r="K40" s="258"/>
      <c r="L40" s="258"/>
      <c r="M40" s="258"/>
      <c r="N40" s="258"/>
      <c r="O40" s="258"/>
      <c r="P40" s="258"/>
      <c r="Q40" s="258"/>
      <c r="R40" s="258"/>
      <c r="S40" s="258"/>
      <c r="T40" s="258"/>
      <c r="U40" s="258"/>
      <c r="V40" s="258"/>
      <c r="W40" s="258"/>
      <c r="X40" s="258"/>
      <c r="Y40" s="258"/>
      <c r="Z40" s="258"/>
      <c r="AA40" s="258"/>
    </row>
    <row r="41" spans="2:27" ht="28" customHeight="1" x14ac:dyDescent="0.35">
      <c r="B41" s="259" t="s">
        <v>51</v>
      </c>
      <c r="C41" s="263">
        <v>69.99699969996999</v>
      </c>
      <c r="D41" s="263">
        <v>69.99699969996999</v>
      </c>
      <c r="E41" s="258"/>
      <c r="F41" s="259" t="s">
        <v>51</v>
      </c>
      <c r="G41" s="259">
        <v>2333</v>
      </c>
      <c r="H41" s="258"/>
      <c r="I41" s="258"/>
      <c r="J41" s="258"/>
      <c r="K41" s="258"/>
      <c r="L41" s="258"/>
      <c r="M41" s="258"/>
      <c r="N41" s="258"/>
      <c r="O41" s="258"/>
      <c r="P41" s="258"/>
      <c r="Q41" s="258"/>
      <c r="R41" s="258"/>
      <c r="S41" s="258"/>
      <c r="T41" s="258"/>
      <c r="U41" s="258"/>
      <c r="V41" s="258"/>
      <c r="W41" s="258"/>
      <c r="X41" s="258"/>
      <c r="Y41" s="258"/>
      <c r="Z41" s="258"/>
      <c r="AA41" s="258"/>
    </row>
    <row r="42" spans="2:27" ht="28" customHeight="1" x14ac:dyDescent="0.35">
      <c r="B42" s="259" t="s">
        <v>50</v>
      </c>
      <c r="C42" s="263">
        <v>93.999399939993992</v>
      </c>
      <c r="D42" s="263">
        <v>93.999399939993992</v>
      </c>
      <c r="E42" s="258"/>
      <c r="F42" s="259" t="s">
        <v>42</v>
      </c>
      <c r="G42" s="265">
        <v>1000</v>
      </c>
      <c r="H42" s="258"/>
      <c r="I42" s="258"/>
      <c r="J42" s="258"/>
      <c r="K42" s="258"/>
      <c r="L42" s="258"/>
      <c r="M42" s="258"/>
      <c r="N42" s="258"/>
      <c r="O42" s="258"/>
      <c r="P42" s="258"/>
      <c r="Q42" s="258"/>
      <c r="R42" s="258"/>
      <c r="S42" s="258"/>
      <c r="T42" s="258"/>
      <c r="U42" s="258"/>
      <c r="V42" s="258"/>
      <c r="W42" s="258"/>
      <c r="X42" s="258"/>
      <c r="Y42" s="258"/>
      <c r="Z42" s="258"/>
      <c r="AA42" s="258"/>
    </row>
    <row r="43" spans="2:27" ht="28" customHeight="1" x14ac:dyDescent="0.35">
      <c r="B43" s="259" t="s">
        <v>49</v>
      </c>
      <c r="C43" s="266">
        <v>0</v>
      </c>
      <c r="D43" s="260">
        <v>12000000.000000002</v>
      </c>
      <c r="E43" s="258"/>
      <c r="F43" s="259" t="s">
        <v>48</v>
      </c>
      <c r="G43" s="265">
        <v>-10</v>
      </c>
      <c r="H43" s="265">
        <v>-10</v>
      </c>
      <c r="I43" s="267" t="s">
        <v>47</v>
      </c>
      <c r="J43" s="258"/>
      <c r="K43" s="258"/>
      <c r="L43" s="258"/>
      <c r="M43" s="258"/>
      <c r="N43" s="258"/>
      <c r="O43" s="258"/>
      <c r="P43" s="258"/>
      <c r="Q43" s="258"/>
      <c r="R43" s="258"/>
      <c r="S43" s="258"/>
      <c r="T43" s="258"/>
      <c r="U43" s="258"/>
      <c r="V43" s="258"/>
      <c r="W43" s="258"/>
      <c r="X43" s="258"/>
      <c r="Y43" s="258"/>
      <c r="Z43" s="258"/>
      <c r="AA43" s="258"/>
    </row>
    <row r="44" spans="2:27" ht="28" customHeight="1" x14ac:dyDescent="0.35">
      <c r="B44" s="259" t="s">
        <v>46</v>
      </c>
      <c r="C44" s="263">
        <v>104.5004500450045</v>
      </c>
      <c r="D44" s="261">
        <v>104.5004500450045</v>
      </c>
      <c r="E44" s="258"/>
      <c r="F44" s="259" t="s">
        <v>45</v>
      </c>
      <c r="G44" s="265">
        <v>-0.30003000300030003</v>
      </c>
      <c r="H44" s="265">
        <v>-0.30003000300030003</v>
      </c>
      <c r="I44" s="258"/>
      <c r="J44" s="258"/>
      <c r="K44" s="258"/>
      <c r="L44" s="258"/>
      <c r="M44" s="258"/>
      <c r="N44" s="258"/>
      <c r="O44" s="258"/>
      <c r="P44" s="258"/>
      <c r="Q44" s="258"/>
      <c r="R44" s="258"/>
      <c r="S44" s="258"/>
      <c r="T44" s="258"/>
      <c r="U44" s="258"/>
      <c r="V44" s="258"/>
      <c r="W44" s="258"/>
      <c r="X44" s="258"/>
      <c r="Y44" s="258"/>
      <c r="Z44" s="258"/>
      <c r="AA44" s="258"/>
    </row>
    <row r="45" spans="2:27" ht="28" customHeight="1" x14ac:dyDescent="0.35">
      <c r="B45" s="259" t="s">
        <v>44</v>
      </c>
      <c r="C45" s="263">
        <v>34.998499849984995</v>
      </c>
      <c r="D45" s="266">
        <v>600000</v>
      </c>
      <c r="E45" s="258"/>
      <c r="F45" s="259" t="s">
        <v>43</v>
      </c>
      <c r="G45" s="265">
        <v>69.99699969996999</v>
      </c>
      <c r="H45" s="262">
        <v>0</v>
      </c>
      <c r="I45" s="258"/>
      <c r="J45" s="258"/>
      <c r="K45" s="258"/>
      <c r="L45" s="258"/>
      <c r="M45" s="258"/>
      <c r="N45" s="258"/>
      <c r="O45" s="258"/>
      <c r="P45" s="258"/>
      <c r="Q45" s="258"/>
      <c r="R45" s="258"/>
      <c r="S45" s="258"/>
      <c r="T45" s="258"/>
      <c r="U45" s="258"/>
      <c r="V45" s="258"/>
      <c r="W45" s="258"/>
      <c r="X45" s="258"/>
      <c r="Y45" s="258"/>
      <c r="Z45" s="258"/>
      <c r="AA45" s="258"/>
    </row>
    <row r="46" spans="2:27" ht="28" customHeight="1" x14ac:dyDescent="0.35">
      <c r="B46" s="259" t="s">
        <v>42</v>
      </c>
      <c r="C46" s="263">
        <v>84.998499849984995</v>
      </c>
      <c r="D46" s="266">
        <v>600000</v>
      </c>
      <c r="E46" s="258"/>
      <c r="F46" s="259" t="s">
        <v>131</v>
      </c>
      <c r="G46" s="254" t="s">
        <v>154</v>
      </c>
      <c r="H46" s="254"/>
      <c r="I46" s="258"/>
      <c r="J46" s="258"/>
      <c r="K46" s="258"/>
      <c r="L46" s="258"/>
      <c r="M46" s="258"/>
      <c r="N46" s="258"/>
      <c r="O46" s="258"/>
      <c r="P46" s="258"/>
      <c r="Q46" s="258"/>
      <c r="R46" s="258"/>
      <c r="S46" s="258"/>
      <c r="T46" s="258"/>
      <c r="U46" s="258"/>
      <c r="V46" s="258"/>
      <c r="W46" s="258"/>
      <c r="X46" s="258"/>
      <c r="Y46" s="258"/>
      <c r="Z46" s="258"/>
      <c r="AA46" s="258"/>
    </row>
    <row r="47" spans="2:27" ht="28" customHeight="1" x14ac:dyDescent="0.35">
      <c r="B47" s="259" t="s">
        <v>41</v>
      </c>
      <c r="C47" s="263">
        <v>102.25022502250225</v>
      </c>
      <c r="D47" s="266">
        <v>600000</v>
      </c>
      <c r="E47" s="258"/>
      <c r="F47" s="259" t="s">
        <v>132</v>
      </c>
      <c r="G47" s="268" t="s">
        <v>144</v>
      </c>
      <c r="H47" s="258"/>
      <c r="I47" s="258"/>
      <c r="J47" s="258"/>
      <c r="K47" s="258"/>
      <c r="L47" s="258"/>
      <c r="M47" s="258"/>
      <c r="N47" s="258"/>
      <c r="O47" s="258"/>
      <c r="P47" s="258"/>
      <c r="Q47" s="258"/>
      <c r="R47" s="258"/>
      <c r="S47" s="258"/>
      <c r="T47" s="258"/>
      <c r="U47" s="258"/>
      <c r="V47" s="258"/>
      <c r="W47" s="258"/>
      <c r="X47" s="258"/>
      <c r="Y47" s="258"/>
      <c r="Z47" s="258"/>
      <c r="AA47" s="258"/>
    </row>
    <row r="48" spans="2:27" ht="28" customHeight="1" x14ac:dyDescent="0.35"/>
    <row r="49" s="231" customFormat="1" ht="15" hidden="1" customHeight="1" x14ac:dyDescent="0.35"/>
    <row r="50" s="231" customFormat="1" ht="15" hidden="1" customHeight="1" x14ac:dyDescent="0.35"/>
    <row r="51" s="231" customFormat="1" ht="15" hidden="1" customHeight="1" x14ac:dyDescent="0.35"/>
    <row r="52" s="231" customFormat="1" ht="15" hidden="1" customHeight="1" x14ac:dyDescent="0.35"/>
    <row r="53" s="231" customFormat="1" ht="15" hidden="1" customHeight="1" x14ac:dyDescent="0.35"/>
    <row r="54" s="231" customFormat="1" ht="15" hidden="1" customHeight="1" x14ac:dyDescent="0.35"/>
    <row r="55" s="231" customFormat="1" ht="15" hidden="1" customHeight="1" x14ac:dyDescent="0.35"/>
    <row r="56" s="231" customFormat="1" ht="15" hidden="1" customHeight="1" x14ac:dyDescent="0.35"/>
    <row r="57" s="231" customFormat="1" ht="15" hidden="1" customHeight="1" x14ac:dyDescent="0.35"/>
    <row r="58" s="231" customFormat="1" ht="15" hidden="1" customHeight="1" x14ac:dyDescent="0.35"/>
    <row r="59" s="231" customFormat="1" ht="15" hidden="1" customHeight="1" x14ac:dyDescent="0.35"/>
    <row r="60" s="231" customFormat="1" ht="15" hidden="1" customHeight="1" x14ac:dyDescent="0.35"/>
    <row r="61" s="231" customFormat="1" ht="15" hidden="1" customHeight="1" x14ac:dyDescent="0.35"/>
    <row r="62" s="231" customFormat="1" ht="15" hidden="1" customHeight="1" x14ac:dyDescent="0.35"/>
    <row r="63" s="231" customFormat="1" ht="15" hidden="1" customHeight="1" x14ac:dyDescent="0.35"/>
    <row r="64" s="231" customFormat="1" ht="15" hidden="1" customHeight="1" x14ac:dyDescent="0.35"/>
    <row r="65" s="231" customFormat="1" ht="15" hidden="1" customHeight="1" x14ac:dyDescent="0.35"/>
    <row r="66" s="231" customFormat="1" ht="15" hidden="1" customHeight="1" x14ac:dyDescent="0.35"/>
    <row r="67" s="231" customFormat="1" ht="15" hidden="1" customHeight="1" x14ac:dyDescent="0.35"/>
    <row r="68" s="231" customFormat="1" ht="15" hidden="1" customHeight="1" x14ac:dyDescent="0.35"/>
    <row r="69" s="231" customFormat="1" ht="15" hidden="1" customHeight="1" x14ac:dyDescent="0.35"/>
    <row r="70" s="231" customFormat="1" ht="15" hidden="1" customHeight="1" x14ac:dyDescent="0.35"/>
    <row r="71" s="231" customFormat="1" ht="15" hidden="1" customHeight="1" x14ac:dyDescent="0.35"/>
    <row r="72" s="231" customFormat="1" ht="15" hidden="1" customHeight="1" x14ac:dyDescent="0.35"/>
    <row r="73" s="231" customFormat="1" ht="15" hidden="1" customHeight="1" x14ac:dyDescent="0.35"/>
    <row r="74" s="231" customFormat="1" ht="15" hidden="1" customHeight="1" x14ac:dyDescent="0.35"/>
    <row r="75" s="231" customFormat="1" ht="15" hidden="1" customHeight="1" x14ac:dyDescent="0.35"/>
    <row r="76" s="231" customFormat="1" ht="15" hidden="1" customHeight="1" x14ac:dyDescent="0.35"/>
    <row r="77" s="231" customFormat="1" ht="15" hidden="1" customHeight="1" x14ac:dyDescent="0.35"/>
    <row r="78" s="231" customFormat="1" ht="15" hidden="1" customHeight="1" x14ac:dyDescent="0.35"/>
    <row r="79" s="231" customFormat="1" ht="15" hidden="1" customHeight="1" x14ac:dyDescent="0.35"/>
    <row r="80" s="231" customFormat="1" ht="15" hidden="1" customHeight="1" x14ac:dyDescent="0.35"/>
  </sheetData>
  <sheetProtection algorithmName="SHA-512" hashValue="rjnp0z60hdsGEvZAUCPwq9+02eCTNupZ35E8Y+Ehoo1VgX9qlFA0hPAQzZtSiH9+pKyUP+CJSFE9SaLOVWHc/Q==" saltValue="4ZhEe0CB2umc+6p3ME0QKQ==" spinCount="100000" sheet="1" objects="1" scenarios="1"/>
  <mergeCells count="2">
    <mergeCell ref="B2:E4"/>
    <mergeCell ref="C9:J10"/>
  </mergeCells>
  <conditionalFormatting sqref="C18">
    <cfRule type="expression" dxfId="7" priority="6">
      <formula>ISERROR(C18)</formula>
    </cfRule>
  </conditionalFormatting>
  <conditionalFormatting sqref="C21">
    <cfRule type="expression" dxfId="6" priority="5">
      <formula>ISERROR(C21)</formula>
    </cfRule>
  </conditionalFormatting>
  <conditionalFormatting sqref="C24">
    <cfRule type="expression" dxfId="5" priority="4">
      <formula>ISERROR(C24)</formula>
    </cfRule>
  </conditionalFormatting>
  <conditionalFormatting sqref="C27">
    <cfRule type="expression" dxfId="4" priority="3">
      <formula>ISERROR(C27)</formula>
    </cfRule>
  </conditionalFormatting>
  <conditionalFormatting sqref="C30">
    <cfRule type="expression" dxfId="3" priority="2">
      <formula>ISERROR(C30)</formula>
    </cfRule>
  </conditionalFormatting>
  <conditionalFormatting sqref="C33">
    <cfRule type="expression" dxfId="2" priority="1">
      <formula>ISERROR(C33)</formula>
    </cfRule>
  </conditionalFormatting>
  <conditionalFormatting sqref="D18:D35">
    <cfRule type="expression" dxfId="1" priority="8">
      <formula>ISERROR(D18)</formula>
    </cfRule>
  </conditionalFormatting>
  <conditionalFormatting sqref="D17:AA35">
    <cfRule type="expression" dxfId="0" priority="7">
      <formula>ISERROR(D17)</formula>
    </cfRule>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7efabe30-8cd7-44ff-a516-5db03a0430e7}" enabled="1" method="Standard" siteId="{c8fba477-6d4d-4f00-941a-6e6150c721f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vt:i4>
      </vt:variant>
    </vt:vector>
  </HeadingPairs>
  <TitlesOfParts>
    <vt:vector size="10" baseType="lpstr">
      <vt:lpstr>Samenvatting</vt:lpstr>
      <vt:lpstr>Componenten</vt:lpstr>
      <vt:lpstr>Dimensionering</vt:lpstr>
      <vt:lpstr>1 Implementatie&amp;Uitrol</vt:lpstr>
      <vt:lpstr>2 Gebruik</vt:lpstr>
      <vt:lpstr>3 Additionele Diensten</vt:lpstr>
      <vt:lpstr>Factor</vt:lpstr>
      <vt:lpstr>BPK-Grafiek</vt:lpstr>
      <vt:lpstr>DATA</vt:lpstr>
      <vt:lpstr>Spreiding</vt:lpstr>
    </vt:vector>
  </TitlesOfParts>
  <Company>Ministerie van Financien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Kees A.C. Jongejan</dc:creator>
  <cp:lastModifiedBy>KJ</cp:lastModifiedBy>
  <dcterms:created xsi:type="dcterms:W3CDTF">2022-08-08T06:06:07Z</dcterms:created>
  <dcterms:modified xsi:type="dcterms:W3CDTF">2026-02-24T12:09:25Z</dcterms:modified>
</cp:coreProperties>
</file>