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hrnl.sharepoint.com/sites/VeF-AanbestedingBouwkundigOnderhoud2025-003-VEF/Shared Documents/General/04. Documenten gereed voor publicatie/02. Bijlages beschrijvend document/"/>
    </mc:Choice>
  </mc:AlternateContent>
  <xr:revisionPtr revIDLastSave="178" documentId="8_{6D65B58B-7AF6-4A87-8FDD-9D9AD374155B}" xr6:coauthVersionLast="47" xr6:coauthVersionMax="47" xr10:uidLastSave="{C3473909-BE73-4239-9D08-1C46740578B8}"/>
  <bookViews>
    <workbookView xWindow="-120" yWindow="-120" windowWidth="38640" windowHeight="21120" firstSheet="1" activeTab="3" xr2:uid="{A3986EB8-9B42-46BA-A066-E346B19E5D82}"/>
  </bookViews>
  <sheets>
    <sheet name="1. Bouwkundige regie opdrachten" sheetId="1" r:id="rId1"/>
    <sheet name="2. Bouwkundige projecten" sheetId="3" r:id="rId2"/>
    <sheet name="3. Periodieke inspecties" sheetId="5" r:id="rId3"/>
    <sheet name="4. Vloerafwerking" sheetId="4" r:id="rId4"/>
    <sheet name="Totaalblad" sheetId="6" r:id="rId5"/>
    <sheet name="Invoerblad" sheetId="2" state="hidden" r:id="rId6"/>
  </sheets>
  <calcPr calcId="191028" concurrentCalc="0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7" i="4" l="1"/>
  <c r="D22" i="1"/>
  <c r="H22" i="1"/>
  <c r="D23" i="1"/>
  <c r="H23" i="1"/>
  <c r="D24" i="1"/>
  <c r="H24" i="1"/>
  <c r="D25" i="1"/>
  <c r="H25" i="1"/>
  <c r="H10" i="1"/>
  <c r="D16" i="1"/>
  <c r="H16" i="1"/>
  <c r="H11" i="1"/>
  <c r="D17" i="1"/>
  <c r="H17" i="1"/>
  <c r="H12" i="1"/>
  <c r="D18" i="1"/>
  <c r="H18" i="1"/>
  <c r="D19" i="1"/>
  <c r="H19" i="1"/>
  <c r="H27" i="1"/>
  <c r="H38" i="1"/>
  <c r="H32" i="1"/>
  <c r="H40" i="1"/>
  <c r="F44" i="1"/>
  <c r="H44" i="1"/>
  <c r="F46" i="1"/>
  <c r="H46" i="1"/>
  <c r="H48" i="1"/>
  <c r="H50" i="1"/>
  <c r="D10" i="6"/>
  <c r="H107" i="3"/>
  <c r="H20" i="3"/>
  <c r="D44" i="3"/>
  <c r="H44" i="3"/>
  <c r="D68" i="3"/>
  <c r="H68" i="3"/>
  <c r="D34" i="3"/>
  <c r="H34" i="3"/>
  <c r="D35" i="3"/>
  <c r="H35" i="3"/>
  <c r="D36" i="3"/>
  <c r="H36" i="3"/>
  <c r="D37" i="3"/>
  <c r="H37" i="3"/>
  <c r="D38" i="3"/>
  <c r="H38" i="3"/>
  <c r="D39" i="3"/>
  <c r="H39" i="3"/>
  <c r="D40" i="3"/>
  <c r="H40" i="3"/>
  <c r="D41" i="3"/>
  <c r="H41" i="3"/>
  <c r="D42" i="3"/>
  <c r="H42" i="3"/>
  <c r="D43" i="3"/>
  <c r="H43" i="3"/>
  <c r="D45" i="3"/>
  <c r="H45" i="3"/>
  <c r="D46" i="3"/>
  <c r="H46" i="3"/>
  <c r="D47" i="3"/>
  <c r="H47" i="3"/>
  <c r="D48" i="3"/>
  <c r="H48" i="3"/>
  <c r="D49" i="3"/>
  <c r="H49" i="3"/>
  <c r="D50" i="3"/>
  <c r="H50" i="3"/>
  <c r="D51" i="3"/>
  <c r="H51" i="3"/>
  <c r="D52" i="3"/>
  <c r="H52" i="3"/>
  <c r="D53" i="3"/>
  <c r="H53" i="3"/>
  <c r="D54" i="3"/>
  <c r="H54" i="3"/>
  <c r="D55" i="3"/>
  <c r="H55" i="3"/>
  <c r="D58" i="3"/>
  <c r="H58" i="3"/>
  <c r="D59" i="3"/>
  <c r="H59" i="3"/>
  <c r="D60" i="3"/>
  <c r="H60" i="3"/>
  <c r="D61" i="3"/>
  <c r="H61" i="3"/>
  <c r="D62" i="3"/>
  <c r="H62" i="3"/>
  <c r="D63" i="3"/>
  <c r="H63" i="3"/>
  <c r="D64" i="3"/>
  <c r="H64" i="3"/>
  <c r="D65" i="3"/>
  <c r="H65" i="3"/>
  <c r="D66" i="3"/>
  <c r="H66" i="3"/>
  <c r="D67" i="3"/>
  <c r="H67" i="3"/>
  <c r="D69" i="3"/>
  <c r="H69" i="3"/>
  <c r="D70" i="3"/>
  <c r="H70" i="3"/>
  <c r="D71" i="3"/>
  <c r="H71" i="3"/>
  <c r="D72" i="3"/>
  <c r="H72" i="3"/>
  <c r="D73" i="3"/>
  <c r="H73" i="3"/>
  <c r="D74" i="3"/>
  <c r="H74" i="3"/>
  <c r="D75" i="3"/>
  <c r="H75" i="3"/>
  <c r="D76" i="3"/>
  <c r="H76" i="3"/>
  <c r="D77" i="3"/>
  <c r="H77" i="3"/>
  <c r="D78" i="3"/>
  <c r="H78" i="3"/>
  <c r="D79" i="3"/>
  <c r="H79" i="3"/>
  <c r="H29" i="3"/>
  <c r="H81" i="3"/>
  <c r="H86" i="3"/>
  <c r="H94" i="3"/>
  <c r="F98" i="3"/>
  <c r="H98" i="3"/>
  <c r="F100" i="3"/>
  <c r="H100" i="3"/>
  <c r="H102" i="3"/>
  <c r="H109" i="3"/>
  <c r="H111" i="3"/>
  <c r="H113" i="3"/>
  <c r="D11" i="6"/>
  <c r="I10" i="4"/>
  <c r="I11" i="4"/>
  <c r="I12" i="4"/>
  <c r="I13" i="4"/>
  <c r="I14" i="4"/>
  <c r="I15" i="4"/>
  <c r="I16" i="4"/>
  <c r="I17" i="4"/>
  <c r="I18" i="4"/>
  <c r="I19" i="4"/>
  <c r="I20" i="4"/>
  <c r="I22" i="4"/>
  <c r="I27" i="4"/>
  <c r="I28" i="4"/>
  <c r="I29" i="4"/>
  <c r="I30" i="4"/>
  <c r="I31" i="4"/>
  <c r="I32" i="4"/>
  <c r="I33" i="4"/>
  <c r="I34" i="4"/>
  <c r="I35" i="4"/>
  <c r="I36" i="4"/>
  <c r="I37" i="4"/>
  <c r="I38" i="4"/>
  <c r="I40" i="4"/>
  <c r="I45" i="4"/>
  <c r="I46" i="4"/>
  <c r="I47" i="4"/>
  <c r="I48" i="4"/>
  <c r="I49" i="4"/>
  <c r="I50" i="4"/>
  <c r="G61" i="4"/>
  <c r="I61" i="4"/>
  <c r="G63" i="4"/>
  <c r="I63" i="4"/>
  <c r="I65" i="4"/>
  <c r="I67" i="4"/>
  <c r="I69" i="4"/>
  <c r="I72" i="4"/>
  <c r="D13" i="6"/>
  <c r="H17" i="5"/>
  <c r="F10" i="5"/>
  <c r="H10" i="5"/>
  <c r="H22" i="5"/>
  <c r="F11" i="5"/>
  <c r="H11" i="5"/>
  <c r="H13" i="5"/>
  <c r="F31" i="5"/>
  <c r="H31" i="5"/>
  <c r="F33" i="5"/>
  <c r="H33" i="5"/>
  <c r="H35" i="5"/>
  <c r="H37" i="5"/>
  <c r="D12" i="6"/>
  <c r="D15" i="6"/>
  <c r="I52" i="4"/>
  <c r="I55" i="4"/>
  <c r="I51" i="4"/>
  <c r="I53" i="4"/>
  <c r="I54" i="4"/>
  <c r="H23" i="5"/>
  <c r="H24" i="5"/>
  <c r="H25" i="5"/>
  <c r="H26" i="5"/>
  <c r="H27" i="5"/>
  <c r="H19" i="5"/>
  <c r="H20" i="5"/>
  <c r="H18" i="5"/>
  <c r="F79" i="3"/>
  <c r="F55" i="3"/>
  <c r="H31" i="3"/>
  <c r="H10" i="3"/>
  <c r="F30" i="3"/>
  <c r="H30" i="3"/>
  <c r="H92" i="3"/>
  <c r="F11" i="3"/>
  <c r="H11" i="3"/>
  <c r="F12" i="3"/>
  <c r="H12" i="3"/>
  <c r="F13" i="3"/>
  <c r="F37" i="3"/>
  <c r="H13" i="3"/>
  <c r="F14" i="3"/>
  <c r="F38" i="3"/>
  <c r="H14" i="3"/>
  <c r="F15" i="3"/>
  <c r="F39" i="3"/>
  <c r="F16" i="3"/>
  <c r="F40" i="3"/>
  <c r="F64" i="3"/>
  <c r="H16" i="3"/>
  <c r="F17" i="3"/>
  <c r="H17" i="3"/>
  <c r="F18" i="3"/>
  <c r="F42" i="3"/>
  <c r="H18" i="3"/>
  <c r="F19" i="3"/>
  <c r="H19" i="3"/>
  <c r="F20" i="3"/>
  <c r="F44" i="3"/>
  <c r="F68" i="3"/>
  <c r="F21" i="3"/>
  <c r="F45" i="3"/>
  <c r="H21" i="3"/>
  <c r="F22" i="3"/>
  <c r="F46" i="3"/>
  <c r="H22" i="3"/>
  <c r="F23" i="3"/>
  <c r="F47" i="3"/>
  <c r="H23" i="3"/>
  <c r="F24" i="3"/>
  <c r="F48" i="3"/>
  <c r="H24" i="3"/>
  <c r="F25" i="3"/>
  <c r="F49" i="3"/>
  <c r="F73" i="3"/>
  <c r="H25" i="3"/>
  <c r="F26" i="3"/>
  <c r="F50" i="3"/>
  <c r="F74" i="3"/>
  <c r="H26" i="3"/>
  <c r="F27" i="3"/>
  <c r="H27" i="3"/>
  <c r="F28" i="3"/>
  <c r="H28" i="3"/>
  <c r="F29" i="3"/>
  <c r="F53" i="3"/>
  <c r="F77" i="3"/>
  <c r="F34" i="3"/>
  <c r="F58" i="3"/>
  <c r="F35" i="3"/>
  <c r="F59" i="3"/>
  <c r="F36" i="3"/>
  <c r="H87" i="3"/>
  <c r="H89" i="3"/>
  <c r="H105" i="3"/>
  <c r="H106" i="3"/>
  <c r="F25" i="1"/>
  <c r="F24" i="1"/>
  <c r="F23" i="1"/>
  <c r="F22" i="1"/>
  <c r="F19" i="1"/>
  <c r="F18" i="1"/>
  <c r="F17" i="1"/>
  <c r="F16" i="1"/>
  <c r="H13" i="1"/>
  <c r="H33" i="1"/>
  <c r="H35" i="1"/>
  <c r="F66" i="3"/>
  <c r="F70" i="3"/>
  <c r="F72" i="3"/>
  <c r="F71" i="3"/>
  <c r="F60" i="3"/>
  <c r="F51" i="3"/>
  <c r="F75" i="3"/>
  <c r="F54" i="3"/>
  <c r="H15" i="3"/>
  <c r="F63" i="3"/>
  <c r="F69" i="3"/>
  <c r="F62" i="3"/>
  <c r="F43" i="3"/>
  <c r="F41" i="3"/>
  <c r="F61" i="3"/>
  <c r="F52" i="3"/>
  <c r="F78" i="3"/>
  <c r="F67" i="3"/>
  <c r="F76" i="3"/>
  <c r="F65" i="3"/>
</calcChain>
</file>

<file path=xl/sharedStrings.xml><?xml version="1.0" encoding="utf-8"?>
<sst xmlns="http://schemas.openxmlformats.org/spreadsheetml/2006/main" count="496" uniqueCount="322">
  <si>
    <t>Calculatieblad verrekening 'bouwkundige regie opdrachten'</t>
  </si>
  <si>
    <t>Naam van de inschrijver:</t>
  </si>
  <si>
    <t xml:space="preserve"> = Door inschrijver in te vullen</t>
  </si>
  <si>
    <t>Bedragen exclusief BTW, prijspeil 2025</t>
  </si>
  <si>
    <t>Indicatieve hoeveelheden</t>
  </si>
  <si>
    <t>Fictieve rekenwaarde</t>
  </si>
  <si>
    <t>1.</t>
  </si>
  <si>
    <t>All-in uurtarieven bouwkundige regie opdrachten (PvE hoofdstuk 2)</t>
  </si>
  <si>
    <t>A</t>
  </si>
  <si>
    <t>B</t>
  </si>
  <si>
    <t>C (= A x B)</t>
  </si>
  <si>
    <t>1.1</t>
  </si>
  <si>
    <t>Loon (maandag t/m vrijdag tussen 07:00 en 18:00u)</t>
  </si>
  <si>
    <t>1.1.1</t>
  </si>
  <si>
    <t>All-round servicetechnicus bouwkundig</t>
  </si>
  <si>
    <t>1.1.2</t>
  </si>
  <si>
    <t>All-round servicetechnicus vloerafwerking</t>
  </si>
  <si>
    <t>1.1.3</t>
  </si>
  <si>
    <t>All-round servicetechnicus lichtwering</t>
  </si>
  <si>
    <t>1.1.4</t>
  </si>
  <si>
    <r>
      <t>All-round service</t>
    </r>
    <r>
      <rPr>
        <i/>
        <sz val="10"/>
        <color theme="1"/>
        <rFont val="Arial"/>
        <family val="2"/>
      </rPr>
      <t>specialist</t>
    </r>
    <r>
      <rPr>
        <sz val="10"/>
        <color theme="1"/>
        <rFont val="Arial"/>
        <family val="2"/>
      </rPr>
      <t xml:space="preserve"> hang- en sluitwerk / onderhoud bewegende geveldelen</t>
    </r>
  </si>
  <si>
    <t>1.2</t>
  </si>
  <si>
    <t>Loon (zon- en feestdagen)</t>
  </si>
  <si>
    <t>toeslag</t>
  </si>
  <si>
    <t>1.2.1</t>
  </si>
  <si>
    <t>1.2.2</t>
  </si>
  <si>
    <t>1.2.3</t>
  </si>
  <si>
    <t>All-round servicetechniscus lichtwering</t>
  </si>
  <si>
    <t>1.2.4</t>
  </si>
  <si>
    <t>1.3</t>
  </si>
  <si>
    <t>Loon (overige uren)</t>
  </si>
  <si>
    <t>1.3.1</t>
  </si>
  <si>
    <t>1.3.2</t>
  </si>
  <si>
    <t>1.3.3</t>
  </si>
  <si>
    <t>1.3.4</t>
  </si>
  <si>
    <t>Subtotaal all-in uurtarieven</t>
  </si>
  <si>
    <t>2.</t>
  </si>
  <si>
    <t>Toeslagen (indien van toepassing,onderstaande volgorde aanhouden tijdens toepassen)</t>
  </si>
  <si>
    <t>2.1</t>
  </si>
  <si>
    <t xml:space="preserve">Materiaaltoeslag, stuksprijs </t>
  </si>
  <si>
    <t>2.1.1</t>
  </si>
  <si>
    <t>Netto materiaal, stukprijs &lt; €10.000</t>
  </si>
  <si>
    <t>2.1.2</t>
  </si>
  <si>
    <t>Netto materiaal, stukprijs ≥ € 10.000</t>
  </si>
  <si>
    <t>2.2</t>
  </si>
  <si>
    <t>Werk derden (Onderaanneming)</t>
  </si>
  <si>
    <t>2.3</t>
  </si>
  <si>
    <t>Coördinatievergoeding</t>
  </si>
  <si>
    <t>2.3.1</t>
  </si>
  <si>
    <r>
      <rPr>
        <sz val="8"/>
        <color theme="1"/>
        <rFont val="Arial"/>
        <family val="2"/>
      </rPr>
      <t xml:space="preserve">Volledige projectorganisatie wordt verzorgd door Opdrachtnemer. Opslag van toepassing als sprake is van verplichte samenwerking met overige door Hogeschool Rotterdam gecontracteerde partijen.                                                                                       </t>
    </r>
    <r>
      <rPr>
        <b/>
        <sz val="8"/>
        <color theme="1"/>
        <rFont val="Arial"/>
        <family val="2"/>
      </rPr>
      <t>Opdracht en betaling verzorgd Hogeschool Rotterdam rechtstreeks met desbetreffende betrokken partij.</t>
    </r>
  </si>
  <si>
    <t>Subtotaal toeslagen</t>
  </si>
  <si>
    <t>3.</t>
  </si>
  <si>
    <t>Verrekenprijzen (onderstaande volgorde aanhouden tijdens toepassen)</t>
  </si>
  <si>
    <t>3.1</t>
  </si>
  <si>
    <t>Algemene kosten (AK)</t>
  </si>
  <si>
    <t>3.2</t>
  </si>
  <si>
    <t>Winst &amp; Risico (W&amp;R)</t>
  </si>
  <si>
    <t>Subtotaal verrekenprijzen</t>
  </si>
  <si>
    <t>Totaal calculatieblad 'bouwkundige regie opdrachten' (wordt meegenomen naar totaalblad)</t>
  </si>
  <si>
    <t>Calculatieblad verrekening 'bouwkundige projecten'</t>
  </si>
  <si>
    <t>Bedragen exclusief BTW, prijspeil 2025 / maximale tarieven</t>
  </si>
  <si>
    <t>4.</t>
  </si>
  <si>
    <t>All-in uurtarieven bouwkundige projecten (PvE hoofdstuk 3)</t>
  </si>
  <si>
    <t>4.1</t>
  </si>
  <si>
    <t>Loon (maandag t/m vrijdag tussen 07:00 en 18:00u)*</t>
  </si>
  <si>
    <t>4.1.1</t>
  </si>
  <si>
    <t>All-round timmerman</t>
  </si>
  <si>
    <t>4.1.2</t>
  </si>
  <si>
    <r>
      <t>All-round technicus vloerafwerking (</t>
    </r>
    <r>
      <rPr>
        <i/>
        <sz val="10"/>
        <color theme="1"/>
        <rFont val="Arial"/>
        <family val="2"/>
      </rPr>
      <t>op afroep voor specials, normaliter arbeidsloon verdisconteerd in eenheidsprijzen vloerafwerking</t>
    </r>
    <r>
      <rPr>
        <sz val="10"/>
        <color theme="1"/>
        <rFont val="Arial"/>
        <family val="2"/>
      </rPr>
      <t>)</t>
    </r>
  </si>
  <si>
    <t>4.1.3</t>
  </si>
  <si>
    <t>All-round technicus lichtwering</t>
  </si>
  <si>
    <t>4.1.4</t>
  </si>
  <si>
    <r>
      <t>All-round service</t>
    </r>
    <r>
      <rPr>
        <i/>
        <sz val="10"/>
        <color theme="1"/>
        <rFont val="Arial"/>
        <family val="2"/>
      </rPr>
      <t>specialist</t>
    </r>
    <r>
      <rPr>
        <sz val="10"/>
        <color theme="1"/>
        <rFont val="Arial"/>
        <family val="2"/>
      </rPr>
      <t xml:space="preserve"> hang- en sluitwerk / bewegende geveldelen</t>
    </r>
  </si>
  <si>
    <t>4.1.5</t>
  </si>
  <si>
    <t>Uitvoerder</t>
  </si>
  <si>
    <t>4.1.6</t>
  </si>
  <si>
    <t>Werkvoorbereider</t>
  </si>
  <si>
    <t>4.1.7</t>
  </si>
  <si>
    <t>Bestekschrijver</t>
  </si>
  <si>
    <t>4.1.8</t>
  </si>
  <si>
    <t>BIM modelleur / Tekenaar</t>
  </si>
  <si>
    <t>4.1.9</t>
  </si>
  <si>
    <t>Projectleider</t>
  </si>
  <si>
    <t>4.1.10</t>
  </si>
  <si>
    <t>Sloper</t>
  </si>
  <si>
    <t>4.1.11</t>
  </si>
  <si>
    <t>Tegelzetter</t>
  </si>
  <si>
    <t>4.1.12</t>
  </si>
  <si>
    <t>Glaszetter</t>
  </si>
  <si>
    <t>4.1.13</t>
  </si>
  <si>
    <t>Kitter</t>
  </si>
  <si>
    <t>4.1.14</t>
  </si>
  <si>
    <t>Kozijnmonteur</t>
  </si>
  <si>
    <t>4.1.15</t>
  </si>
  <si>
    <t>Isolatiemonteur</t>
  </si>
  <si>
    <t>4.1.16</t>
  </si>
  <si>
    <t>Gevelmonteur</t>
  </si>
  <si>
    <t>4.1.17</t>
  </si>
  <si>
    <t>Metselaar (inclusief metselwerk- en voegwerkherstel)</t>
  </si>
  <si>
    <t>4.1.18</t>
  </si>
  <si>
    <t>Metaalbewerker (o.a.lasser/CNC draaier/Plaatwerker)</t>
  </si>
  <si>
    <t>4.1.19</t>
  </si>
  <si>
    <t>Monteur plafond- en wandsystemen</t>
  </si>
  <si>
    <t>4.1.20</t>
  </si>
  <si>
    <t>Stelling/steigerbouwer</t>
  </si>
  <si>
    <t>4.1.21</t>
  </si>
  <si>
    <t>Asbestsaneerder</t>
  </si>
  <si>
    <t>4.1.22</t>
  </si>
  <si>
    <t>Bouwopruimer</t>
  </si>
  <si>
    <t>4.2</t>
  </si>
  <si>
    <t>4.2.1</t>
  </si>
  <si>
    <t>4.2.2</t>
  </si>
  <si>
    <r>
      <t>All-round technicus vloerafwerking (</t>
    </r>
    <r>
      <rPr>
        <i/>
        <sz val="10"/>
        <color theme="1"/>
        <rFont val="Arial"/>
        <family val="2"/>
      </rPr>
      <t>op afroep voor specials, normaliter arbeidsloon verdisconteerd in eenheidsprijzen</t>
    </r>
    <r>
      <rPr>
        <sz val="10"/>
        <color theme="1"/>
        <rFont val="Arial"/>
        <family val="2"/>
      </rPr>
      <t>)</t>
    </r>
  </si>
  <si>
    <t>4.2.3</t>
  </si>
  <si>
    <t>4.2.4</t>
  </si>
  <si>
    <t>4.2.5</t>
  </si>
  <si>
    <t>4.2.6</t>
  </si>
  <si>
    <t>4.2.7</t>
  </si>
  <si>
    <t>4.2.8</t>
  </si>
  <si>
    <t>4.2.9</t>
  </si>
  <si>
    <t>4.2.10</t>
  </si>
  <si>
    <t>4.2.11</t>
  </si>
  <si>
    <t>4.2.12</t>
  </si>
  <si>
    <t>4.2.13</t>
  </si>
  <si>
    <t>4.2.14</t>
  </si>
  <si>
    <t>4.2.15</t>
  </si>
  <si>
    <t>4.2.16</t>
  </si>
  <si>
    <t>4.2.17</t>
  </si>
  <si>
    <t>4.2.18</t>
  </si>
  <si>
    <t>4.2.19</t>
  </si>
  <si>
    <t>4.2.20</t>
  </si>
  <si>
    <t>4.2.21</t>
  </si>
  <si>
    <t>4.2.22</t>
  </si>
  <si>
    <t>4.3.22</t>
  </si>
  <si>
    <t>5.</t>
  </si>
  <si>
    <t>5.1</t>
  </si>
  <si>
    <t>5.1.1</t>
  </si>
  <si>
    <t>5.1.2</t>
  </si>
  <si>
    <t>5.2</t>
  </si>
  <si>
    <t>5.3</t>
  </si>
  <si>
    <t>5.3.1</t>
  </si>
  <si>
    <r>
      <t>Volledige projectorganisatie wordt verzorgd door Opdrachtnemer. Opslag van toepassing als sprake is van verplichte samenwerking met overige door Hogeschool Rotterdam gecontracteerde partijen.</t>
    </r>
    <r>
      <rPr>
        <b/>
        <sz val="8"/>
        <color theme="1"/>
        <rFont val="Arial"/>
        <family val="2"/>
      </rPr>
      <t>Opdracht en betaling verzorgd Hogeschool Rotterdam rechtstreeks met desbetreffende betrokken partij.</t>
    </r>
  </si>
  <si>
    <t>6.</t>
  </si>
  <si>
    <t>6.1</t>
  </si>
  <si>
    <t>6.2</t>
  </si>
  <si>
    <t>6.3</t>
  </si>
  <si>
    <t>Projectkorting</t>
  </si>
  <si>
    <t>Projectkorting: omzet &gt; €50.000 &lt; € 250.000</t>
  </si>
  <si>
    <t>korting</t>
  </si>
  <si>
    <r>
      <t xml:space="preserve">Projectkorting: omzet </t>
    </r>
    <r>
      <rPr>
        <sz val="10"/>
        <color theme="1"/>
        <rFont val="Aptos Narrow"/>
        <family val="2"/>
      </rPr>
      <t>≥</t>
    </r>
    <r>
      <rPr>
        <sz val="10"/>
        <color theme="1"/>
        <rFont val="Arial"/>
        <family val="2"/>
      </rPr>
      <t xml:space="preserve"> €250.000 &lt; € 1.000.000</t>
    </r>
  </si>
  <si>
    <r>
      <t xml:space="preserve">Projectkorting: omzet </t>
    </r>
    <r>
      <rPr>
        <sz val="10"/>
        <color theme="1"/>
        <rFont val="Aptos Narrow"/>
        <family val="2"/>
      </rPr>
      <t>≥ €</t>
    </r>
    <r>
      <rPr>
        <sz val="10"/>
        <color theme="1"/>
        <rFont val="Arial"/>
        <family val="2"/>
      </rPr>
      <t xml:space="preserve"> 1.000.000</t>
    </r>
  </si>
  <si>
    <t>Subtotaal 4.1 t/m 6.3</t>
  </si>
  <si>
    <t>6.4</t>
  </si>
  <si>
    <t>Schoonmaaktoeslag t.b.v. gerelateerde eisen in 'bijlage 9 Huis-, Gebruik- en gedragsregels', te heffen over gehele projectsom</t>
  </si>
  <si>
    <t>Totaal calculatieblad 'bouwkundige projecten' (wordt meegenomen naar totaalblad)</t>
  </si>
  <si>
    <t>* Alle taken/werkzaamheden die logischerwijs te verwachten zijn bij de desbetreffende discipline, behoren tot de basis van de overeenkomst.</t>
  </si>
  <si>
    <t>Calculatieblad verrekening 'Periodieke inspecties'</t>
  </si>
  <si>
    <t>7.</t>
  </si>
  <si>
    <t>All-in uurtarieven periodieke inspecties op afroep (PvE Hoofstuk 6)</t>
  </si>
  <si>
    <t>Totale tijdsbesteding omgerekend in uren</t>
  </si>
  <si>
    <t>7.1</t>
  </si>
  <si>
    <t>7.1.1</t>
  </si>
  <si>
    <t>All-round servicetechnicus lichtwering t.b.v. periodieke inspectie</t>
  </si>
  <si>
    <t>7.1.2</t>
  </si>
  <si>
    <r>
      <t>All-round service</t>
    </r>
    <r>
      <rPr>
        <i/>
        <sz val="10"/>
        <color theme="1"/>
        <rFont val="Arial"/>
        <family val="2"/>
      </rPr>
      <t>specialist</t>
    </r>
    <r>
      <rPr>
        <sz val="10"/>
        <color theme="1"/>
        <rFont val="Arial"/>
        <family val="2"/>
      </rPr>
      <t xml:space="preserve"> hang- en sluitwerk / onderhoud bewegende geveldelen t.b.v. periodieke inspectie</t>
    </r>
  </si>
  <si>
    <t>Subtotaal all-in uurtarieven x totale tijdsbesteding</t>
  </si>
  <si>
    <t>8.</t>
  </si>
  <si>
    <t>Minutenbesteding elementen op basis van inspectiescope (PvE Hoofdstuk 6)</t>
  </si>
  <si>
    <t>8.1</t>
  </si>
  <si>
    <t>Inspectie handbediende lichtwering</t>
  </si>
  <si>
    <t>Aantal minuten per element</t>
  </si>
  <si>
    <t>Fictieve element hoeveelheden</t>
  </si>
  <si>
    <t>Totale tijdsbesteding in minuten</t>
  </si>
  <si>
    <t>8.1.1</t>
  </si>
  <si>
    <r>
      <t xml:space="preserve">Jaloezie 15-50 mm, eventueel inclusief zijgeleiding </t>
    </r>
    <r>
      <rPr>
        <i/>
        <sz val="10"/>
        <color theme="1"/>
        <rFont val="Arial"/>
        <family val="2"/>
      </rPr>
      <t>(tot een maximale werkhoogte van 3 meter)</t>
    </r>
  </si>
  <si>
    <t>8.1.2</t>
  </si>
  <si>
    <r>
      <t xml:space="preserve">Rolgordijn, eventueel inclusief zijgeleiding </t>
    </r>
    <r>
      <rPr>
        <i/>
        <sz val="10"/>
        <color theme="1"/>
        <rFont val="Arial"/>
        <family val="2"/>
      </rPr>
      <t>(tot een maximale werkhoogte van 3 meter)</t>
    </r>
  </si>
  <si>
    <t>8.1.4</t>
  </si>
  <si>
    <r>
      <t xml:space="preserve">Vouwgordijn </t>
    </r>
    <r>
      <rPr>
        <i/>
        <sz val="10"/>
        <color theme="1"/>
        <rFont val="Arial"/>
        <family val="2"/>
      </rPr>
      <t>(tot een maximale werkhoogte van 3 meter)</t>
    </r>
  </si>
  <si>
    <t>8.1.5</t>
  </si>
  <si>
    <r>
      <t xml:space="preserve">Paneelgordijn </t>
    </r>
    <r>
      <rPr>
        <i/>
        <sz val="10"/>
        <color theme="1"/>
        <rFont val="Arial"/>
        <family val="2"/>
      </rPr>
      <t>(per paneel, tot een maximale werkhoogte van 8 meter)</t>
    </r>
  </si>
  <si>
    <t>8.2.1</t>
  </si>
  <si>
    <t>Inspectie mechanische deurdranger</t>
  </si>
  <si>
    <t>8.2.2</t>
  </si>
  <si>
    <t>Inspectie vloerveer</t>
  </si>
  <si>
    <t>8.2.3</t>
  </si>
  <si>
    <t>Inspectie binnendeur</t>
  </si>
  <si>
    <t>8.2.4</t>
  </si>
  <si>
    <t>Inspectie buitendeur</t>
  </si>
  <si>
    <t>8.2.5</t>
  </si>
  <si>
    <t>Inspectie bewegend geveldeel (draairamen, valramen, draaikiepramen, uitzetramen, schuiframen, taatsramen e.d.</t>
  </si>
  <si>
    <t>8.2.6</t>
  </si>
  <si>
    <t>Inspectie/reiniging ventilatierooster (ook de aanwezige roosters in vaste geveldelen)</t>
  </si>
  <si>
    <t>9.</t>
  </si>
  <si>
    <t>Totaal calculatieblad 'periodieke inspecties' (wordt meegenomen naar totaalblad)</t>
  </si>
  <si>
    <t>Calculatieblad eenheidsprijzen 'vloerafwerking'</t>
  </si>
  <si>
    <t>10.</t>
  </si>
  <si>
    <t>Eenheidsprijzen leveringen vloerafwerking (conform PvE Hoofstuk 8)*</t>
  </si>
  <si>
    <t>Eenheidsprijs exclusief BTW, prijspeil 2025 / maximale tarieven</t>
  </si>
  <si>
    <t>Indicatieve hoeveelheden per m2</t>
  </si>
  <si>
    <t>10.1</t>
  </si>
  <si>
    <t>Categorie:</t>
  </si>
  <si>
    <t>Eenheidsprijzen materiaallevering:</t>
  </si>
  <si>
    <t>Installatiemethode:</t>
  </si>
  <si>
    <t>10.1.1</t>
  </si>
  <si>
    <t>Forbo Marmoleum Marbled (alle voorkomende collecties en designs) per vierkante meter.</t>
  </si>
  <si>
    <t>Verlijmd</t>
  </si>
  <si>
    <t>10.1.2</t>
  </si>
  <si>
    <t>Forbo Marmoleum R10 (alle voorkomende collecties en designs) per vierkante meter.</t>
  </si>
  <si>
    <t>10.1.3</t>
  </si>
  <si>
    <t>Forbo Marmoleum Modular (alle voorkomende collecties en designs) per vierkante meter.</t>
  </si>
  <si>
    <t>10.1.4</t>
  </si>
  <si>
    <t>Forbo Marmoleum Click (alle voorkomende collecties en designs) per vierkante meter.</t>
  </si>
  <si>
    <t>Losliggend, geen lijm</t>
  </si>
  <si>
    <t>10.1.5</t>
  </si>
  <si>
    <t>C</t>
  </si>
  <si>
    <t>Forbo Surestep (alle voorkomende collecties en designs) per vierkante meter.</t>
  </si>
  <si>
    <t>10.1.6</t>
  </si>
  <si>
    <t>D</t>
  </si>
  <si>
    <t>Forbo Surestep Fast Fit (alle voorkomende collecties en designs) per vierkante meter.</t>
  </si>
  <si>
    <t>10.1.7</t>
  </si>
  <si>
    <t>Forbo Modul'up 19 dB loslegvinyl (alle voorkomende collecties en designs) per vierkante meter.</t>
  </si>
  <si>
    <t>10.1.8</t>
  </si>
  <si>
    <t>Forbo Modul'up Compact (alle voorkomende collecties en designs) per vierkante meter.</t>
  </si>
  <si>
    <t>10.1.9</t>
  </si>
  <si>
    <t>E</t>
  </si>
  <si>
    <t>Forbo Flotex Advance (alle voorkomende collecties en designs, m.u.v. printvloeren of eigen vloerontwerp) per vierkante meter.</t>
  </si>
  <si>
    <t>10.1.10</t>
  </si>
  <si>
    <t>F</t>
  </si>
  <si>
    <t>Desso Airmaster tapijttegel anti allergeen per vierkante meter.</t>
  </si>
  <si>
    <t>niet permanent verlijmd</t>
  </si>
  <si>
    <t>10.1.11</t>
  </si>
  <si>
    <t>G</t>
  </si>
  <si>
    <t>Hardhouten vloerplint wit voorgegrond (12 x 70 mm) per strekkende meter.</t>
  </si>
  <si>
    <t>Subtotaal materiaallevering:</t>
  </si>
  <si>
    <t>11.</t>
  </si>
  <si>
    <t>Eenheidsprijzen installatie vloerafwerking (conform PvE Hoofstuk 8)*</t>
  </si>
  <si>
    <t>11.1</t>
  </si>
  <si>
    <t>Verrekenbaar bij categorie:</t>
  </si>
  <si>
    <t>Eenheidsprijzen werkzaamheden, te verrekenen indien nadrukkelijk door HR gewenst, technisch noodzakelijk en/of behorend bij materiaalcategorie:</t>
  </si>
  <si>
    <t>11.1.1</t>
  </si>
  <si>
    <t>A / B / C / D / E / F</t>
  </si>
  <si>
    <t>Verwijderen en afvoeren bestaande vloerafwerking gelijmd per vierkante meter.</t>
  </si>
  <si>
    <t>11.1.2</t>
  </si>
  <si>
    <t>Verwijderen en afvoeren bestaande vloerafwerking niet gelijmd per vierkante meter.</t>
  </si>
  <si>
    <t>11.1.3</t>
  </si>
  <si>
    <t>Egaliseren (laagdikte 1-3 mm) per vierkante meter.</t>
  </si>
  <si>
    <t>11.1.4</t>
  </si>
  <si>
    <t>Egaliseren (verrekenprijs per mm bij laagdikte &gt;3 mm) per vierkante meter.</t>
  </si>
  <si>
    <t>11.1.5</t>
  </si>
  <si>
    <t>Stofvrij schuren / primeren ondergrond inclusief apparatuur per vierkante meter.</t>
  </si>
  <si>
    <t>11.1.6</t>
  </si>
  <si>
    <t>A / C</t>
  </si>
  <si>
    <t>Installeren harde, verlijmde vloeren conform voorschrift fabrikant per vierkanten meter.</t>
  </si>
  <si>
    <t>11.1.7</t>
  </si>
  <si>
    <t>B / D</t>
  </si>
  <si>
    <t>Installeren harde, losliggende vloeren conform voorschrift fabrikant per vierkante meter.</t>
  </si>
  <si>
    <t>11.1.8</t>
  </si>
  <si>
    <t>Installeren zachte, verlijmde vloeren conform voorschrift fabrikant per vierkante meter.</t>
  </si>
  <si>
    <t>11.1.9</t>
  </si>
  <si>
    <t>Installeren zachte, niet permanent verlijmde vloeren conform voorschrift fabrikant per vierkante meter.</t>
  </si>
  <si>
    <t>11.1.10</t>
  </si>
  <si>
    <t>A / B / C / D</t>
  </si>
  <si>
    <t>Lassen van naden per strekkende meter.</t>
  </si>
  <si>
    <t>11.1.11</t>
  </si>
  <si>
    <t xml:space="preserve">Afkitten van vloerafwerking rondom per strekkende meter. </t>
  </si>
  <si>
    <t>11.1.12</t>
  </si>
  <si>
    <t>verlijmd installeren hardhouten vloerplint (12 x 70 mm) inclusief hoekafwerkingen per strekkende meter</t>
  </si>
  <si>
    <t>Subtotaal installatie:</t>
  </si>
  <si>
    <t>12.</t>
  </si>
  <si>
    <t>Eenheidsprijzen onderhoud op afroep vloeren / trappen</t>
  </si>
  <si>
    <t>12.1</t>
  </si>
  <si>
    <t>Ondergrondsoort:</t>
  </si>
  <si>
    <t>Eenheidsprijzen onderhoud vloeren / trappen:</t>
  </si>
  <si>
    <t>12.1.1</t>
  </si>
  <si>
    <t>Hout</t>
  </si>
  <si>
    <t>(Eiken) houten vloeren / bordessen stofvrij machinaal schuren inclusief apparatuur per vierkante meter.</t>
  </si>
  <si>
    <t>12.1.2</t>
  </si>
  <si>
    <t xml:space="preserve">(Eiken) houten verticale bekleding/lambrisering stofvrij machinaal schuren inclusief apparatuur per vierkante meter. </t>
  </si>
  <si>
    <t>12.1.3</t>
  </si>
  <si>
    <t>(Eiken) houten traptredes stofvrij machinaal schuren inclusief apparatuur (tot een maximale tredebreedte van 300 mm) per vierkante meter.</t>
  </si>
  <si>
    <t>12.1.4</t>
  </si>
  <si>
    <t>(Eiken) houten stootborden stofvrij machinaal schuren inclusief apparatuur (tot een maximale hoogte van 300 mm) per vierkante meter.</t>
  </si>
  <si>
    <t>12.1.5</t>
  </si>
  <si>
    <t>2 maal aanbrengen parketlak Pall X 98 Matt parketlak op houten oppervlak per vierkante meter. (stroefheid conform NEN7909:2022 / µ ≤ 0,40 ≤ 0,45)</t>
  </si>
  <si>
    <t>12.1.6</t>
  </si>
  <si>
    <t>3 maal aanbrengen parketlak Pall X 98 Matt parketlak op houten oppervlak per vierkante meter. (stroefheid conform NEN7909:2022 / µ ≤ 0,40 ≤ 0,45)</t>
  </si>
  <si>
    <t>12.1.7</t>
  </si>
  <si>
    <t>PVC / Marmoleum</t>
  </si>
  <si>
    <t>PVC / Marmoleum machinaal reinigen, droogzuigen en neutraliseren per vierkante meter.</t>
  </si>
  <si>
    <t>12.1.8</t>
  </si>
  <si>
    <r>
      <t xml:space="preserve">2 maal aanbrengen van een nieuwe 2K PU coating op PVC / Marmoleum per vierkante meter. (stroefheid conform NEN7909:2022 / </t>
    </r>
    <r>
      <rPr>
        <sz val="10"/>
        <color theme="1"/>
        <rFont val="Aptos Narrow"/>
        <family val="2"/>
      </rPr>
      <t>µ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Aptos Narrow"/>
        <family val="2"/>
      </rPr>
      <t>≤</t>
    </r>
    <r>
      <rPr>
        <sz val="10"/>
        <color theme="1"/>
        <rFont val="Arial"/>
        <family val="2"/>
      </rPr>
      <t xml:space="preserve"> 0,40 </t>
    </r>
    <r>
      <rPr>
        <sz val="10"/>
        <color theme="1"/>
        <rFont val="Aptos Narrow"/>
        <family val="2"/>
      </rPr>
      <t>≤</t>
    </r>
    <r>
      <rPr>
        <sz val="10"/>
        <color theme="1"/>
        <rFont val="Arial"/>
        <family val="2"/>
      </rPr>
      <t xml:space="preserve"> 0,45)</t>
    </r>
  </si>
  <si>
    <t>12.1.9</t>
  </si>
  <si>
    <t>3 maal aanbrengen van een nieuwe 2K PU coating op PVC / Marmoleum per vierkante meter. (stroefheid conform NEN7909:2022 / µ ≤ 0,40 ≤ 0,45)</t>
  </si>
  <si>
    <t>12.1.10</t>
  </si>
  <si>
    <t>Gietvloeren, betonvloeren, rolcoatings en/of troffelvloeren</t>
  </si>
  <si>
    <t>Reinigen, machinaal stofvrij schuren inclusief apparatuur en ontvetten per vierkante meter.</t>
  </si>
  <si>
    <t>12.1.11</t>
  </si>
  <si>
    <t>Aanbrengen 1 laags Sikafloor 305 W gepigmenteerde verzegellaag per vierkante meter. (stroefheid conform NEN7909:2022 / µ ≤ 0,40 ≤ 0,45)</t>
  </si>
  <si>
    <t>Subtotaal onderhoud:</t>
  </si>
  <si>
    <t>13.</t>
  </si>
  <si>
    <t>13.1</t>
  </si>
  <si>
    <t>13.2</t>
  </si>
  <si>
    <t>Subtotaal 10.1 t/m 13.2</t>
  </si>
  <si>
    <t>13.3</t>
  </si>
  <si>
    <r>
      <t>Schoonmaaktoeslag t.b.v. gerelateerde eisen in</t>
    </r>
    <r>
      <rPr>
        <b/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'bijlage 9 Huis-, Gebruik- en gedragsregels', te heffen over gehele projectsom</t>
    </r>
  </si>
  <si>
    <t>* aangeboden conform eisen Bijlage 2 Programma van eisen § 8.3 'Specifieke eisen vloerafwerking'</t>
  </si>
  <si>
    <t>Calculatieblad Totalen</t>
  </si>
  <si>
    <t>14.</t>
  </si>
  <si>
    <t xml:space="preserve">Totalen </t>
  </si>
  <si>
    <t>14.1</t>
  </si>
  <si>
    <t>Bladnummer</t>
  </si>
  <si>
    <t>Onderdeel</t>
  </si>
  <si>
    <t>14.1.1</t>
  </si>
  <si>
    <t>Bouwkundige regie opdrachten</t>
  </si>
  <si>
    <t>14.1.2</t>
  </si>
  <si>
    <t>Bouwkundige projecten</t>
  </si>
  <si>
    <t>14.1.3</t>
  </si>
  <si>
    <t>Periodieke inspecties</t>
  </si>
  <si>
    <t>14.1.4</t>
  </si>
  <si>
    <t>Vloerafwerking</t>
  </si>
  <si>
    <t>Totale waarde blad 1 / 2 / 3 /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</si>
</sst>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_ ;\-0\ "/>
    <numFmt numFmtId="165" formatCode="#,##0_ ;\-#,##0\ "/>
  </numFmts>
  <fonts count="22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u/>
      <sz val="10"/>
      <color theme="1"/>
      <name val="Arial"/>
      <family val="2"/>
    </font>
    <font>
      <b/>
      <u/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8"/>
      <name val="Aptos Narrow"/>
      <family val="2"/>
      <scheme val="minor"/>
    </font>
    <font>
      <sz val="10"/>
      <color theme="1"/>
      <name val="Aptos Narrow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rgb="FFFF0000"/>
      <name val="Arial"/>
      <family val="2"/>
    </font>
    <font>
      <i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2"/>
      <color rgb="FFC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9" fontId="0" fillId="0" borderId="0" xfId="0" applyNumberFormat="1"/>
    <xf numFmtId="10" fontId="0" fillId="0" borderId="0" xfId="0" applyNumberFormat="1"/>
    <xf numFmtId="44" fontId="2" fillId="3" borderId="1" xfId="0" applyNumberFormat="1" applyFont="1" applyFill="1" applyBorder="1" applyAlignment="1" applyProtection="1">
      <alignment horizontal="center" vertical="center"/>
      <protection locked="0"/>
    </xf>
    <xf numFmtId="9" fontId="2" fillId="3" borderId="1" xfId="0" applyNumberFormat="1" applyFont="1" applyFill="1" applyBorder="1" applyAlignment="1" applyProtection="1">
      <alignment horizontal="center"/>
      <protection locked="0"/>
    </xf>
    <xf numFmtId="9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9" fontId="2" fillId="2" borderId="0" xfId="0" applyNumberFormat="1" applyFont="1" applyFill="1" applyAlignment="1">
      <alignment horizontal="center"/>
    </xf>
    <xf numFmtId="44" fontId="2" fillId="0" borderId="0" xfId="0" applyNumberFormat="1" applyFont="1" applyAlignment="1">
      <alignment horizontal="center"/>
    </xf>
    <xf numFmtId="44" fontId="2" fillId="0" borderId="0" xfId="0" applyNumberFormat="1" applyFont="1"/>
    <xf numFmtId="0" fontId="1" fillId="0" borderId="0" xfId="0" applyFont="1"/>
    <xf numFmtId="0" fontId="10" fillId="0" borderId="0" xfId="0" applyFont="1"/>
    <xf numFmtId="44" fontId="10" fillId="0" borderId="1" xfId="0" applyNumberFormat="1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11" fillId="0" borderId="3" xfId="0" applyFont="1" applyBorder="1"/>
    <xf numFmtId="0" fontId="2" fillId="0" borderId="3" xfId="0" applyFont="1" applyBorder="1" applyAlignment="1">
      <alignment horizontal="center"/>
    </xf>
    <xf numFmtId="44" fontId="11" fillId="0" borderId="3" xfId="0" applyNumberFormat="1" applyFont="1" applyBorder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2" fillId="0" borderId="1" xfId="0" applyNumberFormat="1" applyFont="1" applyBorder="1" applyAlignment="1">
      <alignment horizontal="center"/>
    </xf>
    <xf numFmtId="44" fontId="2" fillId="0" borderId="1" xfId="0" applyNumberFormat="1" applyFont="1" applyBorder="1"/>
    <xf numFmtId="0" fontId="6" fillId="0" borderId="1" xfId="0" applyFont="1" applyBorder="1"/>
    <xf numFmtId="0" fontId="3" fillId="4" borderId="0" xfId="0" applyFont="1" applyFill="1"/>
    <xf numFmtId="0" fontId="2" fillId="4" borderId="0" xfId="0" applyFont="1" applyFill="1"/>
    <xf numFmtId="0" fontId="2" fillId="4" borderId="0" xfId="0" applyFont="1" applyFill="1" applyAlignment="1">
      <alignment horizontal="center"/>
    </xf>
    <xf numFmtId="4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/>
    <xf numFmtId="44" fontId="2" fillId="2" borderId="1" xfId="0" applyNumberFormat="1" applyFont="1" applyFill="1" applyBorder="1"/>
    <xf numFmtId="0" fontId="2" fillId="0" borderId="1" xfId="0" applyFont="1" applyBorder="1" applyAlignment="1">
      <alignment horizontal="center"/>
    </xf>
    <xf numFmtId="0" fontId="2" fillId="2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10" fontId="2" fillId="3" borderId="1" xfId="0" applyNumberFormat="1" applyFont="1" applyFill="1" applyBorder="1" applyAlignment="1" applyProtection="1">
      <alignment horizontal="center"/>
      <protection locked="0"/>
    </xf>
    <xf numFmtId="0" fontId="19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14" fillId="0" borderId="1" xfId="0" applyFont="1" applyBorder="1"/>
    <xf numFmtId="0" fontId="15" fillId="0" borderId="0" xfId="0" applyFont="1" applyAlignment="1">
      <alignment horizontal="center"/>
    </xf>
    <xf numFmtId="0" fontId="3" fillId="5" borderId="1" xfId="0" applyFont="1" applyFill="1" applyBorder="1" applyAlignment="1">
      <alignment horizontal="center"/>
    </xf>
    <xf numFmtId="44" fontId="2" fillId="2" borderId="1" xfId="0" applyNumberFormat="1" applyFont="1" applyFill="1" applyBorder="1" applyAlignment="1">
      <alignment horizontal="center" vertical="center"/>
    </xf>
    <xf numFmtId="0" fontId="2" fillId="0" borderId="4" xfId="0" applyFont="1" applyBorder="1"/>
    <xf numFmtId="44" fontId="2" fillId="2" borderId="0" xfId="0" applyNumberFormat="1" applyFont="1" applyFill="1" applyAlignment="1">
      <alignment horizontal="center" vertical="center"/>
    </xf>
    <xf numFmtId="0" fontId="2" fillId="0" borderId="5" xfId="0" applyFont="1" applyBorder="1"/>
    <xf numFmtId="0" fontId="14" fillId="3" borderId="1" xfId="0" applyFont="1" applyFill="1" applyBorder="1" applyAlignment="1" applyProtection="1">
      <alignment horizontal="center"/>
      <protection locked="0"/>
    </xf>
    <xf numFmtId="165" fontId="2" fillId="0" borderId="1" xfId="0" applyNumberFormat="1" applyFont="1" applyBorder="1"/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top" wrapText="1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/>
    <xf numFmtId="2" fontId="2" fillId="0" borderId="1" xfId="0" applyNumberFormat="1" applyFont="1" applyBorder="1" applyAlignment="1">
      <alignment horizontal="center"/>
    </xf>
    <xf numFmtId="44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44" fontId="2" fillId="0" borderId="0" xfId="0" applyNumberFormat="1" applyFont="1" applyAlignment="1">
      <alignment vertical="center"/>
    </xf>
    <xf numFmtId="44" fontId="2" fillId="0" borderId="1" xfId="0" applyNumberFormat="1" applyFont="1" applyBorder="1" applyAlignment="1">
      <alignment vertical="center"/>
    </xf>
    <xf numFmtId="0" fontId="3" fillId="0" borderId="0" xfId="0" applyFont="1"/>
    <xf numFmtId="0" fontId="2" fillId="4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20" fillId="0" borderId="0" xfId="0" applyFont="1" applyAlignment="1">
      <alignment horizontal="center"/>
    </xf>
    <xf numFmtId="0" fontId="20" fillId="0" borderId="0" xfId="0" applyFont="1"/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4" fontId="0" fillId="0" borderId="1" xfId="0" applyNumberFormat="1" applyBorder="1"/>
    <xf numFmtId="0" fontId="0" fillId="0" borderId="0" xfId="0" applyAlignment="1">
      <alignment horizontal="left"/>
    </xf>
    <xf numFmtId="44" fontId="21" fillId="0" borderId="8" xfId="0" applyNumberFormat="1" applyFont="1" applyBorder="1"/>
    <xf numFmtId="0" fontId="7" fillId="0" borderId="0" xfId="0" applyFont="1"/>
    <xf numFmtId="0" fontId="10" fillId="0" borderId="1" xfId="0" applyFont="1" applyBorder="1" applyAlignment="1">
      <alignment horizontal="left"/>
    </xf>
    <xf numFmtId="0" fontId="2" fillId="3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9" xfId="0" applyFont="1" applyBorder="1" applyAlignment="1">
      <alignment horizontal="left"/>
    </xf>
    <xf numFmtId="0" fontId="21" fillId="0" borderId="10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A6F05-9502-43A5-BACD-155E0EDDDD83}">
  <dimension ref="A1:R90"/>
  <sheetViews>
    <sheetView topLeftCell="A11" zoomScaleNormal="100" workbookViewId="0">
      <selection activeCell="D15" sqref="D15"/>
    </sheetView>
  </sheetViews>
  <sheetFormatPr defaultRowHeight="15" x14ac:dyDescent="0.25"/>
  <cols>
    <col min="1" max="1" width="9.140625" customWidth="1"/>
    <col min="2" max="2" width="92" bestFit="1" customWidth="1"/>
    <col min="4" max="4" width="40.7109375" customWidth="1"/>
    <col min="5" max="5" width="4.7109375" customWidth="1"/>
    <col min="6" max="6" width="40.7109375" style="24" customWidth="1"/>
    <col min="7" max="7" width="4.7109375" customWidth="1"/>
    <col min="8" max="8" width="40.7109375" customWidth="1"/>
    <col min="9" max="9" width="14.42578125" customWidth="1"/>
  </cols>
  <sheetData>
    <row r="1" spans="1:18" x14ac:dyDescent="0.25">
      <c r="A1" s="89" t="s">
        <v>0</v>
      </c>
      <c r="B1" s="89"/>
      <c r="C1" s="89"/>
      <c r="D1" s="89"/>
      <c r="E1" s="89"/>
      <c r="F1" s="89"/>
      <c r="G1" s="89"/>
      <c r="H1" s="89"/>
    </row>
    <row r="3" spans="1:18" x14ac:dyDescent="0.25">
      <c r="A3" s="88" t="s">
        <v>1</v>
      </c>
      <c r="B3" s="88"/>
      <c r="C3" s="6"/>
      <c r="D3" s="6"/>
      <c r="E3" s="6"/>
      <c r="F3" s="21"/>
      <c r="G3" s="6"/>
      <c r="H3" s="6"/>
      <c r="I3" s="6"/>
      <c r="J3" s="6"/>
      <c r="K3" s="6"/>
      <c r="L3" s="6"/>
      <c r="M3" s="12"/>
      <c r="N3" s="12"/>
      <c r="O3" s="12"/>
      <c r="P3" s="12"/>
      <c r="Q3" s="12"/>
      <c r="R3" s="12"/>
    </row>
    <row r="4" spans="1:18" x14ac:dyDescent="0.25">
      <c r="A4" s="87"/>
      <c r="B4" s="87"/>
      <c r="C4" s="6"/>
      <c r="D4" s="41" t="s">
        <v>2</v>
      </c>
      <c r="E4" s="6"/>
      <c r="F4" s="21"/>
      <c r="G4" s="6"/>
      <c r="H4" s="6"/>
      <c r="I4" s="6"/>
      <c r="J4" s="6"/>
      <c r="K4" s="6"/>
      <c r="L4" s="6"/>
      <c r="M4" s="12"/>
      <c r="N4" s="12"/>
      <c r="O4" s="12"/>
      <c r="P4" s="12"/>
      <c r="Q4" s="12"/>
      <c r="R4" s="12"/>
    </row>
    <row r="5" spans="1:18" x14ac:dyDescent="0.25">
      <c r="A5" s="6"/>
      <c r="B5" s="6"/>
      <c r="C5" s="6"/>
      <c r="D5" s="6"/>
      <c r="E5" s="6"/>
      <c r="F5" s="21"/>
      <c r="G5" s="6"/>
      <c r="H5" s="6"/>
      <c r="I5" s="6"/>
      <c r="J5" s="6"/>
      <c r="K5" s="6"/>
      <c r="L5" s="6"/>
      <c r="M5" s="12"/>
      <c r="N5" s="12"/>
      <c r="O5" s="12"/>
      <c r="P5" s="12"/>
      <c r="Q5" s="12"/>
      <c r="R5" s="12"/>
    </row>
    <row r="6" spans="1:18" x14ac:dyDescent="0.25">
      <c r="A6" s="6"/>
      <c r="B6" s="6"/>
      <c r="C6" s="6"/>
      <c r="D6" s="40" t="s">
        <v>3</v>
      </c>
      <c r="E6" s="41"/>
      <c r="F6" s="40" t="s">
        <v>4</v>
      </c>
      <c r="G6" s="41"/>
      <c r="H6" s="42" t="s">
        <v>5</v>
      </c>
      <c r="I6" s="6"/>
      <c r="J6" s="6"/>
      <c r="K6" s="6"/>
      <c r="L6" s="6"/>
      <c r="M6" s="12"/>
      <c r="N6" s="12"/>
      <c r="O6" s="12"/>
      <c r="P6" s="12"/>
      <c r="Q6" s="12"/>
      <c r="R6" s="12"/>
    </row>
    <row r="7" spans="1:18" x14ac:dyDescent="0.25">
      <c r="A7" s="28" t="s">
        <v>6</v>
      </c>
      <c r="B7" s="28" t="s">
        <v>7</v>
      </c>
      <c r="C7" s="29"/>
      <c r="D7" s="30" t="s">
        <v>8</v>
      </c>
      <c r="E7" s="29"/>
      <c r="F7" s="30" t="s">
        <v>9</v>
      </c>
      <c r="G7" s="29"/>
      <c r="H7" s="30" t="s">
        <v>10</v>
      </c>
      <c r="I7" s="6"/>
      <c r="J7" s="6"/>
      <c r="K7" s="6"/>
      <c r="L7" s="6"/>
      <c r="M7" s="12"/>
      <c r="N7" s="12"/>
      <c r="O7" s="12"/>
      <c r="P7" s="12"/>
      <c r="Q7" s="12"/>
      <c r="R7" s="12"/>
    </row>
    <row r="8" spans="1:18" x14ac:dyDescent="0.25">
      <c r="A8" s="6"/>
      <c r="B8" s="6"/>
      <c r="C8" s="6"/>
      <c r="D8" s="6"/>
      <c r="E8" s="6"/>
      <c r="F8" s="21"/>
      <c r="G8" s="6"/>
      <c r="H8" s="6"/>
      <c r="I8" s="6"/>
      <c r="J8" s="6"/>
      <c r="K8" s="6"/>
      <c r="L8" s="6"/>
      <c r="M8" s="12"/>
      <c r="N8" s="12"/>
      <c r="O8" s="12"/>
      <c r="P8" s="12"/>
      <c r="Q8" s="12"/>
      <c r="R8" s="12"/>
    </row>
    <row r="9" spans="1:18" x14ac:dyDescent="0.25">
      <c r="A9" s="6" t="s">
        <v>11</v>
      </c>
      <c r="B9" s="7" t="s">
        <v>12</v>
      </c>
      <c r="C9" s="6"/>
      <c r="D9" s="6"/>
      <c r="E9" s="6"/>
      <c r="F9" s="21"/>
      <c r="G9" s="6"/>
      <c r="H9" s="6"/>
      <c r="I9" s="6"/>
      <c r="J9" s="6"/>
      <c r="K9" s="6"/>
      <c r="L9" s="6"/>
      <c r="M9" s="12"/>
      <c r="N9" s="12"/>
      <c r="O9" s="12"/>
      <c r="P9" s="12"/>
      <c r="Q9" s="12"/>
      <c r="R9" s="12"/>
    </row>
    <row r="10" spans="1:18" x14ac:dyDescent="0.25">
      <c r="A10" s="6" t="s">
        <v>13</v>
      </c>
      <c r="B10" s="36" t="s">
        <v>14</v>
      </c>
      <c r="C10" s="6"/>
      <c r="D10" s="3">
        <v>45</v>
      </c>
      <c r="E10" s="6"/>
      <c r="F10" s="38">
        <v>8000</v>
      </c>
      <c r="G10" s="6"/>
      <c r="H10" s="26">
        <f>D10*F10</f>
        <v>360000</v>
      </c>
      <c r="I10" s="6"/>
      <c r="J10" s="6"/>
      <c r="K10" s="6"/>
      <c r="L10" s="6"/>
      <c r="M10" s="12"/>
      <c r="N10" s="12"/>
      <c r="O10" s="12"/>
      <c r="P10" s="12"/>
      <c r="Q10" s="12"/>
      <c r="R10" s="12"/>
    </row>
    <row r="11" spans="1:18" x14ac:dyDescent="0.25">
      <c r="A11" s="6" t="s">
        <v>15</v>
      </c>
      <c r="B11" s="36" t="s">
        <v>16</v>
      </c>
      <c r="C11" s="6"/>
      <c r="D11" s="3">
        <v>45</v>
      </c>
      <c r="E11" s="6"/>
      <c r="F11" s="38">
        <v>6000</v>
      </c>
      <c r="G11" s="6"/>
      <c r="H11" s="26">
        <f>D11*F11</f>
        <v>270000</v>
      </c>
      <c r="I11" s="6"/>
      <c r="J11" s="6"/>
      <c r="K11" s="6"/>
      <c r="L11" s="6"/>
      <c r="M11" s="12"/>
      <c r="N11" s="12"/>
      <c r="O11" s="12"/>
      <c r="P11" s="12"/>
      <c r="Q11" s="12"/>
      <c r="R11" s="12"/>
    </row>
    <row r="12" spans="1:18" x14ac:dyDescent="0.25">
      <c r="A12" s="6" t="s">
        <v>17</v>
      </c>
      <c r="B12" s="36" t="s">
        <v>18</v>
      </c>
      <c r="C12" s="6"/>
      <c r="D12" s="3">
        <v>45</v>
      </c>
      <c r="E12" s="6"/>
      <c r="F12" s="38">
        <v>4000</v>
      </c>
      <c r="G12" s="6"/>
      <c r="H12" s="26">
        <f>D12*F12</f>
        <v>180000</v>
      </c>
      <c r="I12" s="6"/>
      <c r="J12" s="6"/>
      <c r="K12" s="6"/>
      <c r="L12" s="6"/>
      <c r="M12" s="12"/>
      <c r="N12" s="12"/>
      <c r="O12" s="12"/>
      <c r="P12" s="12"/>
      <c r="Q12" s="12"/>
      <c r="R12" s="12"/>
    </row>
    <row r="13" spans="1:18" x14ac:dyDescent="0.25">
      <c r="A13" s="6" t="s">
        <v>19</v>
      </c>
      <c r="B13" s="36" t="s">
        <v>20</v>
      </c>
      <c r="C13" s="6"/>
      <c r="D13" s="3">
        <v>45</v>
      </c>
      <c r="E13" s="6"/>
      <c r="F13" s="38">
        <v>4000</v>
      </c>
      <c r="G13" s="6"/>
      <c r="H13" s="26">
        <f>D13*F13</f>
        <v>180000</v>
      </c>
      <c r="I13" s="6"/>
      <c r="J13" s="6"/>
      <c r="K13" s="6"/>
      <c r="L13" s="6"/>
      <c r="M13" s="12"/>
      <c r="N13" s="12"/>
      <c r="O13" s="12"/>
      <c r="P13" s="12"/>
      <c r="Q13" s="12"/>
      <c r="R13" s="12"/>
    </row>
    <row r="14" spans="1:18" x14ac:dyDescent="0.25">
      <c r="A14" s="6"/>
      <c r="B14" s="6"/>
      <c r="C14" s="6"/>
      <c r="D14" s="6"/>
      <c r="E14" s="6"/>
      <c r="F14" s="21"/>
      <c r="G14" s="6"/>
      <c r="H14" s="6"/>
      <c r="I14" s="6"/>
      <c r="J14" s="6"/>
      <c r="K14" s="6"/>
      <c r="L14" s="6"/>
      <c r="M14" s="12"/>
      <c r="N14" s="12"/>
      <c r="O14" s="12"/>
      <c r="P14" s="12"/>
      <c r="Q14" s="12"/>
      <c r="R14" s="12"/>
    </row>
    <row r="15" spans="1:18" x14ac:dyDescent="0.25">
      <c r="A15" s="6" t="s">
        <v>21</v>
      </c>
      <c r="B15" s="7" t="s">
        <v>22</v>
      </c>
      <c r="C15" s="8" t="s">
        <v>23</v>
      </c>
      <c r="D15" s="4">
        <v>0.2</v>
      </c>
      <c r="E15" s="6"/>
      <c r="F15" s="21"/>
      <c r="G15" s="6"/>
      <c r="H15" s="6"/>
      <c r="I15" s="6"/>
      <c r="J15" s="6"/>
      <c r="K15" s="6"/>
      <c r="L15" s="6"/>
      <c r="M15" s="12"/>
      <c r="N15" s="12"/>
      <c r="O15" s="12"/>
      <c r="P15" s="12"/>
      <c r="Q15" s="12"/>
      <c r="R15" s="12"/>
    </row>
    <row r="16" spans="1:18" x14ac:dyDescent="0.25">
      <c r="A16" s="6" t="s">
        <v>24</v>
      </c>
      <c r="B16" s="36" t="s">
        <v>14</v>
      </c>
      <c r="C16" s="6"/>
      <c r="D16" s="37">
        <f>D10*D15+D10</f>
        <v>54</v>
      </c>
      <c r="E16" s="6"/>
      <c r="F16" s="38">
        <f>F10*0.08</f>
        <v>640</v>
      </c>
      <c r="G16" s="6"/>
      <c r="H16" s="26">
        <f>D16*F16</f>
        <v>34560</v>
      </c>
      <c r="I16" s="6"/>
      <c r="J16" s="6"/>
      <c r="K16" s="6"/>
      <c r="L16" s="6"/>
      <c r="M16" s="12"/>
      <c r="N16" s="12"/>
      <c r="O16" s="12"/>
      <c r="P16" s="12"/>
      <c r="Q16" s="12"/>
      <c r="R16" s="12"/>
    </row>
    <row r="17" spans="1:18" x14ac:dyDescent="0.25">
      <c r="A17" s="6" t="s">
        <v>25</v>
      </c>
      <c r="B17" s="36" t="s">
        <v>16</v>
      </c>
      <c r="C17" s="6"/>
      <c r="D17" s="37">
        <f>D11*D15+D11</f>
        <v>54</v>
      </c>
      <c r="E17" s="6"/>
      <c r="F17" s="38">
        <f>F11*0.08</f>
        <v>480</v>
      </c>
      <c r="G17" s="6"/>
      <c r="H17" s="26">
        <f>D17*F17</f>
        <v>25920</v>
      </c>
      <c r="I17" s="6"/>
      <c r="J17" s="6"/>
      <c r="K17" s="6"/>
      <c r="L17" s="6"/>
      <c r="M17" s="12"/>
      <c r="N17" s="12"/>
      <c r="O17" s="12"/>
      <c r="P17" s="12"/>
      <c r="Q17" s="12"/>
      <c r="R17" s="12"/>
    </row>
    <row r="18" spans="1:18" x14ac:dyDescent="0.25">
      <c r="A18" s="6" t="s">
        <v>26</v>
      </c>
      <c r="B18" s="36" t="s">
        <v>27</v>
      </c>
      <c r="C18" s="6"/>
      <c r="D18" s="37">
        <f>D12*D15+D12</f>
        <v>54</v>
      </c>
      <c r="E18" s="6"/>
      <c r="F18" s="38">
        <f>F12*0.08</f>
        <v>320</v>
      </c>
      <c r="G18" s="6"/>
      <c r="H18" s="26">
        <f>D18*F18</f>
        <v>17280</v>
      </c>
      <c r="I18" s="6"/>
      <c r="J18" s="6"/>
      <c r="K18" s="6"/>
      <c r="L18" s="6"/>
      <c r="M18" s="12"/>
      <c r="N18" s="12"/>
      <c r="O18" s="12"/>
      <c r="P18" s="12"/>
      <c r="Q18" s="12"/>
      <c r="R18" s="12"/>
    </row>
    <row r="19" spans="1:18" x14ac:dyDescent="0.25">
      <c r="A19" s="6" t="s">
        <v>28</v>
      </c>
      <c r="B19" s="36" t="s">
        <v>20</v>
      </c>
      <c r="C19" s="6"/>
      <c r="D19" s="37">
        <f>D13*D15+D13</f>
        <v>54</v>
      </c>
      <c r="E19" s="6"/>
      <c r="F19" s="38">
        <f>F13*0.08</f>
        <v>320</v>
      </c>
      <c r="G19" s="6"/>
      <c r="H19" s="26">
        <f>D19*F19</f>
        <v>17280</v>
      </c>
      <c r="I19" s="6"/>
      <c r="J19" s="6"/>
      <c r="K19" s="6"/>
      <c r="L19" s="6"/>
      <c r="M19" s="12"/>
      <c r="N19" s="12"/>
      <c r="O19" s="12"/>
      <c r="P19" s="12"/>
      <c r="Q19" s="12"/>
      <c r="R19" s="12"/>
    </row>
    <row r="20" spans="1:18" x14ac:dyDescent="0.25">
      <c r="A20" s="6"/>
      <c r="B20" s="6"/>
      <c r="C20" s="6"/>
      <c r="D20" s="39"/>
      <c r="E20" s="6"/>
      <c r="F20" s="21"/>
      <c r="G20" s="6"/>
      <c r="H20" s="6"/>
      <c r="I20" s="6"/>
      <c r="J20" s="6"/>
      <c r="K20" s="6"/>
      <c r="L20" s="6"/>
      <c r="M20" s="12"/>
      <c r="N20" s="12"/>
      <c r="O20" s="12"/>
      <c r="P20" s="12"/>
      <c r="Q20" s="12"/>
      <c r="R20" s="12"/>
    </row>
    <row r="21" spans="1:18" x14ac:dyDescent="0.25">
      <c r="A21" s="6" t="s">
        <v>29</v>
      </c>
      <c r="B21" s="7" t="s">
        <v>30</v>
      </c>
      <c r="C21" s="8" t="s">
        <v>23</v>
      </c>
      <c r="D21" s="4">
        <v>0.2</v>
      </c>
      <c r="E21" s="6"/>
      <c r="F21" s="21"/>
      <c r="G21" s="6"/>
      <c r="H21" s="6"/>
      <c r="I21" s="6"/>
      <c r="J21" s="6"/>
      <c r="K21" s="6"/>
      <c r="L21" s="6"/>
      <c r="M21" s="12"/>
      <c r="N21" s="12"/>
      <c r="O21" s="12"/>
      <c r="P21" s="12"/>
      <c r="Q21" s="12"/>
      <c r="R21" s="12"/>
    </row>
    <row r="22" spans="1:18" x14ac:dyDescent="0.25">
      <c r="A22" s="6" t="s">
        <v>31</v>
      </c>
      <c r="B22" s="36" t="s">
        <v>14</v>
      </c>
      <c r="C22" s="6"/>
      <c r="D22" s="37">
        <f>D10*D21+D10</f>
        <v>54</v>
      </c>
      <c r="E22" s="6"/>
      <c r="F22" s="38">
        <f>F16*2</f>
        <v>1280</v>
      </c>
      <c r="G22" s="6"/>
      <c r="H22" s="26">
        <f>D22*F22</f>
        <v>69120</v>
      </c>
      <c r="I22" s="6"/>
      <c r="J22" s="6"/>
      <c r="K22" s="6"/>
      <c r="L22" s="6"/>
      <c r="M22" s="12"/>
      <c r="N22" s="12"/>
      <c r="O22" s="12"/>
      <c r="P22" s="12"/>
      <c r="Q22" s="12"/>
      <c r="R22" s="12"/>
    </row>
    <row r="23" spans="1:18" x14ac:dyDescent="0.25">
      <c r="A23" s="6" t="s">
        <v>32</v>
      </c>
      <c r="B23" s="36" t="s">
        <v>16</v>
      </c>
      <c r="C23" s="6"/>
      <c r="D23" s="37">
        <f>D11*D21+D11</f>
        <v>54</v>
      </c>
      <c r="E23" s="6"/>
      <c r="F23" s="38">
        <f>F17*2</f>
        <v>960</v>
      </c>
      <c r="G23" s="6"/>
      <c r="H23" s="26">
        <f>D23*F23</f>
        <v>51840</v>
      </c>
      <c r="I23" s="6"/>
      <c r="J23" s="6"/>
      <c r="K23" s="6"/>
      <c r="L23" s="6"/>
      <c r="M23" s="12"/>
      <c r="N23" s="12"/>
      <c r="O23" s="12"/>
      <c r="P23" s="12"/>
      <c r="Q23" s="12"/>
      <c r="R23" s="12"/>
    </row>
    <row r="24" spans="1:18" x14ac:dyDescent="0.25">
      <c r="A24" s="6" t="s">
        <v>33</v>
      </c>
      <c r="B24" s="36" t="s">
        <v>27</v>
      </c>
      <c r="C24" s="6"/>
      <c r="D24" s="37">
        <f>D12*D21+D12</f>
        <v>54</v>
      </c>
      <c r="E24" s="6"/>
      <c r="F24" s="38">
        <f>F18*2</f>
        <v>640</v>
      </c>
      <c r="G24" s="6"/>
      <c r="H24" s="26">
        <f>D24*F24</f>
        <v>34560</v>
      </c>
      <c r="I24" s="6"/>
      <c r="J24" s="6"/>
      <c r="K24" s="6"/>
      <c r="L24" s="6"/>
      <c r="M24" s="12"/>
      <c r="N24" s="12"/>
      <c r="O24" s="12"/>
      <c r="P24" s="12"/>
      <c r="Q24" s="12"/>
      <c r="R24" s="12"/>
    </row>
    <row r="25" spans="1:18" x14ac:dyDescent="0.25">
      <c r="A25" s="6" t="s">
        <v>34</v>
      </c>
      <c r="B25" s="36" t="s">
        <v>20</v>
      </c>
      <c r="C25" s="6"/>
      <c r="D25" s="37">
        <f>D13*D21+D13</f>
        <v>54</v>
      </c>
      <c r="E25" s="6"/>
      <c r="F25" s="38">
        <f>F19*2</f>
        <v>640</v>
      </c>
      <c r="G25" s="6"/>
      <c r="H25" s="26">
        <f>D25*F25</f>
        <v>34560</v>
      </c>
      <c r="I25" s="6"/>
      <c r="J25" s="6"/>
      <c r="K25" s="6"/>
      <c r="L25" s="6"/>
      <c r="M25" s="12"/>
      <c r="N25" s="12"/>
      <c r="O25" s="12"/>
      <c r="P25" s="12"/>
      <c r="Q25" s="12"/>
      <c r="R25" s="12"/>
    </row>
    <row r="26" spans="1:18" x14ac:dyDescent="0.25">
      <c r="A26" s="6"/>
      <c r="B26" s="6"/>
      <c r="C26" s="6"/>
      <c r="D26" s="6"/>
      <c r="E26" s="6"/>
      <c r="F26" s="21"/>
      <c r="G26" s="6"/>
      <c r="H26" s="6"/>
      <c r="I26" s="6"/>
      <c r="J26" s="6"/>
      <c r="K26" s="6"/>
      <c r="L26" s="6"/>
      <c r="M26" s="12"/>
      <c r="N26" s="12"/>
      <c r="O26" s="12"/>
      <c r="P26" s="12"/>
      <c r="Q26" s="12"/>
      <c r="R26" s="12"/>
    </row>
    <row r="27" spans="1:18" x14ac:dyDescent="0.25">
      <c r="A27" s="6"/>
      <c r="B27" s="86" t="s">
        <v>35</v>
      </c>
      <c r="C27" s="86"/>
      <c r="D27" s="86"/>
      <c r="E27" s="86"/>
      <c r="F27" s="86"/>
      <c r="G27" s="13"/>
      <c r="H27" s="14">
        <f>SUM(H10:H25)</f>
        <v>1275120</v>
      </c>
      <c r="I27" s="6"/>
      <c r="J27" s="6"/>
      <c r="K27" s="6"/>
      <c r="L27" s="6"/>
      <c r="M27" s="12"/>
      <c r="N27" s="12"/>
      <c r="O27" s="12"/>
      <c r="P27" s="12"/>
      <c r="Q27" s="12"/>
      <c r="R27" s="12"/>
    </row>
    <row r="28" spans="1:18" x14ac:dyDescent="0.25">
      <c r="A28" s="6"/>
      <c r="B28" s="6"/>
      <c r="C28" s="6"/>
      <c r="D28" s="6"/>
      <c r="E28" s="6"/>
      <c r="F28" s="21"/>
      <c r="G28" s="6"/>
      <c r="H28" s="6"/>
      <c r="I28" s="6"/>
      <c r="J28" s="6"/>
      <c r="K28" s="6"/>
      <c r="L28" s="6"/>
      <c r="M28" s="12"/>
      <c r="N28" s="12"/>
      <c r="O28" s="12"/>
      <c r="P28" s="12"/>
      <c r="Q28" s="12"/>
      <c r="R28" s="12"/>
    </row>
    <row r="29" spans="1:18" x14ac:dyDescent="0.25">
      <c r="A29" s="28" t="s">
        <v>36</v>
      </c>
      <c r="B29" s="28" t="s">
        <v>37</v>
      </c>
      <c r="C29" s="29"/>
      <c r="D29" s="29"/>
      <c r="E29" s="29"/>
      <c r="F29" s="30"/>
      <c r="G29" s="29"/>
      <c r="H29" s="29"/>
      <c r="I29" s="6"/>
      <c r="J29" s="6"/>
      <c r="K29" s="6"/>
      <c r="L29" s="6"/>
      <c r="M29" s="12"/>
      <c r="N29" s="12"/>
      <c r="O29" s="12"/>
      <c r="P29" s="12"/>
      <c r="Q29" s="12"/>
      <c r="R29" s="12"/>
    </row>
    <row r="30" spans="1:18" x14ac:dyDescent="0.25">
      <c r="A30" s="6"/>
      <c r="B30" s="6"/>
      <c r="C30" s="6"/>
      <c r="D30" s="6"/>
      <c r="E30" s="6"/>
      <c r="F30" s="21"/>
      <c r="G30" s="6"/>
      <c r="H30" s="6"/>
      <c r="I30" s="6"/>
      <c r="J30" s="6"/>
      <c r="K30" s="6"/>
      <c r="L30" s="6"/>
      <c r="M30" s="12"/>
      <c r="N30" s="12"/>
      <c r="O30" s="12"/>
      <c r="P30" s="12"/>
      <c r="Q30" s="12"/>
      <c r="R30" s="12"/>
    </row>
    <row r="31" spans="1:18" x14ac:dyDescent="0.25">
      <c r="A31" s="6" t="s">
        <v>38</v>
      </c>
      <c r="B31" s="7" t="s">
        <v>39</v>
      </c>
      <c r="C31" s="6"/>
      <c r="D31" s="6"/>
      <c r="E31" s="6"/>
      <c r="F31" s="21"/>
      <c r="G31" s="6"/>
      <c r="H31" s="6"/>
      <c r="I31" s="6"/>
      <c r="J31" s="6"/>
      <c r="K31" s="6"/>
      <c r="L31" s="6"/>
      <c r="M31" s="12"/>
      <c r="N31" s="12"/>
      <c r="O31" s="12"/>
      <c r="P31" s="12"/>
      <c r="Q31" s="12"/>
      <c r="R31" s="12"/>
    </row>
    <row r="32" spans="1:18" x14ac:dyDescent="0.25">
      <c r="A32" s="6" t="s">
        <v>40</v>
      </c>
      <c r="B32" s="35" t="s">
        <v>41</v>
      </c>
      <c r="C32" s="8" t="s">
        <v>23</v>
      </c>
      <c r="D32" s="4">
        <v>0.01</v>
      </c>
      <c r="E32" s="6"/>
      <c r="F32" s="25">
        <v>600000</v>
      </c>
      <c r="G32" s="6"/>
      <c r="H32" s="26">
        <f>D32*F32</f>
        <v>6000</v>
      </c>
      <c r="I32" s="6"/>
      <c r="J32" s="6"/>
      <c r="K32" s="6"/>
      <c r="L32" s="6"/>
      <c r="M32" s="12"/>
      <c r="N32" s="12"/>
      <c r="O32" s="12"/>
      <c r="P32" s="12"/>
      <c r="Q32" s="12"/>
      <c r="R32" s="12"/>
    </row>
    <row r="33" spans="1:18" x14ac:dyDescent="0.25">
      <c r="A33" s="6" t="s">
        <v>42</v>
      </c>
      <c r="B33" s="35" t="s">
        <v>43</v>
      </c>
      <c r="C33" s="8" t="s">
        <v>23</v>
      </c>
      <c r="D33" s="4">
        <v>0.01</v>
      </c>
      <c r="E33" s="6"/>
      <c r="F33" s="25">
        <v>400000</v>
      </c>
      <c r="G33" s="6"/>
      <c r="H33" s="26">
        <f>D33*F33</f>
        <v>4000</v>
      </c>
      <c r="I33" s="6"/>
      <c r="J33" s="6"/>
      <c r="K33" s="6"/>
      <c r="L33" s="6"/>
      <c r="M33" s="12"/>
      <c r="N33" s="12"/>
      <c r="O33" s="12"/>
      <c r="P33" s="12"/>
      <c r="Q33" s="12"/>
      <c r="R33" s="12"/>
    </row>
    <row r="34" spans="1:18" x14ac:dyDescent="0.25">
      <c r="A34" s="6"/>
      <c r="B34" s="6"/>
      <c r="C34" s="6"/>
      <c r="D34" s="6"/>
      <c r="E34" s="6"/>
      <c r="F34" s="21"/>
      <c r="G34" s="6"/>
      <c r="H34" s="6"/>
      <c r="I34" s="6"/>
      <c r="J34" s="6"/>
      <c r="K34" s="6"/>
      <c r="L34" s="6"/>
      <c r="M34" s="12"/>
      <c r="N34" s="12"/>
      <c r="O34" s="12"/>
      <c r="P34" s="12"/>
      <c r="Q34" s="12"/>
      <c r="R34" s="12"/>
    </row>
    <row r="35" spans="1:18" x14ac:dyDescent="0.25">
      <c r="A35" s="6" t="s">
        <v>44</v>
      </c>
      <c r="B35" s="27" t="s">
        <v>45</v>
      </c>
      <c r="C35" s="8" t="s">
        <v>23</v>
      </c>
      <c r="D35" s="4">
        <v>0.01</v>
      </c>
      <c r="E35" s="6"/>
      <c r="F35" s="25">
        <v>700000</v>
      </c>
      <c r="G35" s="6"/>
      <c r="H35" s="26">
        <f>D35*F35</f>
        <v>7000</v>
      </c>
      <c r="I35" s="6"/>
      <c r="J35" s="6"/>
      <c r="K35" s="6"/>
      <c r="L35" s="6"/>
      <c r="M35" s="12"/>
      <c r="N35" s="12"/>
      <c r="O35" s="12"/>
      <c r="P35" s="12"/>
      <c r="Q35" s="12"/>
      <c r="R35" s="12"/>
    </row>
    <row r="36" spans="1:18" x14ac:dyDescent="0.25">
      <c r="A36" s="6"/>
      <c r="B36" s="6"/>
      <c r="C36" s="6"/>
      <c r="D36" s="6"/>
      <c r="E36" s="6"/>
      <c r="F36" s="21"/>
      <c r="G36" s="6"/>
      <c r="H36" s="6"/>
      <c r="I36" s="6"/>
      <c r="J36" s="6"/>
      <c r="K36" s="6"/>
      <c r="L36" s="6"/>
      <c r="M36" s="12"/>
      <c r="N36" s="12"/>
      <c r="O36" s="12"/>
      <c r="P36" s="12"/>
      <c r="Q36" s="12"/>
      <c r="R36" s="12"/>
    </row>
    <row r="37" spans="1:18" x14ac:dyDescent="0.25">
      <c r="A37" s="6" t="s">
        <v>46</v>
      </c>
      <c r="B37" s="7" t="s">
        <v>47</v>
      </c>
      <c r="C37" s="6"/>
      <c r="D37" s="6"/>
      <c r="E37" s="6"/>
      <c r="F37" s="21"/>
      <c r="G37" s="6"/>
      <c r="H37" s="6"/>
      <c r="I37" s="6"/>
      <c r="J37" s="6"/>
      <c r="K37" s="6"/>
      <c r="L37" s="6"/>
      <c r="M37" s="12"/>
      <c r="N37" s="12"/>
      <c r="O37" s="12"/>
      <c r="P37" s="12"/>
      <c r="Q37" s="12"/>
      <c r="R37" s="12"/>
    </row>
    <row r="38" spans="1:18" ht="34.5" x14ac:dyDescent="0.25">
      <c r="A38" s="32" t="s">
        <v>48</v>
      </c>
      <c r="B38" s="33" t="s">
        <v>49</v>
      </c>
      <c r="C38" s="34" t="s">
        <v>23</v>
      </c>
      <c r="D38" s="5">
        <v>0.01</v>
      </c>
      <c r="E38" s="6"/>
      <c r="F38" s="31">
        <v>500000</v>
      </c>
      <c r="G38" s="6"/>
      <c r="H38" s="31">
        <f>D38*F38</f>
        <v>5000</v>
      </c>
      <c r="I38" s="6"/>
      <c r="J38" s="6"/>
      <c r="K38" s="6"/>
      <c r="L38" s="6"/>
      <c r="M38" s="12"/>
      <c r="N38" s="12"/>
      <c r="O38" s="12"/>
      <c r="P38" s="12"/>
      <c r="Q38" s="12"/>
      <c r="R38" s="12"/>
    </row>
    <row r="39" spans="1:18" x14ac:dyDescent="0.25">
      <c r="A39" s="6"/>
      <c r="B39" s="6"/>
      <c r="C39" s="6"/>
      <c r="D39" s="6"/>
      <c r="E39" s="6"/>
      <c r="F39" s="21"/>
      <c r="G39" s="6"/>
      <c r="H39" s="6"/>
      <c r="I39" s="6"/>
      <c r="J39" s="6"/>
      <c r="K39" s="6"/>
      <c r="L39" s="6"/>
      <c r="M39" s="12"/>
      <c r="N39" s="12"/>
      <c r="O39" s="12"/>
      <c r="P39" s="12"/>
      <c r="Q39" s="12"/>
      <c r="R39" s="12"/>
    </row>
    <row r="40" spans="1:18" x14ac:dyDescent="0.25">
      <c r="A40" s="6"/>
      <c r="B40" s="86" t="s">
        <v>50</v>
      </c>
      <c r="C40" s="86"/>
      <c r="D40" s="86"/>
      <c r="E40" s="86"/>
      <c r="F40" s="86"/>
      <c r="G40" s="13"/>
      <c r="H40" s="14">
        <f>SUM(H32:H38)</f>
        <v>22000</v>
      </c>
      <c r="I40" s="6"/>
      <c r="J40" s="6"/>
      <c r="K40" s="6"/>
      <c r="L40" s="6"/>
      <c r="M40" s="12"/>
      <c r="N40" s="12"/>
      <c r="O40" s="12"/>
      <c r="P40" s="12"/>
      <c r="Q40" s="12"/>
      <c r="R40" s="12"/>
    </row>
    <row r="41" spans="1:18" x14ac:dyDescent="0.25">
      <c r="A41" s="6"/>
      <c r="B41" s="6"/>
      <c r="C41" s="6"/>
      <c r="D41" s="6"/>
      <c r="E41" s="6"/>
      <c r="F41" s="21"/>
      <c r="G41" s="6"/>
      <c r="H41" s="6"/>
      <c r="I41" s="6"/>
      <c r="J41" s="6"/>
      <c r="K41" s="6"/>
      <c r="L41" s="6"/>
      <c r="M41" s="12"/>
      <c r="N41" s="12"/>
      <c r="O41" s="12"/>
      <c r="P41" s="12"/>
      <c r="Q41" s="12"/>
      <c r="R41" s="12"/>
    </row>
    <row r="42" spans="1:18" x14ac:dyDescent="0.25">
      <c r="A42" s="28" t="s">
        <v>51</v>
      </c>
      <c r="B42" s="28" t="s">
        <v>52</v>
      </c>
      <c r="C42" s="29"/>
      <c r="D42" s="29"/>
      <c r="E42" s="29"/>
      <c r="F42" s="30"/>
      <c r="G42" s="29"/>
      <c r="H42" s="29"/>
      <c r="I42" s="6"/>
      <c r="J42" s="6"/>
      <c r="K42" s="6"/>
      <c r="L42" s="6"/>
      <c r="M42" s="12"/>
      <c r="N42" s="12"/>
      <c r="O42" s="12"/>
      <c r="P42" s="12"/>
      <c r="Q42" s="12"/>
      <c r="R42" s="12"/>
    </row>
    <row r="43" spans="1:18" x14ac:dyDescent="0.25">
      <c r="A43" s="6"/>
      <c r="B43" s="6"/>
      <c r="C43" s="6"/>
      <c r="D43" s="6"/>
      <c r="E43" s="6"/>
      <c r="F43" s="21"/>
      <c r="G43" s="6"/>
      <c r="H43" s="6"/>
      <c r="I43" s="6"/>
      <c r="J43" s="6"/>
      <c r="K43" s="6"/>
      <c r="L43" s="6"/>
      <c r="M43" s="12"/>
      <c r="N43" s="12"/>
      <c r="O43" s="12"/>
      <c r="P43" s="12"/>
      <c r="Q43" s="12"/>
      <c r="R43" s="12"/>
    </row>
    <row r="44" spans="1:18" x14ac:dyDescent="0.25">
      <c r="A44" s="6" t="s">
        <v>53</v>
      </c>
      <c r="B44" s="27" t="s">
        <v>54</v>
      </c>
      <c r="C44" s="8" t="s">
        <v>23</v>
      </c>
      <c r="D44" s="4">
        <v>0.01</v>
      </c>
      <c r="E44" s="6"/>
      <c r="F44" s="25">
        <f>H27+H40</f>
        <v>1297120</v>
      </c>
      <c r="G44" s="6"/>
      <c r="H44" s="26">
        <f>D44*F44</f>
        <v>12971.2</v>
      </c>
      <c r="I44" s="6"/>
      <c r="J44" s="6"/>
      <c r="K44" s="6"/>
      <c r="L44" s="6"/>
      <c r="M44" s="12"/>
      <c r="N44" s="12"/>
      <c r="O44" s="12"/>
      <c r="P44" s="12"/>
      <c r="Q44" s="12"/>
      <c r="R44" s="12"/>
    </row>
    <row r="45" spans="1:18" x14ac:dyDescent="0.25">
      <c r="A45" s="6"/>
      <c r="B45" s="6"/>
      <c r="C45" s="6"/>
      <c r="D45" s="6"/>
      <c r="E45" s="6"/>
      <c r="F45" s="21"/>
      <c r="G45" s="6"/>
      <c r="H45" s="6"/>
      <c r="I45" s="6"/>
      <c r="J45" s="6"/>
      <c r="K45" s="6"/>
      <c r="L45" s="6"/>
      <c r="M45" s="12"/>
      <c r="N45" s="12"/>
      <c r="O45" s="12"/>
      <c r="P45" s="12"/>
      <c r="Q45" s="12"/>
      <c r="R45" s="12"/>
    </row>
    <row r="46" spans="1:18" x14ac:dyDescent="0.25">
      <c r="A46" s="6" t="s">
        <v>55</v>
      </c>
      <c r="B46" s="27" t="s">
        <v>56</v>
      </c>
      <c r="C46" s="8" t="s">
        <v>23</v>
      </c>
      <c r="D46" s="4">
        <v>0.01</v>
      </c>
      <c r="E46" s="6"/>
      <c r="F46" s="25">
        <f>F44+H44</f>
        <v>1310091.2</v>
      </c>
      <c r="G46" s="6"/>
      <c r="H46" s="26">
        <f>F46*D46</f>
        <v>13100.912</v>
      </c>
      <c r="I46" s="6"/>
      <c r="J46" s="6"/>
      <c r="K46" s="6"/>
      <c r="L46" s="6"/>
      <c r="M46" s="12"/>
      <c r="N46" s="12"/>
      <c r="O46" s="12"/>
      <c r="P46" s="12"/>
      <c r="Q46" s="12"/>
      <c r="R46" s="12"/>
    </row>
    <row r="47" spans="1:18" x14ac:dyDescent="0.25">
      <c r="A47" s="6"/>
      <c r="B47" s="7"/>
      <c r="C47" s="8"/>
      <c r="D47" s="9"/>
      <c r="E47" s="6"/>
      <c r="F47" s="10"/>
      <c r="G47" s="6"/>
      <c r="H47" s="11"/>
      <c r="I47" s="6"/>
      <c r="J47" s="6"/>
      <c r="K47" s="6"/>
      <c r="L47" s="6"/>
      <c r="M47" s="12"/>
      <c r="N47" s="12"/>
      <c r="O47" s="12"/>
      <c r="P47" s="12"/>
      <c r="Q47" s="12"/>
      <c r="R47" s="12"/>
    </row>
    <row r="48" spans="1:18" x14ac:dyDescent="0.25">
      <c r="A48" s="6"/>
      <c r="B48" s="86" t="s">
        <v>57</v>
      </c>
      <c r="C48" s="86"/>
      <c r="D48" s="86"/>
      <c r="E48" s="86"/>
      <c r="F48" s="86"/>
      <c r="G48" s="13"/>
      <c r="H48" s="14">
        <f>SUM(H44:H46)</f>
        <v>26072.112000000001</v>
      </c>
      <c r="I48" s="6"/>
      <c r="J48" s="6"/>
      <c r="K48" s="6"/>
      <c r="L48" s="6"/>
      <c r="M48" s="12"/>
      <c r="N48" s="12"/>
      <c r="O48" s="12"/>
      <c r="P48" s="12"/>
      <c r="Q48" s="12"/>
      <c r="R48" s="12"/>
    </row>
    <row r="49" spans="1:18" ht="15.75" thickBot="1" x14ac:dyDescent="0.3">
      <c r="A49" s="15"/>
      <c r="B49" s="15"/>
      <c r="C49" s="15"/>
      <c r="D49" s="15"/>
      <c r="E49" s="15"/>
      <c r="F49" s="16"/>
      <c r="G49" s="15"/>
      <c r="H49" s="15"/>
      <c r="I49" s="6"/>
      <c r="J49" s="6"/>
      <c r="K49" s="6"/>
      <c r="L49" s="6"/>
      <c r="M49" s="12"/>
      <c r="N49" s="12"/>
      <c r="O49" s="12"/>
      <c r="P49" s="12"/>
      <c r="Q49" s="12"/>
      <c r="R49" s="12"/>
    </row>
    <row r="50" spans="1:18" ht="16.5" thickTop="1" thickBot="1" x14ac:dyDescent="0.3">
      <c r="A50" s="17"/>
      <c r="B50" s="18" t="s">
        <v>58</v>
      </c>
      <c r="C50" s="17"/>
      <c r="D50" s="17"/>
      <c r="E50" s="17"/>
      <c r="F50" s="19"/>
      <c r="G50" s="17"/>
      <c r="H50" s="20">
        <f>H27+H40+H48</f>
        <v>1323192.112</v>
      </c>
      <c r="I50" s="6"/>
      <c r="J50" s="6"/>
      <c r="K50" s="6"/>
      <c r="L50" s="6"/>
      <c r="M50" s="12"/>
      <c r="N50" s="12"/>
      <c r="O50" s="12"/>
      <c r="P50" s="12"/>
      <c r="Q50" s="12"/>
      <c r="R50" s="12"/>
    </row>
    <row r="51" spans="1:18" ht="15.75" thickTop="1" x14ac:dyDescent="0.25">
      <c r="A51" s="6"/>
      <c r="B51" s="6"/>
      <c r="C51" s="6"/>
      <c r="D51" s="6"/>
      <c r="E51" s="6"/>
      <c r="F51" s="21"/>
      <c r="G51" s="6"/>
      <c r="H51" s="6"/>
      <c r="I51" s="6"/>
      <c r="J51" s="6"/>
      <c r="K51" s="6"/>
      <c r="L51" s="6"/>
      <c r="M51" s="12"/>
      <c r="N51" s="12"/>
      <c r="O51" s="12"/>
      <c r="P51" s="12"/>
      <c r="Q51" s="12"/>
      <c r="R51" s="12"/>
    </row>
    <row r="52" spans="1:18" x14ac:dyDescent="0.25">
      <c r="A52" s="6"/>
      <c r="B52" s="6"/>
      <c r="C52" s="6"/>
      <c r="D52" s="6"/>
      <c r="E52" s="6"/>
      <c r="F52" s="21"/>
      <c r="G52" s="6"/>
      <c r="H52" s="6"/>
      <c r="I52" s="6"/>
      <c r="J52" s="6"/>
      <c r="K52" s="6"/>
      <c r="L52" s="6"/>
      <c r="M52" s="12"/>
      <c r="N52" s="12"/>
      <c r="O52" s="12"/>
      <c r="P52" s="12"/>
      <c r="Q52" s="12"/>
      <c r="R52" s="12"/>
    </row>
    <row r="53" spans="1:18" x14ac:dyDescent="0.25">
      <c r="A53" s="6"/>
      <c r="B53" s="6"/>
      <c r="C53" s="6"/>
      <c r="D53" s="6"/>
      <c r="E53" s="6"/>
      <c r="F53" s="21"/>
      <c r="G53" s="6"/>
      <c r="H53" s="6"/>
      <c r="I53" s="6"/>
      <c r="J53" s="6"/>
      <c r="K53" s="6"/>
      <c r="L53" s="6"/>
      <c r="M53" s="12"/>
      <c r="N53" s="12"/>
      <c r="O53" s="12"/>
      <c r="P53" s="12"/>
      <c r="Q53" s="12"/>
      <c r="R53" s="12"/>
    </row>
    <row r="54" spans="1:18" x14ac:dyDescent="0.25">
      <c r="A54" s="6"/>
      <c r="B54" s="6"/>
      <c r="C54" s="6"/>
      <c r="D54" s="6"/>
      <c r="E54" s="6"/>
      <c r="F54" s="21"/>
      <c r="G54" s="6"/>
      <c r="H54" s="6"/>
      <c r="I54" s="6"/>
      <c r="J54" s="6"/>
      <c r="K54" s="6"/>
      <c r="L54" s="6"/>
      <c r="M54" s="12"/>
      <c r="N54" s="12"/>
      <c r="O54" s="12"/>
      <c r="P54" s="12"/>
      <c r="Q54" s="12"/>
      <c r="R54" s="12"/>
    </row>
    <row r="55" spans="1:18" x14ac:dyDescent="0.25">
      <c r="A55" s="6"/>
      <c r="B55" s="6"/>
      <c r="C55" s="6"/>
      <c r="D55" s="6"/>
      <c r="E55" s="6"/>
      <c r="F55" s="21"/>
      <c r="G55" s="6"/>
      <c r="H55" s="6"/>
      <c r="I55" s="6"/>
      <c r="J55" s="6"/>
      <c r="K55" s="6"/>
      <c r="L55" s="6"/>
      <c r="M55" s="12"/>
      <c r="N55" s="12"/>
      <c r="O55" s="12"/>
      <c r="P55" s="12"/>
      <c r="Q55" s="12"/>
      <c r="R55" s="12"/>
    </row>
    <row r="56" spans="1:18" x14ac:dyDescent="0.25">
      <c r="A56" s="6"/>
      <c r="B56" s="6"/>
      <c r="C56" s="6"/>
      <c r="D56" s="6"/>
      <c r="E56" s="6"/>
      <c r="F56" s="21"/>
      <c r="G56" s="6"/>
      <c r="H56" s="6"/>
      <c r="I56" s="6"/>
      <c r="J56" s="6"/>
      <c r="K56" s="6"/>
      <c r="L56" s="6"/>
      <c r="M56" s="12"/>
      <c r="N56" s="12"/>
      <c r="O56" s="12"/>
      <c r="P56" s="12"/>
      <c r="Q56" s="12"/>
      <c r="R56" s="12"/>
    </row>
    <row r="57" spans="1:18" x14ac:dyDescent="0.25">
      <c r="A57" s="22"/>
      <c r="B57" s="22"/>
      <c r="C57" s="22"/>
      <c r="D57" s="22"/>
      <c r="E57" s="22"/>
      <c r="F57" s="23"/>
      <c r="G57" s="22"/>
      <c r="H57" s="22"/>
      <c r="I57" s="22"/>
      <c r="J57" s="22"/>
      <c r="K57" s="22"/>
      <c r="L57" s="22"/>
    </row>
    <row r="58" spans="1:18" x14ac:dyDescent="0.25">
      <c r="A58" s="22"/>
      <c r="B58" s="22"/>
      <c r="C58" s="22"/>
      <c r="D58" s="22"/>
      <c r="E58" s="22"/>
      <c r="F58" s="23"/>
      <c r="G58" s="22"/>
      <c r="H58" s="22"/>
      <c r="I58" s="22"/>
      <c r="J58" s="22"/>
      <c r="K58" s="22"/>
      <c r="L58" s="22"/>
    </row>
    <row r="59" spans="1:18" x14ac:dyDescent="0.25">
      <c r="A59" s="22"/>
      <c r="B59" s="22"/>
      <c r="C59" s="22"/>
      <c r="D59" s="22"/>
      <c r="E59" s="22"/>
      <c r="F59" s="23"/>
      <c r="G59" s="22"/>
      <c r="H59" s="22"/>
      <c r="I59" s="22"/>
      <c r="J59" s="22"/>
      <c r="K59" s="22"/>
      <c r="L59" s="22"/>
    </row>
    <row r="60" spans="1:18" x14ac:dyDescent="0.25">
      <c r="A60" s="22"/>
      <c r="B60" s="22"/>
      <c r="C60" s="22"/>
      <c r="D60" s="22"/>
      <c r="E60" s="22"/>
      <c r="F60" s="23"/>
      <c r="G60" s="22"/>
      <c r="H60" s="22"/>
      <c r="I60" s="22"/>
      <c r="J60" s="22"/>
      <c r="K60" s="22"/>
      <c r="L60" s="22"/>
    </row>
    <row r="61" spans="1:18" x14ac:dyDescent="0.25">
      <c r="A61" s="22"/>
      <c r="B61" s="22"/>
      <c r="C61" s="22"/>
      <c r="D61" s="22"/>
    </row>
    <row r="62" spans="1:18" x14ac:dyDescent="0.25">
      <c r="A62" s="22"/>
      <c r="B62" s="22"/>
      <c r="C62" s="22"/>
      <c r="D62" s="22"/>
    </row>
    <row r="63" spans="1:18" x14ac:dyDescent="0.25">
      <c r="A63" s="22"/>
      <c r="B63" s="22"/>
      <c r="C63" s="22"/>
      <c r="D63" s="22"/>
    </row>
    <row r="64" spans="1:18" x14ac:dyDescent="0.25">
      <c r="A64" s="22"/>
      <c r="B64" s="22"/>
      <c r="C64" s="22"/>
      <c r="D64" s="22"/>
    </row>
    <row r="65" spans="1:4" x14ac:dyDescent="0.25">
      <c r="A65" s="22"/>
      <c r="B65" s="22"/>
      <c r="C65" s="22"/>
      <c r="D65" s="22"/>
    </row>
    <row r="66" spans="1:4" x14ac:dyDescent="0.25">
      <c r="A66" s="22"/>
      <c r="B66" s="22"/>
      <c r="C66" s="22"/>
      <c r="D66" s="22"/>
    </row>
    <row r="67" spans="1:4" x14ac:dyDescent="0.25">
      <c r="A67" s="22"/>
      <c r="B67" s="22"/>
      <c r="C67" s="22"/>
      <c r="D67" s="22"/>
    </row>
    <row r="68" spans="1:4" x14ac:dyDescent="0.25">
      <c r="A68" s="22"/>
      <c r="B68" s="22"/>
      <c r="C68" s="22"/>
      <c r="D68" s="22"/>
    </row>
    <row r="69" spans="1:4" x14ac:dyDescent="0.25">
      <c r="A69" s="22"/>
      <c r="B69" s="22"/>
      <c r="C69" s="22"/>
      <c r="D69" s="22"/>
    </row>
    <row r="70" spans="1:4" x14ac:dyDescent="0.25">
      <c r="A70" s="22"/>
      <c r="B70" s="22"/>
      <c r="C70" s="22"/>
      <c r="D70" s="22"/>
    </row>
    <row r="71" spans="1:4" x14ac:dyDescent="0.25">
      <c r="A71" s="22"/>
      <c r="B71" s="22"/>
      <c r="C71" s="22"/>
      <c r="D71" s="22"/>
    </row>
    <row r="72" spans="1:4" x14ac:dyDescent="0.25">
      <c r="A72" s="22"/>
      <c r="B72" s="22"/>
      <c r="C72" s="22"/>
      <c r="D72" s="22"/>
    </row>
    <row r="73" spans="1:4" x14ac:dyDescent="0.25">
      <c r="A73" s="22"/>
      <c r="B73" s="22"/>
      <c r="C73" s="22"/>
      <c r="D73" s="22"/>
    </row>
    <row r="74" spans="1:4" x14ac:dyDescent="0.25">
      <c r="A74" s="22"/>
      <c r="B74" s="22"/>
      <c r="C74" s="22"/>
      <c r="D74" s="22"/>
    </row>
    <row r="75" spans="1:4" x14ac:dyDescent="0.25">
      <c r="A75" s="22"/>
      <c r="B75" s="22"/>
      <c r="C75" s="22"/>
      <c r="D75" s="22"/>
    </row>
    <row r="76" spans="1:4" x14ac:dyDescent="0.25">
      <c r="A76" s="22"/>
      <c r="B76" s="22"/>
      <c r="C76" s="22"/>
      <c r="D76" s="22"/>
    </row>
    <row r="77" spans="1:4" x14ac:dyDescent="0.25">
      <c r="A77" s="22"/>
      <c r="B77" s="22"/>
      <c r="C77" s="22"/>
      <c r="D77" s="22"/>
    </row>
    <row r="78" spans="1:4" x14ac:dyDescent="0.25">
      <c r="A78" s="22"/>
      <c r="B78" s="22"/>
      <c r="C78" s="22"/>
      <c r="D78" s="22"/>
    </row>
    <row r="79" spans="1:4" x14ac:dyDescent="0.25">
      <c r="A79" s="22"/>
      <c r="B79" s="22"/>
      <c r="C79" s="22"/>
      <c r="D79" s="22"/>
    </row>
    <row r="80" spans="1:4" x14ac:dyDescent="0.25">
      <c r="A80" s="22"/>
      <c r="B80" s="22"/>
      <c r="C80" s="22"/>
      <c r="D80" s="22"/>
    </row>
    <row r="81" spans="1:4" x14ac:dyDescent="0.25">
      <c r="A81" s="22"/>
      <c r="B81" s="22"/>
      <c r="C81" s="22"/>
      <c r="D81" s="22"/>
    </row>
    <row r="82" spans="1:4" x14ac:dyDescent="0.25">
      <c r="A82" s="22"/>
      <c r="B82" s="22"/>
      <c r="C82" s="22"/>
      <c r="D82" s="22"/>
    </row>
    <row r="83" spans="1:4" x14ac:dyDescent="0.25">
      <c r="A83" s="22"/>
      <c r="B83" s="22"/>
      <c r="C83" s="22"/>
      <c r="D83" s="22"/>
    </row>
    <row r="84" spans="1:4" x14ac:dyDescent="0.25">
      <c r="A84" s="22"/>
      <c r="B84" s="22"/>
      <c r="C84" s="22"/>
      <c r="D84" s="22"/>
    </row>
    <row r="85" spans="1:4" x14ac:dyDescent="0.25">
      <c r="A85" s="22"/>
      <c r="B85" s="22"/>
      <c r="C85" s="22"/>
      <c r="D85" s="22"/>
    </row>
    <row r="86" spans="1:4" x14ac:dyDescent="0.25">
      <c r="A86" s="22"/>
      <c r="B86" s="22"/>
      <c r="C86" s="22"/>
      <c r="D86" s="22"/>
    </row>
    <row r="87" spans="1:4" x14ac:dyDescent="0.25">
      <c r="A87" s="22"/>
      <c r="B87" s="22"/>
      <c r="C87" s="22"/>
      <c r="D87" s="22"/>
    </row>
    <row r="88" spans="1:4" x14ac:dyDescent="0.25">
      <c r="A88" s="22"/>
      <c r="B88" s="22"/>
      <c r="C88" s="22"/>
      <c r="D88" s="22"/>
    </row>
    <row r="89" spans="1:4" x14ac:dyDescent="0.25">
      <c r="A89" s="22"/>
      <c r="B89" s="22"/>
      <c r="C89" s="22"/>
      <c r="D89" s="22"/>
    </row>
    <row r="90" spans="1:4" x14ac:dyDescent="0.25">
      <c r="A90" s="22"/>
      <c r="B90" s="22"/>
      <c r="C90" s="22"/>
      <c r="D90" s="22"/>
    </row>
  </sheetData>
  <sheetProtection algorithmName="SHA-512" hashValue="o3Z0dBqiURyECKHBbt4xACIqrwvR93dK4uNaxh4yyaYUFs2yz7Orj6X4R3lCGM9DC3LT9HbdEZ50v1Q8JQPzhw==" saltValue="JphdbRSOX1xxLdGn1v2aYA==" spinCount="100000" sheet="1" objects="1" scenarios="1" selectLockedCells="1"/>
  <mergeCells count="6">
    <mergeCell ref="B48:F48"/>
    <mergeCell ref="A4:B4"/>
    <mergeCell ref="A3:B3"/>
    <mergeCell ref="B27:F27"/>
    <mergeCell ref="A1:H1"/>
    <mergeCell ref="B40:F40"/>
  </mergeCells>
  <dataValidations count="1">
    <dataValidation type="decimal" operator="greaterThanOrEqual" allowBlank="1" showInputMessage="1" showErrorMessage="1" promptTitle="Minimale waarde!" prompt="Het uurtarief dient minimaal € 45,00 te bedragen." sqref="D10:D13" xr:uid="{3B158BE1-6E08-4151-B3DC-BFAC4AB711A7}">
      <formula1>45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Maak een keuze uit de lijst:" prompt="Minimaal 20%, maximaal 100%" xr:uid="{E421293E-19BA-4F7B-A037-45E986947D54}">
          <x14:formula1>
            <xm:f>Invoerblad!$B$1:$B$81</xm:f>
          </x14:formula1>
          <xm:sqref>D15 D21</xm:sqref>
        </x14:dataValidation>
        <x14:dataValidation type="list" allowBlank="1" showInputMessage="1" showErrorMessage="1" promptTitle="Maak een keuze uit de lijst." prompt="Het toeslagpercentage dient minimaal 1%, maximaal 12% te bedragen." xr:uid="{F905BA56-4055-4FBA-BBFF-2990A41F98D1}">
          <x14:formula1>
            <xm:f>Invoerblad!$C$1:$C$12</xm:f>
          </x14:formula1>
          <xm:sqref>D32:D33 D35 D38 D44 D46:D47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3E376-81BB-4C13-8453-6D23C8A7DA52}">
  <dimension ref="A1:R115"/>
  <sheetViews>
    <sheetView topLeftCell="A58" zoomScale="85" zoomScaleNormal="85" workbookViewId="0">
      <selection activeCell="D111" sqref="D111"/>
    </sheetView>
  </sheetViews>
  <sheetFormatPr defaultRowHeight="15" x14ac:dyDescent="0.25"/>
  <cols>
    <col min="1" max="1" width="9.140625" customWidth="1"/>
    <col min="2" max="2" width="113.28515625" bestFit="1" customWidth="1"/>
    <col min="3" max="3" width="9.140625" customWidth="1"/>
    <col min="4" max="4" width="52.140625" bestFit="1" customWidth="1"/>
    <col min="5" max="5" width="4.7109375" customWidth="1"/>
    <col min="6" max="6" width="40.7109375" customWidth="1"/>
    <col min="7" max="7" width="4.7109375" customWidth="1"/>
    <col min="8" max="8" width="40.7109375" customWidth="1"/>
  </cols>
  <sheetData>
    <row r="1" spans="1:8" x14ac:dyDescent="0.25">
      <c r="A1" s="89" t="s">
        <v>59</v>
      </c>
      <c r="B1" s="89"/>
      <c r="C1" s="89"/>
      <c r="D1" s="89"/>
      <c r="E1" s="89"/>
      <c r="F1" s="89"/>
      <c r="G1" s="89"/>
      <c r="H1" s="89"/>
    </row>
    <row r="2" spans="1:8" x14ac:dyDescent="0.25">
      <c r="F2" s="24"/>
    </row>
    <row r="3" spans="1:8" x14ac:dyDescent="0.25">
      <c r="A3" s="88" t="s">
        <v>1</v>
      </c>
      <c r="B3" s="88"/>
      <c r="C3" s="6"/>
      <c r="D3" s="6"/>
      <c r="E3" s="6"/>
      <c r="F3" s="21"/>
      <c r="G3" s="6"/>
      <c r="H3" s="6"/>
    </row>
    <row r="4" spans="1:8" x14ac:dyDescent="0.25">
      <c r="A4" s="87"/>
      <c r="B4" s="87"/>
      <c r="C4" s="6"/>
      <c r="D4" s="41" t="s">
        <v>2</v>
      </c>
      <c r="E4" s="6"/>
      <c r="F4" s="21"/>
      <c r="G4" s="6"/>
      <c r="H4" s="6"/>
    </row>
    <row r="5" spans="1:8" x14ac:dyDescent="0.25">
      <c r="A5" s="6"/>
      <c r="B5" s="6"/>
      <c r="C5" s="6"/>
      <c r="D5" s="6"/>
      <c r="E5" s="6"/>
      <c r="F5" s="21"/>
      <c r="G5" s="6"/>
      <c r="H5" s="6"/>
    </row>
    <row r="6" spans="1:8" x14ac:dyDescent="0.25">
      <c r="A6" s="6"/>
      <c r="B6" s="6"/>
      <c r="C6" s="6"/>
      <c r="D6" s="40" t="s">
        <v>60</v>
      </c>
      <c r="E6" s="41"/>
      <c r="F6" s="40" t="s">
        <v>4</v>
      </c>
      <c r="G6" s="41"/>
      <c r="H6" s="42" t="s">
        <v>5</v>
      </c>
    </row>
    <row r="7" spans="1:8" x14ac:dyDescent="0.25">
      <c r="A7" s="28" t="s">
        <v>61</v>
      </c>
      <c r="B7" s="28" t="s">
        <v>62</v>
      </c>
      <c r="C7" s="29"/>
      <c r="D7" s="30" t="s">
        <v>8</v>
      </c>
      <c r="E7" s="29"/>
      <c r="F7" s="30" t="s">
        <v>9</v>
      </c>
      <c r="G7" s="29"/>
      <c r="H7" s="30" t="s">
        <v>10</v>
      </c>
    </row>
    <row r="8" spans="1:8" x14ac:dyDescent="0.25">
      <c r="A8" s="6"/>
      <c r="B8" s="6"/>
      <c r="C8" s="6"/>
      <c r="D8" s="6"/>
      <c r="E8" s="6"/>
      <c r="F8" s="21"/>
      <c r="G8" s="6"/>
      <c r="H8" s="6"/>
    </row>
    <row r="9" spans="1:8" x14ac:dyDescent="0.25">
      <c r="A9" s="6" t="s">
        <v>63</v>
      </c>
      <c r="B9" s="7" t="s">
        <v>64</v>
      </c>
      <c r="C9" s="6"/>
      <c r="D9" s="6"/>
      <c r="E9" s="6"/>
      <c r="F9" s="21"/>
      <c r="G9" s="6"/>
      <c r="H9" s="6"/>
    </row>
    <row r="10" spans="1:8" x14ac:dyDescent="0.25">
      <c r="A10" s="6" t="s">
        <v>65</v>
      </c>
      <c r="B10" s="36" t="s">
        <v>66</v>
      </c>
      <c r="C10" s="6"/>
      <c r="D10" s="3">
        <v>40</v>
      </c>
      <c r="E10" s="6"/>
      <c r="F10" s="38">
        <v>4000</v>
      </c>
      <c r="G10" s="6"/>
      <c r="H10" s="26">
        <f>D10*F10</f>
        <v>160000</v>
      </c>
    </row>
    <row r="11" spans="1:8" x14ac:dyDescent="0.25">
      <c r="A11" s="6" t="s">
        <v>67</v>
      </c>
      <c r="B11" s="36" t="s">
        <v>68</v>
      </c>
      <c r="C11" s="6"/>
      <c r="D11" s="3">
        <v>40</v>
      </c>
      <c r="E11" s="6"/>
      <c r="F11" s="38">
        <f>F10*0.16</f>
        <v>640</v>
      </c>
      <c r="G11" s="6"/>
      <c r="H11" s="26">
        <f t="shared" ref="H11:H30" si="0">D11*F11</f>
        <v>25600</v>
      </c>
    </row>
    <row r="12" spans="1:8" x14ac:dyDescent="0.25">
      <c r="A12" s="6" t="s">
        <v>69</v>
      </c>
      <c r="B12" s="36" t="s">
        <v>70</v>
      </c>
      <c r="C12" s="6"/>
      <c r="D12" s="3">
        <v>40</v>
      </c>
      <c r="E12" s="6"/>
      <c r="F12" s="38">
        <f>F10/2</f>
        <v>2000</v>
      </c>
      <c r="G12" s="6"/>
      <c r="H12" s="26">
        <f t="shared" si="0"/>
        <v>80000</v>
      </c>
    </row>
    <row r="13" spans="1:8" x14ac:dyDescent="0.25">
      <c r="A13" s="6" t="s">
        <v>71</v>
      </c>
      <c r="B13" s="36" t="s">
        <v>72</v>
      </c>
      <c r="C13" s="6"/>
      <c r="D13" s="3">
        <v>40</v>
      </c>
      <c r="E13" s="6"/>
      <c r="F13" s="38">
        <f>F10/2</f>
        <v>2000</v>
      </c>
      <c r="G13" s="6"/>
      <c r="H13" s="26">
        <f t="shared" si="0"/>
        <v>80000</v>
      </c>
    </row>
    <row r="14" spans="1:8" x14ac:dyDescent="0.25">
      <c r="A14" s="6" t="s">
        <v>73</v>
      </c>
      <c r="B14" s="36" t="s">
        <v>74</v>
      </c>
      <c r="C14" s="6"/>
      <c r="D14" s="3">
        <v>40</v>
      </c>
      <c r="E14" s="6"/>
      <c r="F14" s="38">
        <f>F10/2</f>
        <v>2000</v>
      </c>
      <c r="G14" s="6"/>
      <c r="H14" s="26">
        <f t="shared" si="0"/>
        <v>80000</v>
      </c>
    </row>
    <row r="15" spans="1:8" x14ac:dyDescent="0.25">
      <c r="A15" s="6" t="s">
        <v>75</v>
      </c>
      <c r="B15" s="36" t="s">
        <v>76</v>
      </c>
      <c r="C15" s="6"/>
      <c r="D15" s="3">
        <v>40</v>
      </c>
      <c r="E15" s="6"/>
      <c r="F15" s="38">
        <f>F10/2</f>
        <v>2000</v>
      </c>
      <c r="G15" s="6"/>
      <c r="H15" s="26">
        <f t="shared" si="0"/>
        <v>80000</v>
      </c>
    </row>
    <row r="16" spans="1:8" x14ac:dyDescent="0.25">
      <c r="A16" s="6" t="s">
        <v>77</v>
      </c>
      <c r="B16" s="36" t="s">
        <v>78</v>
      </c>
      <c r="C16" s="6"/>
      <c r="D16" s="3">
        <v>40</v>
      </c>
      <c r="E16" s="6"/>
      <c r="F16" s="38">
        <f>F10*0.33</f>
        <v>1320</v>
      </c>
      <c r="G16" s="6"/>
      <c r="H16" s="26">
        <f t="shared" si="0"/>
        <v>52800</v>
      </c>
    </row>
    <row r="17" spans="1:8" x14ac:dyDescent="0.25">
      <c r="A17" s="6" t="s">
        <v>79</v>
      </c>
      <c r="B17" s="36" t="s">
        <v>80</v>
      </c>
      <c r="C17" s="6"/>
      <c r="D17" s="3">
        <v>40</v>
      </c>
      <c r="E17" s="6"/>
      <c r="F17" s="38">
        <f>F10*0.33</f>
        <v>1320</v>
      </c>
      <c r="G17" s="6"/>
      <c r="H17" s="26">
        <f t="shared" si="0"/>
        <v>52800</v>
      </c>
    </row>
    <row r="18" spans="1:8" x14ac:dyDescent="0.25">
      <c r="A18" s="6" t="s">
        <v>81</v>
      </c>
      <c r="B18" s="36" t="s">
        <v>82</v>
      </c>
      <c r="C18" s="6"/>
      <c r="D18" s="3">
        <v>40</v>
      </c>
      <c r="E18" s="6"/>
      <c r="F18" s="38">
        <f>F10/2</f>
        <v>2000</v>
      </c>
      <c r="G18" s="6"/>
      <c r="H18" s="26">
        <f t="shared" si="0"/>
        <v>80000</v>
      </c>
    </row>
    <row r="19" spans="1:8" x14ac:dyDescent="0.25">
      <c r="A19" s="6" t="s">
        <v>83</v>
      </c>
      <c r="B19" s="53" t="s">
        <v>84</v>
      </c>
      <c r="C19" s="6"/>
      <c r="D19" s="3">
        <v>40</v>
      </c>
      <c r="E19" s="6"/>
      <c r="F19" s="38">
        <f>F10*0.1</f>
        <v>400</v>
      </c>
      <c r="G19" s="6"/>
      <c r="H19" s="26">
        <f t="shared" si="0"/>
        <v>16000</v>
      </c>
    </row>
    <row r="20" spans="1:8" x14ac:dyDescent="0.25">
      <c r="A20" s="6" t="s">
        <v>85</v>
      </c>
      <c r="B20" s="36" t="s">
        <v>86</v>
      </c>
      <c r="C20" s="6"/>
      <c r="D20" s="3">
        <v>40</v>
      </c>
      <c r="E20" s="6"/>
      <c r="F20" s="38">
        <f>F10*0.1</f>
        <v>400</v>
      </c>
      <c r="G20" s="6"/>
      <c r="H20" s="26">
        <f t="shared" si="0"/>
        <v>16000</v>
      </c>
    </row>
    <row r="21" spans="1:8" x14ac:dyDescent="0.25">
      <c r="A21" s="6" t="s">
        <v>87</v>
      </c>
      <c r="B21" s="36" t="s">
        <v>88</v>
      </c>
      <c r="C21" s="6"/>
      <c r="D21" s="3">
        <v>40</v>
      </c>
      <c r="E21" s="6"/>
      <c r="F21" s="38">
        <f>F10*0.3</f>
        <v>1200</v>
      </c>
      <c r="G21" s="6"/>
      <c r="H21" s="26">
        <f t="shared" si="0"/>
        <v>48000</v>
      </c>
    </row>
    <row r="22" spans="1:8" x14ac:dyDescent="0.25">
      <c r="A22" s="6" t="s">
        <v>89</v>
      </c>
      <c r="B22" s="36" t="s">
        <v>90</v>
      </c>
      <c r="C22" s="6"/>
      <c r="D22" s="3">
        <v>40</v>
      </c>
      <c r="E22" s="6"/>
      <c r="F22" s="38">
        <f>F10*0.3</f>
        <v>1200</v>
      </c>
      <c r="G22" s="6"/>
      <c r="H22" s="26">
        <f t="shared" si="0"/>
        <v>48000</v>
      </c>
    </row>
    <row r="23" spans="1:8" x14ac:dyDescent="0.25">
      <c r="A23" s="6" t="s">
        <v>91</v>
      </c>
      <c r="B23" s="36" t="s">
        <v>92</v>
      </c>
      <c r="C23" s="6"/>
      <c r="D23" s="3">
        <v>40</v>
      </c>
      <c r="E23" s="6"/>
      <c r="F23" s="38">
        <f>F10*0.16</f>
        <v>640</v>
      </c>
      <c r="G23" s="6"/>
      <c r="H23" s="26">
        <f t="shared" si="0"/>
        <v>25600</v>
      </c>
    </row>
    <row r="24" spans="1:8" x14ac:dyDescent="0.25">
      <c r="A24" s="6" t="s">
        <v>93</v>
      </c>
      <c r="B24" s="36" t="s">
        <v>94</v>
      </c>
      <c r="C24" s="6"/>
      <c r="D24" s="3">
        <v>40</v>
      </c>
      <c r="E24" s="6"/>
      <c r="F24" s="38">
        <f>F10*0.1</f>
        <v>400</v>
      </c>
      <c r="G24" s="6"/>
      <c r="H24" s="26">
        <f t="shared" si="0"/>
        <v>16000</v>
      </c>
    </row>
    <row r="25" spans="1:8" x14ac:dyDescent="0.25">
      <c r="A25" s="6" t="s">
        <v>95</v>
      </c>
      <c r="B25" s="36" t="s">
        <v>96</v>
      </c>
      <c r="C25" s="6"/>
      <c r="D25" s="3">
        <v>40</v>
      </c>
      <c r="E25" s="6"/>
      <c r="F25" s="38">
        <f>F10*0.16</f>
        <v>640</v>
      </c>
      <c r="G25" s="6"/>
      <c r="H25" s="26">
        <f t="shared" si="0"/>
        <v>25600</v>
      </c>
    </row>
    <row r="26" spans="1:8" x14ac:dyDescent="0.25">
      <c r="A26" s="6" t="s">
        <v>97</v>
      </c>
      <c r="B26" s="36" t="s">
        <v>98</v>
      </c>
      <c r="C26" s="6"/>
      <c r="D26" s="3">
        <v>40</v>
      </c>
      <c r="E26" s="6"/>
      <c r="F26" s="38">
        <f>F10*0.16</f>
        <v>640</v>
      </c>
      <c r="G26" s="6"/>
      <c r="H26" s="26">
        <f t="shared" si="0"/>
        <v>25600</v>
      </c>
    </row>
    <row r="27" spans="1:8" x14ac:dyDescent="0.25">
      <c r="A27" s="6" t="s">
        <v>99</v>
      </c>
      <c r="B27" s="36" t="s">
        <v>100</v>
      </c>
      <c r="C27" s="6"/>
      <c r="D27" s="3">
        <v>40</v>
      </c>
      <c r="E27" s="6"/>
      <c r="F27" s="38">
        <f>F10*0.16</f>
        <v>640</v>
      </c>
      <c r="G27" s="6"/>
      <c r="H27" s="26">
        <f t="shared" si="0"/>
        <v>25600</v>
      </c>
    </row>
    <row r="28" spans="1:8" x14ac:dyDescent="0.25">
      <c r="A28" s="6" t="s">
        <v>101</v>
      </c>
      <c r="B28" s="36" t="s">
        <v>102</v>
      </c>
      <c r="C28" s="6"/>
      <c r="D28" s="3">
        <v>40</v>
      </c>
      <c r="E28" s="6"/>
      <c r="F28" s="38">
        <f>F10/2</f>
        <v>2000</v>
      </c>
      <c r="G28" s="6"/>
      <c r="H28" s="26">
        <f t="shared" si="0"/>
        <v>80000</v>
      </c>
    </row>
    <row r="29" spans="1:8" x14ac:dyDescent="0.25">
      <c r="A29" s="6" t="s">
        <v>103</v>
      </c>
      <c r="B29" s="36" t="s">
        <v>104</v>
      </c>
      <c r="C29" s="6"/>
      <c r="D29" s="3">
        <v>40</v>
      </c>
      <c r="E29" s="6"/>
      <c r="F29" s="38">
        <f>F10*0.2</f>
        <v>800</v>
      </c>
      <c r="G29" s="6"/>
      <c r="H29" s="26">
        <f t="shared" si="0"/>
        <v>32000</v>
      </c>
    </row>
    <row r="30" spans="1:8" x14ac:dyDescent="0.25">
      <c r="A30" s="6" t="s">
        <v>105</v>
      </c>
      <c r="B30" s="55" t="s">
        <v>106</v>
      </c>
      <c r="C30" s="6"/>
      <c r="D30" s="3">
        <v>40</v>
      </c>
      <c r="E30" s="6"/>
      <c r="F30" s="38">
        <f>F10*0.1</f>
        <v>400</v>
      </c>
      <c r="G30" s="6"/>
      <c r="H30" s="26">
        <f t="shared" si="0"/>
        <v>16000</v>
      </c>
    </row>
    <row r="31" spans="1:8" x14ac:dyDescent="0.25">
      <c r="A31" s="36" t="s">
        <v>107</v>
      </c>
      <c r="B31" s="36" t="s">
        <v>108</v>
      </c>
      <c r="C31" s="6"/>
      <c r="D31" s="3">
        <v>40</v>
      </c>
      <c r="E31" s="6"/>
      <c r="F31" s="38">
        <v>400</v>
      </c>
      <c r="G31" s="6"/>
      <c r="H31" s="26">
        <f>D31*F31</f>
        <v>16000</v>
      </c>
    </row>
    <row r="32" spans="1:8" x14ac:dyDescent="0.25">
      <c r="A32" s="6"/>
      <c r="B32" s="6"/>
      <c r="C32" s="6"/>
      <c r="D32" s="6"/>
      <c r="E32" s="6"/>
      <c r="F32" s="21"/>
      <c r="G32" s="6"/>
      <c r="H32" s="6"/>
    </row>
    <row r="33" spans="1:8" x14ac:dyDescent="0.25">
      <c r="A33" s="6" t="s">
        <v>109</v>
      </c>
      <c r="B33" s="7" t="s">
        <v>22</v>
      </c>
      <c r="C33" s="8" t="s">
        <v>23</v>
      </c>
      <c r="D33" s="4">
        <v>0.2</v>
      </c>
      <c r="E33" s="6"/>
      <c r="F33" s="21"/>
      <c r="G33" s="6"/>
      <c r="H33" s="6"/>
    </row>
    <row r="34" spans="1:8" x14ac:dyDescent="0.25">
      <c r="A34" s="6" t="s">
        <v>110</v>
      </c>
      <c r="B34" s="36" t="s">
        <v>66</v>
      </c>
      <c r="C34" s="6"/>
      <c r="D34" s="52">
        <f>D10*D33+D10</f>
        <v>48</v>
      </c>
      <c r="E34" s="6"/>
      <c r="F34" s="38">
        <f t="shared" ref="F34:F55" si="1">F10*0.06</f>
        <v>240</v>
      </c>
      <c r="G34" s="6"/>
      <c r="H34" s="26">
        <f>D34*F34</f>
        <v>11520</v>
      </c>
    </row>
    <row r="35" spans="1:8" x14ac:dyDescent="0.25">
      <c r="A35" s="6" t="s">
        <v>111</v>
      </c>
      <c r="B35" s="36" t="s">
        <v>112</v>
      </c>
      <c r="C35" s="6"/>
      <c r="D35" s="52">
        <f>D11*D33+D11</f>
        <v>48</v>
      </c>
      <c r="E35" s="6"/>
      <c r="F35" s="38">
        <f t="shared" si="1"/>
        <v>38.4</v>
      </c>
      <c r="G35" s="6"/>
      <c r="H35" s="26">
        <f>D35*F35</f>
        <v>1843.1999999999998</v>
      </c>
    </row>
    <row r="36" spans="1:8" x14ac:dyDescent="0.25">
      <c r="A36" s="6" t="s">
        <v>113</v>
      </c>
      <c r="B36" s="36" t="s">
        <v>70</v>
      </c>
      <c r="C36" s="6"/>
      <c r="D36" s="52">
        <f>D12*D33+D12</f>
        <v>48</v>
      </c>
      <c r="E36" s="6"/>
      <c r="F36" s="38">
        <f t="shared" si="1"/>
        <v>120</v>
      </c>
      <c r="G36" s="6"/>
      <c r="H36" s="26">
        <f t="shared" ref="H36:H54" si="2">D36*F36</f>
        <v>5760</v>
      </c>
    </row>
    <row r="37" spans="1:8" x14ac:dyDescent="0.25">
      <c r="A37" s="6" t="s">
        <v>114</v>
      </c>
      <c r="B37" s="36" t="s">
        <v>72</v>
      </c>
      <c r="C37" s="6"/>
      <c r="D37" s="52">
        <f>D13*D33+D13</f>
        <v>48</v>
      </c>
      <c r="E37" s="6"/>
      <c r="F37" s="38">
        <f t="shared" si="1"/>
        <v>120</v>
      </c>
      <c r="G37" s="6"/>
      <c r="H37" s="26">
        <f t="shared" si="2"/>
        <v>5760</v>
      </c>
    </row>
    <row r="38" spans="1:8" x14ac:dyDescent="0.25">
      <c r="A38" s="6" t="s">
        <v>115</v>
      </c>
      <c r="B38" s="36" t="s">
        <v>74</v>
      </c>
      <c r="C38" s="6"/>
      <c r="D38" s="52">
        <f>D14*D33+D14</f>
        <v>48</v>
      </c>
      <c r="E38" s="6"/>
      <c r="F38" s="38">
        <f t="shared" si="1"/>
        <v>120</v>
      </c>
      <c r="G38" s="6"/>
      <c r="H38" s="26">
        <f t="shared" si="2"/>
        <v>5760</v>
      </c>
    </row>
    <row r="39" spans="1:8" x14ac:dyDescent="0.25">
      <c r="A39" s="6" t="s">
        <v>116</v>
      </c>
      <c r="B39" s="36" t="s">
        <v>76</v>
      </c>
      <c r="C39" s="6"/>
      <c r="D39" s="52">
        <f>D15*D33+D15</f>
        <v>48</v>
      </c>
      <c r="E39" s="6"/>
      <c r="F39" s="38">
        <f t="shared" si="1"/>
        <v>120</v>
      </c>
      <c r="G39" s="6"/>
      <c r="H39" s="26">
        <f t="shared" si="2"/>
        <v>5760</v>
      </c>
    </row>
    <row r="40" spans="1:8" x14ac:dyDescent="0.25">
      <c r="A40" s="6" t="s">
        <v>117</v>
      </c>
      <c r="B40" s="36" t="s">
        <v>78</v>
      </c>
      <c r="C40" s="6"/>
      <c r="D40" s="52">
        <f>D16*D33+D16</f>
        <v>48</v>
      </c>
      <c r="E40" s="6"/>
      <c r="F40" s="38">
        <f t="shared" si="1"/>
        <v>79.2</v>
      </c>
      <c r="G40" s="6"/>
      <c r="H40" s="26">
        <f t="shared" si="2"/>
        <v>3801.6000000000004</v>
      </c>
    </row>
    <row r="41" spans="1:8" x14ac:dyDescent="0.25">
      <c r="A41" s="6" t="s">
        <v>118</v>
      </c>
      <c r="B41" s="36" t="s">
        <v>80</v>
      </c>
      <c r="C41" s="6"/>
      <c r="D41" s="52">
        <f>D17*D33+D17</f>
        <v>48</v>
      </c>
      <c r="E41" s="6"/>
      <c r="F41" s="38">
        <f t="shared" si="1"/>
        <v>79.2</v>
      </c>
      <c r="G41" s="6"/>
      <c r="H41" s="26">
        <f t="shared" si="2"/>
        <v>3801.6000000000004</v>
      </c>
    </row>
    <row r="42" spans="1:8" x14ac:dyDescent="0.25">
      <c r="A42" s="6" t="s">
        <v>119</v>
      </c>
      <c r="B42" s="36" t="s">
        <v>82</v>
      </c>
      <c r="C42" s="6"/>
      <c r="D42" s="52">
        <f>D18*D33+D18</f>
        <v>48</v>
      </c>
      <c r="E42" s="6"/>
      <c r="F42" s="38">
        <f t="shared" si="1"/>
        <v>120</v>
      </c>
      <c r="G42" s="6"/>
      <c r="H42" s="26">
        <f t="shared" si="2"/>
        <v>5760</v>
      </c>
    </row>
    <row r="43" spans="1:8" x14ac:dyDescent="0.25">
      <c r="A43" s="6" t="s">
        <v>120</v>
      </c>
      <c r="B43" s="53" t="s">
        <v>84</v>
      </c>
      <c r="C43" s="6"/>
      <c r="D43" s="52">
        <f>D19*D33+D19</f>
        <v>48</v>
      </c>
      <c r="E43" s="6"/>
      <c r="F43" s="38">
        <f t="shared" si="1"/>
        <v>24</v>
      </c>
      <c r="G43" s="6"/>
      <c r="H43" s="26">
        <f t="shared" si="2"/>
        <v>1152</v>
      </c>
    </row>
    <row r="44" spans="1:8" x14ac:dyDescent="0.25">
      <c r="A44" s="6" t="s">
        <v>121</v>
      </c>
      <c r="B44" s="36" t="s">
        <v>86</v>
      </c>
      <c r="C44" s="6"/>
      <c r="D44" s="52">
        <f>D20*D33+D20</f>
        <v>48</v>
      </c>
      <c r="E44" s="6"/>
      <c r="F44" s="38">
        <f t="shared" si="1"/>
        <v>24</v>
      </c>
      <c r="G44" s="6"/>
      <c r="H44" s="26">
        <f t="shared" si="2"/>
        <v>1152</v>
      </c>
    </row>
    <row r="45" spans="1:8" x14ac:dyDescent="0.25">
      <c r="A45" s="6" t="s">
        <v>122</v>
      </c>
      <c r="B45" s="36" t="s">
        <v>88</v>
      </c>
      <c r="C45" s="6"/>
      <c r="D45" s="52">
        <f>D21*D33+D21</f>
        <v>48</v>
      </c>
      <c r="E45" s="6"/>
      <c r="F45" s="38">
        <f t="shared" si="1"/>
        <v>72</v>
      </c>
      <c r="G45" s="6"/>
      <c r="H45" s="26">
        <f t="shared" si="2"/>
        <v>3456</v>
      </c>
    </row>
    <row r="46" spans="1:8" x14ac:dyDescent="0.25">
      <c r="A46" s="6" t="s">
        <v>123</v>
      </c>
      <c r="B46" s="36" t="s">
        <v>90</v>
      </c>
      <c r="C46" s="6"/>
      <c r="D46" s="52">
        <f>D22*D33+D22</f>
        <v>48</v>
      </c>
      <c r="E46" s="6"/>
      <c r="F46" s="38">
        <f t="shared" si="1"/>
        <v>72</v>
      </c>
      <c r="G46" s="6"/>
      <c r="H46" s="26">
        <f t="shared" si="2"/>
        <v>3456</v>
      </c>
    </row>
    <row r="47" spans="1:8" x14ac:dyDescent="0.25">
      <c r="A47" s="6" t="s">
        <v>124</v>
      </c>
      <c r="B47" s="36" t="s">
        <v>92</v>
      </c>
      <c r="C47" s="6"/>
      <c r="D47" s="52">
        <f>D23*D33+D23</f>
        <v>48</v>
      </c>
      <c r="E47" s="6"/>
      <c r="F47" s="38">
        <f t="shared" si="1"/>
        <v>38.4</v>
      </c>
      <c r="G47" s="6"/>
      <c r="H47" s="26">
        <f t="shared" si="2"/>
        <v>1843.1999999999998</v>
      </c>
    </row>
    <row r="48" spans="1:8" x14ac:dyDescent="0.25">
      <c r="A48" s="6" t="s">
        <v>125</v>
      </c>
      <c r="B48" s="36" t="s">
        <v>94</v>
      </c>
      <c r="C48" s="6"/>
      <c r="D48" s="52">
        <f>D24*D33+D24</f>
        <v>48</v>
      </c>
      <c r="E48" s="6"/>
      <c r="F48" s="38">
        <f t="shared" si="1"/>
        <v>24</v>
      </c>
      <c r="G48" s="6"/>
      <c r="H48" s="26">
        <f t="shared" si="2"/>
        <v>1152</v>
      </c>
    </row>
    <row r="49" spans="1:8" x14ac:dyDescent="0.25">
      <c r="A49" s="6" t="s">
        <v>126</v>
      </c>
      <c r="B49" s="36" t="s">
        <v>96</v>
      </c>
      <c r="C49" s="6"/>
      <c r="D49" s="52">
        <f>D25*D33+D25</f>
        <v>48</v>
      </c>
      <c r="E49" s="6"/>
      <c r="F49" s="38">
        <f t="shared" si="1"/>
        <v>38.4</v>
      </c>
      <c r="G49" s="6"/>
      <c r="H49" s="26">
        <f t="shared" si="2"/>
        <v>1843.1999999999998</v>
      </c>
    </row>
    <row r="50" spans="1:8" x14ac:dyDescent="0.25">
      <c r="A50" s="6" t="s">
        <v>127</v>
      </c>
      <c r="B50" s="36" t="s">
        <v>98</v>
      </c>
      <c r="C50" s="6"/>
      <c r="D50" s="52">
        <f>D26*D33+D26</f>
        <v>48</v>
      </c>
      <c r="E50" s="6"/>
      <c r="F50" s="38">
        <f t="shared" si="1"/>
        <v>38.4</v>
      </c>
      <c r="G50" s="6"/>
      <c r="H50" s="26">
        <f t="shared" si="2"/>
        <v>1843.1999999999998</v>
      </c>
    </row>
    <row r="51" spans="1:8" x14ac:dyDescent="0.25">
      <c r="A51" s="6" t="s">
        <v>128</v>
      </c>
      <c r="B51" s="36" t="s">
        <v>100</v>
      </c>
      <c r="C51" s="6"/>
      <c r="D51" s="52">
        <f>D27*D33+D27</f>
        <v>48</v>
      </c>
      <c r="E51" s="6"/>
      <c r="F51" s="38">
        <f t="shared" si="1"/>
        <v>38.4</v>
      </c>
      <c r="G51" s="6"/>
      <c r="H51" s="26">
        <f t="shared" si="2"/>
        <v>1843.1999999999998</v>
      </c>
    </row>
    <row r="52" spans="1:8" x14ac:dyDescent="0.25">
      <c r="A52" s="6" t="s">
        <v>129</v>
      </c>
      <c r="B52" s="36" t="s">
        <v>102</v>
      </c>
      <c r="C52" s="6"/>
      <c r="D52" s="52">
        <f>D28*D33+D28</f>
        <v>48</v>
      </c>
      <c r="E52" s="6"/>
      <c r="F52" s="38">
        <f t="shared" si="1"/>
        <v>120</v>
      </c>
      <c r="G52" s="6"/>
      <c r="H52" s="26">
        <f t="shared" si="2"/>
        <v>5760</v>
      </c>
    </row>
    <row r="53" spans="1:8" x14ac:dyDescent="0.25">
      <c r="A53" s="6" t="s">
        <v>130</v>
      </c>
      <c r="B53" s="36" t="s">
        <v>104</v>
      </c>
      <c r="C53" s="6"/>
      <c r="D53" s="52">
        <f>D29*D33+D29</f>
        <v>48</v>
      </c>
      <c r="E53" s="6"/>
      <c r="F53" s="38">
        <f t="shared" si="1"/>
        <v>48</v>
      </c>
      <c r="G53" s="6"/>
      <c r="H53" s="26">
        <f t="shared" si="2"/>
        <v>2304</v>
      </c>
    </row>
    <row r="54" spans="1:8" x14ac:dyDescent="0.25">
      <c r="A54" s="6" t="s">
        <v>131</v>
      </c>
      <c r="B54" s="36" t="s">
        <v>106</v>
      </c>
      <c r="C54" s="6"/>
      <c r="D54" s="52">
        <f>D30*D33+D30</f>
        <v>48</v>
      </c>
      <c r="E54" s="6"/>
      <c r="F54" s="38">
        <f t="shared" si="1"/>
        <v>24</v>
      </c>
      <c r="G54" s="6"/>
      <c r="H54" s="26">
        <f t="shared" si="2"/>
        <v>1152</v>
      </c>
    </row>
    <row r="55" spans="1:8" x14ac:dyDescent="0.25">
      <c r="A55" s="36" t="s">
        <v>132</v>
      </c>
      <c r="B55" s="36" t="s">
        <v>108</v>
      </c>
      <c r="C55" s="6"/>
      <c r="D55" s="52">
        <f>D31*D33+D31</f>
        <v>48</v>
      </c>
      <c r="E55" s="6"/>
      <c r="F55" s="38">
        <f t="shared" si="1"/>
        <v>24</v>
      </c>
      <c r="G55" s="6"/>
      <c r="H55" s="26">
        <f>D55*F55</f>
        <v>1152</v>
      </c>
    </row>
    <row r="56" spans="1:8" x14ac:dyDescent="0.25">
      <c r="A56" s="6"/>
      <c r="B56" s="6"/>
      <c r="C56" s="6"/>
      <c r="D56" s="54"/>
      <c r="E56" s="6"/>
      <c r="F56" s="21"/>
      <c r="G56" s="6"/>
      <c r="H56" s="11"/>
    </row>
    <row r="57" spans="1:8" x14ac:dyDescent="0.25">
      <c r="A57" s="6" t="s">
        <v>109</v>
      </c>
      <c r="B57" s="7" t="s">
        <v>30</v>
      </c>
      <c r="C57" s="8" t="s">
        <v>23</v>
      </c>
      <c r="D57" s="4">
        <v>0.2</v>
      </c>
      <c r="E57" s="6"/>
      <c r="F57" s="21"/>
      <c r="G57" s="6"/>
      <c r="H57" s="6"/>
    </row>
    <row r="58" spans="1:8" x14ac:dyDescent="0.25">
      <c r="A58" s="6" t="s">
        <v>110</v>
      </c>
      <c r="B58" s="36" t="s">
        <v>66</v>
      </c>
      <c r="C58" s="6"/>
      <c r="D58" s="52">
        <f>D10*D57+D10</f>
        <v>48</v>
      </c>
      <c r="E58" s="6"/>
      <c r="F58" s="38">
        <f t="shared" ref="F58:F79" si="3">F34*2</f>
        <v>480</v>
      </c>
      <c r="G58" s="6"/>
      <c r="H58" s="26">
        <f>D58*F58</f>
        <v>23040</v>
      </c>
    </row>
    <row r="59" spans="1:8" x14ac:dyDescent="0.25">
      <c r="A59" s="6" t="s">
        <v>111</v>
      </c>
      <c r="B59" s="36" t="s">
        <v>112</v>
      </c>
      <c r="C59" s="6"/>
      <c r="D59" s="52">
        <f>D11*D57+D11</f>
        <v>48</v>
      </c>
      <c r="E59" s="6"/>
      <c r="F59" s="38">
        <f t="shared" si="3"/>
        <v>76.8</v>
      </c>
      <c r="G59" s="6"/>
      <c r="H59" s="26">
        <f>D59*F59</f>
        <v>3686.3999999999996</v>
      </c>
    </row>
    <row r="60" spans="1:8" x14ac:dyDescent="0.25">
      <c r="A60" s="6" t="s">
        <v>113</v>
      </c>
      <c r="B60" s="36" t="s">
        <v>70</v>
      </c>
      <c r="C60" s="6"/>
      <c r="D60" s="52">
        <f>D12*D57+D12</f>
        <v>48</v>
      </c>
      <c r="E60" s="6"/>
      <c r="F60" s="38">
        <f t="shared" si="3"/>
        <v>240</v>
      </c>
      <c r="G60" s="6"/>
      <c r="H60" s="26">
        <f t="shared" ref="H60:H78" si="4">D60*F60</f>
        <v>11520</v>
      </c>
    </row>
    <row r="61" spans="1:8" x14ac:dyDescent="0.25">
      <c r="A61" s="6" t="s">
        <v>114</v>
      </c>
      <c r="B61" s="36" t="s">
        <v>72</v>
      </c>
      <c r="C61" s="6"/>
      <c r="D61" s="52">
        <f>D13*D57+D13</f>
        <v>48</v>
      </c>
      <c r="E61" s="6"/>
      <c r="F61" s="38">
        <f t="shared" si="3"/>
        <v>240</v>
      </c>
      <c r="G61" s="6"/>
      <c r="H61" s="26">
        <f t="shared" si="4"/>
        <v>11520</v>
      </c>
    </row>
    <row r="62" spans="1:8" x14ac:dyDescent="0.25">
      <c r="A62" s="6" t="s">
        <v>115</v>
      </c>
      <c r="B62" s="36" t="s">
        <v>74</v>
      </c>
      <c r="C62" s="6"/>
      <c r="D62" s="52">
        <f>D14*D57+D14</f>
        <v>48</v>
      </c>
      <c r="E62" s="6"/>
      <c r="F62" s="38">
        <f t="shared" si="3"/>
        <v>240</v>
      </c>
      <c r="G62" s="6"/>
      <c r="H62" s="26">
        <f t="shared" si="4"/>
        <v>11520</v>
      </c>
    </row>
    <row r="63" spans="1:8" x14ac:dyDescent="0.25">
      <c r="A63" s="6" t="s">
        <v>116</v>
      </c>
      <c r="B63" s="36" t="s">
        <v>76</v>
      </c>
      <c r="C63" s="6"/>
      <c r="D63" s="52">
        <f>D15*D57+D15</f>
        <v>48</v>
      </c>
      <c r="E63" s="6"/>
      <c r="F63" s="38">
        <f t="shared" si="3"/>
        <v>240</v>
      </c>
      <c r="G63" s="6"/>
      <c r="H63" s="26">
        <f t="shared" si="4"/>
        <v>11520</v>
      </c>
    </row>
    <row r="64" spans="1:8" x14ac:dyDescent="0.25">
      <c r="A64" s="6" t="s">
        <v>117</v>
      </c>
      <c r="B64" s="36" t="s">
        <v>78</v>
      </c>
      <c r="C64" s="6"/>
      <c r="D64" s="52">
        <f>D16*D57+D16</f>
        <v>48</v>
      </c>
      <c r="E64" s="6"/>
      <c r="F64" s="38">
        <f t="shared" si="3"/>
        <v>158.4</v>
      </c>
      <c r="G64" s="6"/>
      <c r="H64" s="26">
        <f t="shared" si="4"/>
        <v>7603.2000000000007</v>
      </c>
    </row>
    <row r="65" spans="1:8" x14ac:dyDescent="0.25">
      <c r="A65" s="6" t="s">
        <v>118</v>
      </c>
      <c r="B65" s="36" t="s">
        <v>80</v>
      </c>
      <c r="C65" s="6"/>
      <c r="D65" s="52">
        <f>D17*D57+D17</f>
        <v>48</v>
      </c>
      <c r="E65" s="6"/>
      <c r="F65" s="38">
        <f t="shared" si="3"/>
        <v>158.4</v>
      </c>
      <c r="G65" s="6"/>
      <c r="H65" s="26">
        <f t="shared" si="4"/>
        <v>7603.2000000000007</v>
      </c>
    </row>
    <row r="66" spans="1:8" x14ac:dyDescent="0.25">
      <c r="A66" s="6" t="s">
        <v>119</v>
      </c>
      <c r="B66" s="36" t="s">
        <v>82</v>
      </c>
      <c r="C66" s="6"/>
      <c r="D66" s="52">
        <f>D18*D57+D18</f>
        <v>48</v>
      </c>
      <c r="E66" s="6"/>
      <c r="F66" s="38">
        <f t="shared" si="3"/>
        <v>240</v>
      </c>
      <c r="G66" s="6"/>
      <c r="H66" s="26">
        <f t="shared" si="4"/>
        <v>11520</v>
      </c>
    </row>
    <row r="67" spans="1:8" x14ac:dyDescent="0.25">
      <c r="A67" s="6" t="s">
        <v>120</v>
      </c>
      <c r="B67" s="53" t="s">
        <v>84</v>
      </c>
      <c r="C67" s="6"/>
      <c r="D67" s="52">
        <f>D19*D57+D19</f>
        <v>48</v>
      </c>
      <c r="E67" s="6"/>
      <c r="F67" s="38">
        <f t="shared" si="3"/>
        <v>48</v>
      </c>
      <c r="G67" s="6"/>
      <c r="H67" s="26">
        <f t="shared" si="4"/>
        <v>2304</v>
      </c>
    </row>
    <row r="68" spans="1:8" x14ac:dyDescent="0.25">
      <c r="A68" s="6" t="s">
        <v>121</v>
      </c>
      <c r="B68" s="36" t="s">
        <v>86</v>
      </c>
      <c r="C68" s="6"/>
      <c r="D68" s="52">
        <f>D20*D57+D20</f>
        <v>48</v>
      </c>
      <c r="E68" s="6"/>
      <c r="F68" s="38">
        <f t="shared" si="3"/>
        <v>48</v>
      </c>
      <c r="G68" s="6"/>
      <c r="H68" s="26">
        <f t="shared" si="4"/>
        <v>2304</v>
      </c>
    </row>
    <row r="69" spans="1:8" x14ac:dyDescent="0.25">
      <c r="A69" s="6" t="s">
        <v>122</v>
      </c>
      <c r="B69" s="36" t="s">
        <v>88</v>
      </c>
      <c r="C69" s="6"/>
      <c r="D69" s="52">
        <f>D21*D57+D21</f>
        <v>48</v>
      </c>
      <c r="E69" s="6"/>
      <c r="F69" s="38">
        <f t="shared" si="3"/>
        <v>144</v>
      </c>
      <c r="G69" s="6"/>
      <c r="H69" s="26">
        <f t="shared" si="4"/>
        <v>6912</v>
      </c>
    </row>
    <row r="70" spans="1:8" x14ac:dyDescent="0.25">
      <c r="A70" s="6" t="s">
        <v>123</v>
      </c>
      <c r="B70" s="36" t="s">
        <v>90</v>
      </c>
      <c r="C70" s="6"/>
      <c r="D70" s="52">
        <f>D22*D57+D22</f>
        <v>48</v>
      </c>
      <c r="E70" s="6"/>
      <c r="F70" s="38">
        <f t="shared" si="3"/>
        <v>144</v>
      </c>
      <c r="G70" s="6"/>
      <c r="H70" s="26">
        <f t="shared" si="4"/>
        <v>6912</v>
      </c>
    </row>
    <row r="71" spans="1:8" x14ac:dyDescent="0.25">
      <c r="A71" s="6" t="s">
        <v>124</v>
      </c>
      <c r="B71" s="36" t="s">
        <v>92</v>
      </c>
      <c r="C71" s="6"/>
      <c r="D71" s="52">
        <f>D23*D57+D23</f>
        <v>48</v>
      </c>
      <c r="E71" s="6"/>
      <c r="F71" s="38">
        <f t="shared" si="3"/>
        <v>76.8</v>
      </c>
      <c r="G71" s="6"/>
      <c r="H71" s="26">
        <f t="shared" si="4"/>
        <v>3686.3999999999996</v>
      </c>
    </row>
    <row r="72" spans="1:8" x14ac:dyDescent="0.25">
      <c r="A72" s="6" t="s">
        <v>125</v>
      </c>
      <c r="B72" s="36" t="s">
        <v>94</v>
      </c>
      <c r="C72" s="6"/>
      <c r="D72" s="52">
        <f>D24*D57+D24</f>
        <v>48</v>
      </c>
      <c r="E72" s="6"/>
      <c r="F72" s="38">
        <f t="shared" si="3"/>
        <v>48</v>
      </c>
      <c r="G72" s="6"/>
      <c r="H72" s="26">
        <f t="shared" si="4"/>
        <v>2304</v>
      </c>
    </row>
    <row r="73" spans="1:8" x14ac:dyDescent="0.25">
      <c r="A73" s="6" t="s">
        <v>126</v>
      </c>
      <c r="B73" s="36" t="s">
        <v>96</v>
      </c>
      <c r="C73" s="6"/>
      <c r="D73" s="52">
        <f>D25*D57+D25</f>
        <v>48</v>
      </c>
      <c r="E73" s="6"/>
      <c r="F73" s="38">
        <f t="shared" si="3"/>
        <v>76.8</v>
      </c>
      <c r="G73" s="6"/>
      <c r="H73" s="26">
        <f t="shared" si="4"/>
        <v>3686.3999999999996</v>
      </c>
    </row>
    <row r="74" spans="1:8" x14ac:dyDescent="0.25">
      <c r="A74" s="6" t="s">
        <v>127</v>
      </c>
      <c r="B74" s="36" t="s">
        <v>98</v>
      </c>
      <c r="C74" s="6"/>
      <c r="D74" s="52">
        <f>D26*D57+D26</f>
        <v>48</v>
      </c>
      <c r="E74" s="6"/>
      <c r="F74" s="38">
        <f t="shared" si="3"/>
        <v>76.8</v>
      </c>
      <c r="G74" s="6"/>
      <c r="H74" s="26">
        <f t="shared" si="4"/>
        <v>3686.3999999999996</v>
      </c>
    </row>
    <row r="75" spans="1:8" x14ac:dyDescent="0.25">
      <c r="A75" s="6" t="s">
        <v>128</v>
      </c>
      <c r="B75" s="36" t="s">
        <v>100</v>
      </c>
      <c r="C75" s="6"/>
      <c r="D75" s="52">
        <f>D27*D57+D27</f>
        <v>48</v>
      </c>
      <c r="E75" s="6"/>
      <c r="F75" s="38">
        <f t="shared" si="3"/>
        <v>76.8</v>
      </c>
      <c r="G75" s="6"/>
      <c r="H75" s="26">
        <f t="shared" si="4"/>
        <v>3686.3999999999996</v>
      </c>
    </row>
    <row r="76" spans="1:8" x14ac:dyDescent="0.25">
      <c r="A76" s="6" t="s">
        <v>129</v>
      </c>
      <c r="B76" s="36" t="s">
        <v>102</v>
      </c>
      <c r="C76" s="6"/>
      <c r="D76" s="52">
        <f>D28*D57+D28</f>
        <v>48</v>
      </c>
      <c r="E76" s="6"/>
      <c r="F76" s="38">
        <f t="shared" si="3"/>
        <v>240</v>
      </c>
      <c r="G76" s="6"/>
      <c r="H76" s="26">
        <f t="shared" si="4"/>
        <v>11520</v>
      </c>
    </row>
    <row r="77" spans="1:8" x14ac:dyDescent="0.25">
      <c r="A77" s="6" t="s">
        <v>130</v>
      </c>
      <c r="B77" s="36" t="s">
        <v>104</v>
      </c>
      <c r="C77" s="6"/>
      <c r="D77" s="52">
        <f>D29*D57+D29</f>
        <v>48</v>
      </c>
      <c r="E77" s="6"/>
      <c r="F77" s="38">
        <f t="shared" si="3"/>
        <v>96</v>
      </c>
      <c r="G77" s="6"/>
      <c r="H77" s="26">
        <f t="shared" si="4"/>
        <v>4608</v>
      </c>
    </row>
    <row r="78" spans="1:8" x14ac:dyDescent="0.25">
      <c r="A78" s="6" t="s">
        <v>131</v>
      </c>
      <c r="B78" s="36" t="s">
        <v>106</v>
      </c>
      <c r="C78" s="6"/>
      <c r="D78" s="52">
        <f>D30*D57+D30</f>
        <v>48</v>
      </c>
      <c r="E78" s="6"/>
      <c r="F78" s="38">
        <f t="shared" si="3"/>
        <v>48</v>
      </c>
      <c r="G78" s="6"/>
      <c r="H78" s="26">
        <f t="shared" si="4"/>
        <v>2304</v>
      </c>
    </row>
    <row r="79" spans="1:8" x14ac:dyDescent="0.25">
      <c r="A79" s="36" t="s">
        <v>133</v>
      </c>
      <c r="B79" s="36" t="s">
        <v>108</v>
      </c>
      <c r="C79" s="6"/>
      <c r="D79" s="52">
        <f>D31*D57+D31</f>
        <v>48</v>
      </c>
      <c r="E79" s="6"/>
      <c r="F79" s="38">
        <f t="shared" si="3"/>
        <v>48</v>
      </c>
      <c r="G79" s="6"/>
      <c r="H79" s="26">
        <f>D79*F79</f>
        <v>2304</v>
      </c>
    </row>
    <row r="81" spans="1:18" x14ac:dyDescent="0.25">
      <c r="A81" s="6"/>
      <c r="B81" s="86" t="s">
        <v>35</v>
      </c>
      <c r="C81" s="86"/>
      <c r="D81" s="86"/>
      <c r="E81" s="86"/>
      <c r="F81" s="86"/>
      <c r="G81" s="13"/>
      <c r="H81" s="14">
        <f>SUM(H10:H79)</f>
        <v>1315225.5999999994</v>
      </c>
      <c r="I81" s="6"/>
      <c r="J81" s="6"/>
      <c r="K81" s="6"/>
      <c r="L81" s="6"/>
      <c r="M81" s="12"/>
      <c r="N81" s="12"/>
      <c r="O81" s="12"/>
      <c r="P81" s="12"/>
      <c r="Q81" s="12"/>
      <c r="R81" s="12"/>
    </row>
    <row r="83" spans="1:18" x14ac:dyDescent="0.25">
      <c r="A83" s="28" t="s">
        <v>134</v>
      </c>
      <c r="B83" s="28" t="s">
        <v>37</v>
      </c>
      <c r="C83" s="29"/>
      <c r="D83" s="29"/>
      <c r="E83" s="29"/>
      <c r="F83" s="30"/>
      <c r="G83" s="29"/>
      <c r="H83" s="29"/>
      <c r="I83" s="6"/>
      <c r="J83" s="6"/>
      <c r="K83" s="6"/>
      <c r="L83" s="6"/>
      <c r="M83" s="12"/>
      <c r="N83" s="12"/>
      <c r="O83" s="12"/>
      <c r="P83" s="12"/>
      <c r="Q83" s="12"/>
      <c r="R83" s="12"/>
    </row>
    <row r="85" spans="1:18" x14ac:dyDescent="0.25">
      <c r="A85" s="6" t="s">
        <v>135</v>
      </c>
      <c r="B85" s="7" t="s">
        <v>39</v>
      </c>
      <c r="C85" s="6"/>
      <c r="D85" s="6"/>
      <c r="E85" s="6"/>
      <c r="F85" s="21"/>
      <c r="G85" s="6"/>
      <c r="H85" s="6"/>
      <c r="I85" s="6"/>
      <c r="J85" s="6"/>
      <c r="K85" s="6"/>
      <c r="L85" s="6"/>
      <c r="M85" s="12"/>
      <c r="N85" s="12"/>
      <c r="O85" s="12"/>
      <c r="P85" s="12"/>
      <c r="Q85" s="12"/>
      <c r="R85" s="12"/>
    </row>
    <row r="86" spans="1:18" x14ac:dyDescent="0.25">
      <c r="A86" s="6" t="s">
        <v>136</v>
      </c>
      <c r="B86" s="35" t="s">
        <v>41</v>
      </c>
      <c r="C86" s="8" t="s">
        <v>23</v>
      </c>
      <c r="D86" s="4">
        <v>0.01</v>
      </c>
      <c r="E86" s="6"/>
      <c r="F86" s="25">
        <v>300000</v>
      </c>
      <c r="G86" s="6"/>
      <c r="H86" s="26">
        <f>D86*F86</f>
        <v>3000</v>
      </c>
      <c r="I86" s="6"/>
      <c r="J86" s="6"/>
      <c r="K86" s="6"/>
      <c r="L86" s="6"/>
      <c r="M86" s="12"/>
      <c r="N86" s="12"/>
      <c r="O86" s="12"/>
      <c r="P86" s="12"/>
      <c r="Q86" s="12"/>
      <c r="R86" s="12"/>
    </row>
    <row r="87" spans="1:18" x14ac:dyDescent="0.25">
      <c r="A87" s="6" t="s">
        <v>137</v>
      </c>
      <c r="B87" s="35" t="s">
        <v>43</v>
      </c>
      <c r="C87" s="8" t="s">
        <v>23</v>
      </c>
      <c r="D87" s="4">
        <v>0.01</v>
      </c>
      <c r="E87" s="6"/>
      <c r="F87" s="25">
        <v>600000</v>
      </c>
      <c r="G87" s="6"/>
      <c r="H87" s="26">
        <f>D87*F87</f>
        <v>6000</v>
      </c>
      <c r="I87" s="6"/>
      <c r="J87" s="6"/>
      <c r="K87" s="6"/>
      <c r="L87" s="6"/>
      <c r="M87" s="12"/>
      <c r="N87" s="12"/>
      <c r="O87" s="12"/>
      <c r="P87" s="12"/>
      <c r="Q87" s="12"/>
      <c r="R87" s="12"/>
    </row>
    <row r="88" spans="1:18" x14ac:dyDescent="0.25">
      <c r="A88" s="6"/>
      <c r="B88" s="6"/>
      <c r="C88" s="6"/>
      <c r="D88" s="6"/>
      <c r="E88" s="6"/>
      <c r="F88" s="21"/>
      <c r="G88" s="6"/>
      <c r="H88" s="6"/>
      <c r="I88" s="6"/>
      <c r="J88" s="6"/>
      <c r="K88" s="6"/>
      <c r="L88" s="6"/>
      <c r="M88" s="12"/>
      <c r="N88" s="12"/>
      <c r="O88" s="12"/>
      <c r="P88" s="12"/>
      <c r="Q88" s="12"/>
      <c r="R88" s="12"/>
    </row>
    <row r="89" spans="1:18" x14ac:dyDescent="0.25">
      <c r="A89" s="6" t="s">
        <v>138</v>
      </c>
      <c r="B89" s="27" t="s">
        <v>45</v>
      </c>
      <c r="C89" s="8" t="s">
        <v>23</v>
      </c>
      <c r="D89" s="4">
        <v>0.01</v>
      </c>
      <c r="E89" s="6"/>
      <c r="F89" s="25">
        <v>800000</v>
      </c>
      <c r="G89" s="6"/>
      <c r="H89" s="26">
        <f>D89*F89</f>
        <v>8000</v>
      </c>
      <c r="I89" s="6"/>
      <c r="J89" s="6"/>
      <c r="K89" s="6"/>
      <c r="L89" s="6"/>
      <c r="M89" s="12"/>
      <c r="N89" s="12"/>
      <c r="O89" s="12"/>
      <c r="P89" s="12"/>
      <c r="Q89" s="12"/>
      <c r="R89" s="12"/>
    </row>
    <row r="90" spans="1:18" x14ac:dyDescent="0.25">
      <c r="A90" s="6"/>
      <c r="B90" s="6"/>
      <c r="C90" s="6"/>
      <c r="D90" s="6"/>
      <c r="E90" s="6"/>
      <c r="F90" s="21"/>
      <c r="G90" s="6"/>
      <c r="H90" s="6"/>
      <c r="I90" s="6"/>
      <c r="J90" s="6"/>
      <c r="K90" s="6"/>
      <c r="L90" s="6"/>
      <c r="M90" s="12"/>
      <c r="N90" s="12"/>
      <c r="O90" s="12"/>
      <c r="P90" s="12"/>
      <c r="Q90" s="12"/>
      <c r="R90" s="12"/>
    </row>
    <row r="91" spans="1:18" x14ac:dyDescent="0.25">
      <c r="A91" s="6" t="s">
        <v>139</v>
      </c>
      <c r="B91" s="7" t="s">
        <v>47</v>
      </c>
      <c r="C91" s="6"/>
      <c r="D91" s="6"/>
      <c r="E91" s="6"/>
      <c r="F91" s="21"/>
      <c r="G91" s="6"/>
      <c r="H91" s="6"/>
      <c r="I91" s="6"/>
      <c r="J91" s="6"/>
      <c r="K91" s="6"/>
      <c r="L91" s="6"/>
      <c r="M91" s="12"/>
      <c r="N91" s="12"/>
      <c r="O91" s="12"/>
      <c r="P91" s="12"/>
      <c r="Q91" s="12"/>
      <c r="R91" s="12"/>
    </row>
    <row r="92" spans="1:18" ht="34.5" x14ac:dyDescent="0.25">
      <c r="A92" s="6" t="s">
        <v>140</v>
      </c>
      <c r="B92" s="33" t="s">
        <v>141</v>
      </c>
      <c r="C92" s="34" t="s">
        <v>23</v>
      </c>
      <c r="D92" s="5">
        <v>0.01</v>
      </c>
      <c r="E92" s="6"/>
      <c r="F92" s="31">
        <v>800000</v>
      </c>
      <c r="G92" s="6"/>
      <c r="H92" s="31">
        <f>D92*F92</f>
        <v>8000</v>
      </c>
      <c r="I92" s="6"/>
      <c r="J92" s="6"/>
      <c r="K92" s="6"/>
      <c r="L92" s="6"/>
      <c r="M92" s="12"/>
      <c r="N92" s="12"/>
      <c r="O92" s="12"/>
      <c r="P92" s="12"/>
      <c r="Q92" s="12"/>
      <c r="R92" s="12"/>
    </row>
    <row r="93" spans="1:18" x14ac:dyDescent="0.25">
      <c r="A93" s="6"/>
      <c r="B93" s="6"/>
      <c r="C93" s="6"/>
      <c r="D93" s="6"/>
      <c r="E93" s="6"/>
      <c r="F93" s="21"/>
      <c r="G93" s="6"/>
      <c r="H93" s="6"/>
      <c r="I93" s="6"/>
      <c r="J93" s="6"/>
      <c r="K93" s="6"/>
      <c r="L93" s="6"/>
      <c r="M93" s="12"/>
      <c r="N93" s="12"/>
      <c r="O93" s="12"/>
      <c r="P93" s="12"/>
      <c r="Q93" s="12"/>
      <c r="R93" s="12"/>
    </row>
    <row r="94" spans="1:18" x14ac:dyDescent="0.25">
      <c r="A94" s="6"/>
      <c r="B94" s="86" t="s">
        <v>50</v>
      </c>
      <c r="C94" s="86"/>
      <c r="D94" s="86"/>
      <c r="E94" s="86"/>
      <c r="F94" s="86"/>
      <c r="G94" s="13"/>
      <c r="H94" s="14">
        <f>SUM(H86:H92)</f>
        <v>25000</v>
      </c>
      <c r="I94" s="6"/>
      <c r="J94" s="6"/>
      <c r="K94" s="6"/>
      <c r="L94" s="6"/>
      <c r="M94" s="12"/>
      <c r="N94" s="12"/>
      <c r="O94" s="12"/>
      <c r="P94" s="12"/>
      <c r="Q94" s="12"/>
      <c r="R94" s="12"/>
    </row>
    <row r="95" spans="1:18" x14ac:dyDescent="0.25">
      <c r="A95" s="6"/>
      <c r="B95" s="6"/>
      <c r="C95" s="6"/>
      <c r="D95" s="6"/>
      <c r="E95" s="6"/>
      <c r="F95" s="21"/>
      <c r="G95" s="6"/>
      <c r="H95" s="6"/>
      <c r="I95" s="6"/>
      <c r="J95" s="6"/>
      <c r="K95" s="6"/>
      <c r="L95" s="6"/>
      <c r="M95" s="12"/>
      <c r="N95" s="12"/>
      <c r="O95" s="12"/>
      <c r="P95" s="12"/>
      <c r="Q95" s="12"/>
      <c r="R95" s="12"/>
    </row>
    <row r="96" spans="1:18" x14ac:dyDescent="0.25">
      <c r="A96" s="28" t="s">
        <v>142</v>
      </c>
      <c r="B96" s="28" t="s">
        <v>52</v>
      </c>
      <c r="C96" s="29"/>
      <c r="D96" s="29"/>
      <c r="E96" s="29"/>
      <c r="F96" s="30"/>
      <c r="G96" s="29"/>
      <c r="H96" s="29"/>
      <c r="I96" s="6"/>
      <c r="J96" s="6"/>
      <c r="K96" s="6"/>
      <c r="L96" s="6"/>
      <c r="M96" s="12"/>
      <c r="N96" s="12"/>
      <c r="O96" s="12"/>
      <c r="P96" s="12"/>
      <c r="Q96" s="12"/>
      <c r="R96" s="12"/>
    </row>
    <row r="97" spans="1:18" x14ac:dyDescent="0.25">
      <c r="A97" s="6"/>
      <c r="B97" s="6"/>
      <c r="C97" s="6"/>
      <c r="D97" s="6"/>
      <c r="E97" s="6"/>
      <c r="F97" s="21"/>
      <c r="G97" s="6"/>
      <c r="H97" s="6"/>
      <c r="I97" s="6"/>
      <c r="J97" s="6"/>
      <c r="K97" s="6"/>
      <c r="L97" s="6"/>
      <c r="M97" s="12"/>
      <c r="N97" s="12"/>
      <c r="O97" s="12"/>
      <c r="P97" s="12"/>
      <c r="Q97" s="12"/>
      <c r="R97" s="12"/>
    </row>
    <row r="98" spans="1:18" x14ac:dyDescent="0.25">
      <c r="A98" s="6" t="s">
        <v>143</v>
      </c>
      <c r="B98" s="27" t="s">
        <v>54</v>
      </c>
      <c r="C98" s="8" t="s">
        <v>23</v>
      </c>
      <c r="D98" s="4">
        <v>0.01</v>
      </c>
      <c r="E98" s="6"/>
      <c r="F98" s="25">
        <f>H81+H94</f>
        <v>1340225.5999999994</v>
      </c>
      <c r="G98" s="6"/>
      <c r="H98" s="26">
        <f>D98*F98</f>
        <v>13402.255999999994</v>
      </c>
      <c r="I98" s="6"/>
      <c r="J98" s="6"/>
      <c r="K98" s="6"/>
      <c r="L98" s="6"/>
      <c r="M98" s="12"/>
      <c r="N98" s="12"/>
      <c r="O98" s="12"/>
      <c r="P98" s="12"/>
      <c r="Q98" s="12"/>
      <c r="R98" s="12"/>
    </row>
    <row r="99" spans="1:18" x14ac:dyDescent="0.25">
      <c r="A99" s="6"/>
      <c r="B99" s="6"/>
      <c r="C99" s="6"/>
      <c r="D99" s="6"/>
      <c r="E99" s="6"/>
      <c r="F99" s="21"/>
      <c r="G99" s="6"/>
      <c r="H99" s="6"/>
      <c r="I99" s="6"/>
      <c r="J99" s="6"/>
      <c r="K99" s="6"/>
      <c r="L99" s="6"/>
      <c r="M99" s="12"/>
      <c r="N99" s="12"/>
      <c r="O99" s="12"/>
      <c r="P99" s="12"/>
      <c r="Q99" s="12"/>
      <c r="R99" s="12"/>
    </row>
    <row r="100" spans="1:18" x14ac:dyDescent="0.25">
      <c r="A100" s="6" t="s">
        <v>144</v>
      </c>
      <c r="B100" s="27" t="s">
        <v>56</v>
      </c>
      <c r="C100" s="8" t="s">
        <v>23</v>
      </c>
      <c r="D100" s="4">
        <v>0.01</v>
      </c>
      <c r="E100" s="6"/>
      <c r="F100" s="25">
        <f>F98+H98</f>
        <v>1353627.8559999994</v>
      </c>
      <c r="G100" s="6"/>
      <c r="H100" s="26">
        <f>F100*D100</f>
        <v>13536.278559999995</v>
      </c>
      <c r="I100" s="6"/>
      <c r="J100" s="6"/>
      <c r="K100" s="6"/>
      <c r="L100" s="6"/>
      <c r="M100" s="12"/>
      <c r="N100" s="12"/>
      <c r="O100" s="12"/>
      <c r="P100" s="12"/>
      <c r="Q100" s="12"/>
      <c r="R100" s="12"/>
    </row>
    <row r="101" spans="1:18" x14ac:dyDescent="0.25">
      <c r="A101" s="6"/>
      <c r="B101" s="7"/>
      <c r="C101" s="8"/>
      <c r="D101" s="9"/>
      <c r="E101" s="6"/>
      <c r="F101" s="10"/>
      <c r="G101" s="6"/>
      <c r="H101" s="11"/>
      <c r="I101" s="6"/>
      <c r="J101" s="6"/>
      <c r="K101" s="6"/>
      <c r="L101" s="6"/>
      <c r="M101" s="12"/>
      <c r="N101" s="12"/>
      <c r="O101" s="12"/>
      <c r="P101" s="12"/>
      <c r="Q101" s="12"/>
      <c r="R101" s="12"/>
    </row>
    <row r="102" spans="1:18" x14ac:dyDescent="0.25">
      <c r="A102" s="6"/>
      <c r="B102" s="86" t="s">
        <v>57</v>
      </c>
      <c r="C102" s="86"/>
      <c r="D102" s="86"/>
      <c r="E102" s="86"/>
      <c r="F102" s="86"/>
      <c r="G102" s="13"/>
      <c r="H102" s="14">
        <f>SUM(H98:H100)</f>
        <v>26938.534559999989</v>
      </c>
      <c r="I102" s="6"/>
      <c r="J102" s="6"/>
      <c r="K102" s="6"/>
      <c r="L102" s="6"/>
      <c r="M102" s="12"/>
      <c r="N102" s="12"/>
      <c r="O102" s="12"/>
      <c r="P102" s="12"/>
      <c r="Q102" s="12"/>
      <c r="R102" s="12"/>
    </row>
    <row r="103" spans="1:18" x14ac:dyDescent="0.25">
      <c r="A103" s="6"/>
      <c r="B103" s="7"/>
      <c r="C103" s="8"/>
      <c r="D103" s="9"/>
      <c r="E103" s="6"/>
      <c r="F103" s="10"/>
      <c r="G103" s="6"/>
      <c r="H103" s="11"/>
      <c r="I103" s="6"/>
      <c r="J103" s="6"/>
      <c r="K103" s="6"/>
      <c r="L103" s="6"/>
      <c r="M103" s="12"/>
      <c r="N103" s="12"/>
      <c r="O103" s="12"/>
      <c r="P103" s="12"/>
      <c r="Q103" s="12"/>
      <c r="R103" s="12"/>
    </row>
    <row r="104" spans="1:18" x14ac:dyDescent="0.25">
      <c r="A104" s="6" t="s">
        <v>145</v>
      </c>
      <c r="B104" s="7" t="s">
        <v>146</v>
      </c>
      <c r="C104" s="8"/>
      <c r="D104" s="9"/>
      <c r="E104" s="6"/>
      <c r="F104" s="10"/>
      <c r="G104" s="6"/>
      <c r="H104" s="11"/>
      <c r="I104" s="6"/>
      <c r="J104" s="6"/>
      <c r="K104" s="6"/>
      <c r="L104" s="6"/>
      <c r="M104" s="12"/>
      <c r="N104" s="12"/>
      <c r="O104" s="12"/>
      <c r="P104" s="12"/>
      <c r="Q104" s="12"/>
      <c r="R104" s="12"/>
    </row>
    <row r="105" spans="1:18" x14ac:dyDescent="0.25">
      <c r="A105" s="6"/>
      <c r="B105" s="36" t="s">
        <v>147</v>
      </c>
      <c r="C105" s="51" t="s">
        <v>148</v>
      </c>
      <c r="D105" s="43">
        <v>0</v>
      </c>
      <c r="E105" s="6"/>
      <c r="F105" s="25">
        <v>250000</v>
      </c>
      <c r="G105" s="6"/>
      <c r="H105" s="14">
        <f>-D105*F105</f>
        <v>0</v>
      </c>
      <c r="I105" s="6"/>
      <c r="J105" s="6"/>
      <c r="K105" s="6"/>
      <c r="L105" s="6"/>
      <c r="M105" s="12"/>
      <c r="N105" s="12"/>
      <c r="O105" s="12"/>
      <c r="P105" s="12"/>
      <c r="Q105" s="12"/>
      <c r="R105" s="12"/>
    </row>
    <row r="106" spans="1:18" x14ac:dyDescent="0.25">
      <c r="A106" s="6"/>
      <c r="B106" s="36" t="s">
        <v>149</v>
      </c>
      <c r="C106" s="51" t="s">
        <v>148</v>
      </c>
      <c r="D106" s="43">
        <v>0</v>
      </c>
      <c r="E106" s="6"/>
      <c r="F106" s="25">
        <v>500000</v>
      </c>
      <c r="G106" s="6"/>
      <c r="H106" s="14">
        <f>-F106*D106</f>
        <v>0</v>
      </c>
      <c r="I106" s="6"/>
      <c r="J106" s="6"/>
      <c r="K106" s="6"/>
      <c r="L106" s="6"/>
      <c r="M106" s="12"/>
      <c r="N106" s="12"/>
      <c r="O106" s="12"/>
      <c r="P106" s="12"/>
      <c r="Q106" s="12"/>
      <c r="R106" s="12"/>
    </row>
    <row r="107" spans="1:18" x14ac:dyDescent="0.25">
      <c r="A107" s="6"/>
      <c r="B107" s="36" t="s">
        <v>150</v>
      </c>
      <c r="C107" s="51" t="s">
        <v>148</v>
      </c>
      <c r="D107" s="43">
        <v>0</v>
      </c>
      <c r="E107" s="6"/>
      <c r="F107" s="25">
        <v>1000000</v>
      </c>
      <c r="G107" s="6"/>
      <c r="H107" s="14">
        <f>-F107*D107</f>
        <v>0</v>
      </c>
      <c r="I107" s="6"/>
      <c r="J107" s="6"/>
      <c r="K107" s="6"/>
      <c r="L107" s="6"/>
      <c r="M107" s="12"/>
      <c r="N107" s="12"/>
      <c r="O107" s="12"/>
      <c r="P107" s="12"/>
      <c r="Q107" s="12"/>
      <c r="R107" s="12"/>
    </row>
    <row r="108" spans="1:18" x14ac:dyDescent="0.25">
      <c r="A108" s="6"/>
      <c r="B108" s="7"/>
      <c r="C108" s="8"/>
      <c r="E108" s="6"/>
      <c r="F108" s="10"/>
      <c r="G108" s="6"/>
      <c r="H108" s="11"/>
      <c r="I108" s="6"/>
      <c r="J108" s="6"/>
      <c r="K108" s="6"/>
      <c r="L108" s="6"/>
      <c r="M108" s="12"/>
      <c r="N108" s="12"/>
      <c r="O108" s="12"/>
      <c r="P108" s="12"/>
      <c r="Q108" s="12"/>
      <c r="R108" s="12"/>
    </row>
    <row r="109" spans="1:18" x14ac:dyDescent="0.25">
      <c r="A109" s="6"/>
      <c r="B109" s="86" t="s">
        <v>151</v>
      </c>
      <c r="C109" s="86"/>
      <c r="D109" s="86"/>
      <c r="E109" s="86"/>
      <c r="F109" s="86"/>
      <c r="G109" s="13"/>
      <c r="H109" s="14">
        <f>H81+H94+H102+H105+H106+H107</f>
        <v>1367164.1345599995</v>
      </c>
      <c r="I109" s="6"/>
      <c r="J109" s="6"/>
      <c r="K109" s="6"/>
      <c r="L109" s="6"/>
      <c r="M109" s="12"/>
      <c r="N109" s="12"/>
      <c r="O109" s="12"/>
      <c r="P109" s="12"/>
      <c r="Q109" s="12"/>
      <c r="R109" s="12"/>
    </row>
    <row r="110" spans="1:18" x14ac:dyDescent="0.25">
      <c r="A110" s="6"/>
      <c r="B110" s="7"/>
      <c r="C110" s="8"/>
      <c r="D110" s="9"/>
      <c r="E110" s="6"/>
      <c r="F110" s="10"/>
      <c r="G110" s="6"/>
      <c r="H110" s="11"/>
      <c r="I110" s="6"/>
      <c r="J110" s="6"/>
      <c r="K110" s="6"/>
      <c r="L110" s="6"/>
      <c r="M110" s="12"/>
      <c r="N110" s="12"/>
      <c r="O110" s="12"/>
      <c r="P110" s="12"/>
      <c r="Q110" s="12"/>
      <c r="R110" s="12"/>
    </row>
    <row r="111" spans="1:18" s="48" customFormat="1" x14ac:dyDescent="0.25">
      <c r="A111" s="45" t="s">
        <v>152</v>
      </c>
      <c r="B111" s="49" t="s">
        <v>153</v>
      </c>
      <c r="C111" s="50" t="s">
        <v>23</v>
      </c>
      <c r="D111" s="43">
        <v>0</v>
      </c>
      <c r="E111" s="45"/>
      <c r="F111" s="46"/>
      <c r="G111" s="45"/>
      <c r="H111" s="14">
        <f>H109*D111</f>
        <v>0</v>
      </c>
      <c r="I111" s="45"/>
      <c r="J111" s="45"/>
      <c r="K111" s="45"/>
      <c r="L111" s="45"/>
      <c r="M111" s="47"/>
      <c r="N111" s="47"/>
      <c r="O111" s="47"/>
      <c r="P111" s="47"/>
      <c r="Q111" s="47"/>
      <c r="R111" s="47"/>
    </row>
    <row r="112" spans="1:18" ht="15.75" thickBot="1" x14ac:dyDescent="0.3">
      <c r="A112" s="15"/>
      <c r="B112" s="15"/>
      <c r="C112" s="15"/>
      <c r="D112" s="15"/>
      <c r="E112" s="15"/>
      <c r="F112" s="16"/>
      <c r="G112" s="15"/>
      <c r="H112" s="15"/>
      <c r="I112" s="6"/>
      <c r="J112" s="6"/>
      <c r="K112" s="6"/>
      <c r="L112" s="6"/>
      <c r="M112" s="12"/>
      <c r="N112" s="12"/>
      <c r="O112" s="12"/>
      <c r="P112" s="12"/>
      <c r="Q112" s="12"/>
      <c r="R112" s="12"/>
    </row>
    <row r="113" spans="1:18" ht="16.5" thickTop="1" thickBot="1" x14ac:dyDescent="0.3">
      <c r="A113" s="17"/>
      <c r="B113" s="18" t="s">
        <v>154</v>
      </c>
      <c r="C113" s="17"/>
      <c r="D113" s="17"/>
      <c r="E113" s="17"/>
      <c r="F113" s="19"/>
      <c r="G113" s="17"/>
      <c r="H113" s="20">
        <f>H81+H94+H102+H105+H106+H107+H111</f>
        <v>1367164.1345599995</v>
      </c>
      <c r="I113" s="6"/>
      <c r="J113" s="6"/>
      <c r="K113" s="6"/>
      <c r="L113" s="6"/>
      <c r="M113" s="12"/>
      <c r="N113" s="12"/>
      <c r="O113" s="12"/>
      <c r="P113" s="12"/>
      <c r="Q113" s="12"/>
      <c r="R113" s="12"/>
    </row>
    <row r="114" spans="1:18" ht="15.75" thickTop="1" x14ac:dyDescent="0.25"/>
    <row r="115" spans="1:18" x14ac:dyDescent="0.25">
      <c r="B115" s="44" t="s">
        <v>155</v>
      </c>
    </row>
  </sheetData>
  <sheetProtection algorithmName="SHA-512" hashValue="owQLHXSPGdsd5di7si2ujVSlQSKcXv77r+Gzi3IvFM36SHsU9R7/V5zL/sLb8UWtsAyGbzhud//LDiUuafR+3w==" saltValue="sHtVX9EiSYBoIeCuySQLsg==" spinCount="100000" sheet="1" objects="1" scenarios="1" selectLockedCells="1"/>
  <mergeCells count="7">
    <mergeCell ref="B109:F109"/>
    <mergeCell ref="B81:F81"/>
    <mergeCell ref="B94:F94"/>
    <mergeCell ref="B102:F102"/>
    <mergeCell ref="A1:H1"/>
    <mergeCell ref="A3:B3"/>
    <mergeCell ref="A4:B4"/>
  </mergeCells>
  <phoneticPr fontId="12" type="noConversion"/>
  <dataValidations count="3">
    <dataValidation type="decimal" operator="greaterThanOrEqual" allowBlank="1" showInputMessage="1" showErrorMessage="1" promptTitle="Minimale waarde!" prompt="Het uurtarief dient minimaal € 40,00 te bedragen." sqref="D10:D31 D55 D79" xr:uid="{445AE4EF-0E70-413E-9341-501E9B7306AE}">
      <formula1>40</formula1>
    </dataValidation>
    <dataValidation operator="greaterThanOrEqual" allowBlank="1" showInputMessage="1" showErrorMessage="1" sqref="D34 D37 D40 D46 D52 D43 D49 D58 D61 D64 D67 D70 D73 D76" xr:uid="{16505751-B260-4B51-A903-9149666B58BE}"/>
    <dataValidation type="decimal" operator="greaterThanOrEqual" allowBlank="1" showErrorMessage="1" promptTitle="Minimale waarde!" prompt="Het uurtarief dient minimaal € 40,00 te bedragen." sqref="D35:D36 D38:D39 D41:D42 D47:D48 D50:D51 D44:D45 D74:D75 D59:D60 D56 D62:D63 D65:D66 D68:D69 D71:D72 D53:D54 D77:D78" xr:uid="{F6187F36-F75A-4A4F-95EC-0C53925EDC75}">
      <formula1>40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Maak een keuze uit de lijst." prompt="Het toeslagpercentage dient minimaal 1%, maximaal 12% te bedragen." xr:uid="{015AF20F-31DF-4274-A5AF-0C7C90280263}">
          <x14:formula1>
            <xm:f>Invoerblad!$C$1:$C$12</xm:f>
          </x14:formula1>
          <xm:sqref>D86:D87 D89 D92 D98 D100:D104 D110</xm:sqref>
        </x14:dataValidation>
        <x14:dataValidation type="list" allowBlank="1" showInputMessage="1" showErrorMessage="1" promptTitle="Maak een keuze uit de lijst:" prompt="Minimaal 20%, maximaal 100%" xr:uid="{DFBD2680-159A-4D6C-A010-0509BC5523B0}">
          <x14:formula1>
            <xm:f>Invoerblad!$B$1:$B$81</xm:f>
          </x14:formula1>
          <xm:sqref>D33 D57</xm:sqref>
        </x14:dataValidation>
        <x14:dataValidation type="list" allowBlank="1" showInputMessage="1" showErrorMessage="1" promptTitle="Maak een keuze uit de lijst." prompt="Het projectkortingspercentage dient minimaal 0%, maximaal 12% te bedragen." xr:uid="{3570353A-1A9D-4B87-A0A2-E86D19419C95}">
          <x14:formula1>
            <xm:f>Invoerblad!$D$1:$D$49</xm:f>
          </x14:formula1>
          <xm:sqref>D105</xm:sqref>
        </x14:dataValidation>
        <x14:dataValidation type="list" allowBlank="1" showInputMessage="1" showErrorMessage="1" promptTitle="Maak een keuze uit de lijst." prompt="Het schoonmaaktoeslagpercentage dient minimaal 0 %, maximaal 1,25 % te bedragen." xr:uid="{F70F6167-A585-4E89-B40C-17B1D448D1CB}">
          <x14:formula1>
            <xm:f>Invoerblad!$E$1:$E$26</xm:f>
          </x14:formula1>
          <xm:sqref>D111</xm:sqref>
        </x14:dataValidation>
        <x14:dataValidation type="list" allowBlank="1" showInputMessage="1" showErrorMessage="1" promptTitle="Maak een keuze uit de lijst." prompt="Het projectkortingspercentage dient minimaal 0%, maximaal 5% te bedragen." xr:uid="{73CA1D28-9ABC-4EC3-8328-1B27DF401FDA}">
          <x14:formula1>
            <xm:f>Invoerblad!$D$1:$D$21</xm:f>
          </x14:formula1>
          <xm:sqref>D106:D107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A8B83-BA6E-45E3-888C-71DFC80D834E}">
  <dimension ref="A1:H38"/>
  <sheetViews>
    <sheetView workbookViewId="0">
      <selection activeCell="A4" sqref="A4:B4"/>
    </sheetView>
  </sheetViews>
  <sheetFormatPr defaultRowHeight="15" x14ac:dyDescent="0.25"/>
  <cols>
    <col min="2" max="2" width="95.5703125" customWidth="1"/>
    <col min="4" max="4" width="40.7109375" customWidth="1"/>
    <col min="5" max="5" width="4.7109375" customWidth="1"/>
    <col min="6" max="6" width="40.7109375" customWidth="1"/>
    <col min="7" max="7" width="4.7109375" customWidth="1"/>
    <col min="8" max="8" width="40.7109375" customWidth="1"/>
  </cols>
  <sheetData>
    <row r="1" spans="1:8" x14ac:dyDescent="0.25">
      <c r="A1" s="89" t="s">
        <v>156</v>
      </c>
      <c r="B1" s="89"/>
      <c r="C1" s="89"/>
      <c r="D1" s="89"/>
      <c r="E1" s="89"/>
      <c r="F1" s="89"/>
      <c r="G1" s="89"/>
      <c r="H1" s="89"/>
    </row>
    <row r="2" spans="1:8" x14ac:dyDescent="0.25">
      <c r="F2" s="24"/>
    </row>
    <row r="3" spans="1:8" x14ac:dyDescent="0.25">
      <c r="A3" s="88" t="s">
        <v>1</v>
      </c>
      <c r="B3" s="88"/>
      <c r="C3" s="6"/>
      <c r="D3" s="6"/>
      <c r="E3" s="6"/>
      <c r="F3" s="21"/>
      <c r="G3" s="6"/>
      <c r="H3" s="6"/>
    </row>
    <row r="4" spans="1:8" x14ac:dyDescent="0.25">
      <c r="A4" s="87"/>
      <c r="B4" s="87"/>
      <c r="C4" s="6"/>
      <c r="D4" s="41" t="s">
        <v>2</v>
      </c>
      <c r="E4" s="6"/>
      <c r="F4" s="21"/>
      <c r="G4" s="6"/>
      <c r="H4" s="6"/>
    </row>
    <row r="5" spans="1:8" x14ac:dyDescent="0.25">
      <c r="A5" s="6"/>
      <c r="B5" s="6"/>
      <c r="C5" s="6"/>
      <c r="D5" s="6"/>
      <c r="E5" s="6"/>
      <c r="F5" s="21"/>
      <c r="G5" s="6"/>
      <c r="H5" s="6"/>
    </row>
    <row r="6" spans="1:8" x14ac:dyDescent="0.25">
      <c r="A6" s="6"/>
      <c r="B6" s="6"/>
      <c r="C6" s="6"/>
      <c r="E6" s="41"/>
      <c r="G6" s="41"/>
    </row>
    <row r="7" spans="1:8" x14ac:dyDescent="0.25">
      <c r="A7" s="28" t="s">
        <v>157</v>
      </c>
      <c r="B7" s="28" t="s">
        <v>158</v>
      </c>
      <c r="C7" s="29"/>
      <c r="D7" s="30" t="s">
        <v>8</v>
      </c>
      <c r="E7" s="29"/>
      <c r="F7" s="30" t="s">
        <v>9</v>
      </c>
      <c r="G7" s="29"/>
      <c r="H7" s="30" t="s">
        <v>10</v>
      </c>
    </row>
    <row r="8" spans="1:8" x14ac:dyDescent="0.25">
      <c r="A8" s="6"/>
      <c r="B8" s="6"/>
      <c r="C8" s="6"/>
      <c r="D8" s="40" t="s">
        <v>3</v>
      </c>
      <c r="E8" s="6"/>
      <c r="F8" s="40" t="s">
        <v>159</v>
      </c>
      <c r="G8" s="6"/>
      <c r="H8" s="42" t="s">
        <v>5</v>
      </c>
    </row>
    <row r="9" spans="1:8" x14ac:dyDescent="0.25">
      <c r="A9" s="6" t="s">
        <v>160</v>
      </c>
      <c r="B9" s="7" t="s">
        <v>12</v>
      </c>
      <c r="C9" s="6"/>
      <c r="D9" s="6"/>
      <c r="E9" s="6"/>
      <c r="F9" s="21"/>
      <c r="G9" s="6"/>
      <c r="H9" s="6"/>
    </row>
    <row r="10" spans="1:8" x14ac:dyDescent="0.25">
      <c r="A10" s="6" t="s">
        <v>161</v>
      </c>
      <c r="B10" s="36" t="s">
        <v>162</v>
      </c>
      <c r="C10" s="6"/>
      <c r="D10" s="3">
        <v>45</v>
      </c>
      <c r="E10" s="6"/>
      <c r="F10" s="62">
        <f>SUM(H17:H20)/60</f>
        <v>83.5</v>
      </c>
      <c r="G10" s="6"/>
      <c r="H10" s="26">
        <f>D10*F10</f>
        <v>3757.5</v>
      </c>
    </row>
    <row r="11" spans="1:8" x14ac:dyDescent="0.25">
      <c r="A11" s="6" t="s">
        <v>163</v>
      </c>
      <c r="B11" s="36" t="s">
        <v>164</v>
      </c>
      <c r="C11" s="6"/>
      <c r="D11" s="3">
        <v>45</v>
      </c>
      <c r="E11" s="6"/>
      <c r="F11" s="62">
        <f>SUM(H22:H28)/60</f>
        <v>113.5</v>
      </c>
      <c r="G11" s="6"/>
      <c r="H11" s="26">
        <f>D11*F11</f>
        <v>5107.5</v>
      </c>
    </row>
    <row r="12" spans="1:8" x14ac:dyDescent="0.25">
      <c r="A12" s="6"/>
      <c r="B12" s="6"/>
      <c r="C12" s="6"/>
      <c r="D12" s="6"/>
      <c r="E12" s="6"/>
      <c r="F12" s="21"/>
      <c r="G12" s="6"/>
      <c r="H12" s="6"/>
    </row>
    <row r="13" spans="1:8" x14ac:dyDescent="0.25">
      <c r="A13" s="6"/>
      <c r="B13" s="86" t="s">
        <v>165</v>
      </c>
      <c r="C13" s="86"/>
      <c r="D13" s="86"/>
      <c r="E13" s="86"/>
      <c r="F13" s="86"/>
      <c r="G13" s="13"/>
      <c r="H13" s="14">
        <f>H10+H11</f>
        <v>8865</v>
      </c>
    </row>
    <row r="14" spans="1:8" x14ac:dyDescent="0.25">
      <c r="A14" s="6"/>
      <c r="B14" s="6"/>
      <c r="C14" s="6"/>
      <c r="D14" s="6"/>
      <c r="E14" s="6"/>
      <c r="F14" s="21"/>
      <c r="G14" s="6"/>
      <c r="H14" s="6"/>
    </row>
    <row r="15" spans="1:8" x14ac:dyDescent="0.25">
      <c r="A15" s="28" t="s">
        <v>166</v>
      </c>
      <c r="B15" s="28" t="s">
        <v>167</v>
      </c>
      <c r="C15" s="29"/>
      <c r="D15" s="29"/>
      <c r="E15" s="29"/>
      <c r="F15" s="30"/>
      <c r="G15" s="29"/>
      <c r="H15" s="29"/>
    </row>
    <row r="16" spans="1:8" x14ac:dyDescent="0.25">
      <c r="A16" s="6" t="s">
        <v>168</v>
      </c>
      <c r="B16" s="7" t="s">
        <v>169</v>
      </c>
      <c r="C16" s="6"/>
      <c r="D16" s="40" t="s">
        <v>170</v>
      </c>
      <c r="E16" s="6"/>
      <c r="F16" s="40" t="s">
        <v>171</v>
      </c>
      <c r="G16" s="6"/>
      <c r="H16" s="40" t="s">
        <v>172</v>
      </c>
    </row>
    <row r="17" spans="1:8" x14ac:dyDescent="0.25">
      <c r="A17" s="6" t="s">
        <v>173</v>
      </c>
      <c r="B17" s="35" t="s">
        <v>174</v>
      </c>
      <c r="C17" s="8"/>
      <c r="D17" s="56">
        <v>1</v>
      </c>
      <c r="E17" s="6"/>
      <c r="F17" s="58">
        <v>1800</v>
      </c>
      <c r="G17" s="6"/>
      <c r="H17" s="57">
        <f>D17*F17</f>
        <v>1800</v>
      </c>
    </row>
    <row r="18" spans="1:8" x14ac:dyDescent="0.25">
      <c r="A18" s="6" t="s">
        <v>175</v>
      </c>
      <c r="B18" s="35" t="s">
        <v>176</v>
      </c>
      <c r="C18" s="8"/>
      <c r="D18" s="56">
        <v>1</v>
      </c>
      <c r="E18" s="6"/>
      <c r="F18" s="58">
        <v>3000</v>
      </c>
      <c r="G18" s="6"/>
      <c r="H18" s="57">
        <f>D18*F18</f>
        <v>3000</v>
      </c>
    </row>
    <row r="19" spans="1:8" x14ac:dyDescent="0.25">
      <c r="A19" s="6" t="s">
        <v>177</v>
      </c>
      <c r="B19" s="35" t="s">
        <v>178</v>
      </c>
      <c r="C19" s="8"/>
      <c r="D19" s="56">
        <v>1</v>
      </c>
      <c r="E19" s="6"/>
      <c r="F19" s="58">
        <v>150</v>
      </c>
      <c r="G19" s="6"/>
      <c r="H19" s="57">
        <f t="shared" ref="H19:H20" si="0">D19*F19</f>
        <v>150</v>
      </c>
    </row>
    <row r="20" spans="1:8" x14ac:dyDescent="0.25">
      <c r="A20" s="6" t="s">
        <v>179</v>
      </c>
      <c r="B20" s="35" t="s">
        <v>180</v>
      </c>
      <c r="C20" s="8"/>
      <c r="D20" s="56">
        <v>1</v>
      </c>
      <c r="E20" s="6"/>
      <c r="F20" s="58">
        <v>60</v>
      </c>
      <c r="G20" s="6"/>
      <c r="H20" s="57">
        <f t="shared" si="0"/>
        <v>60</v>
      </c>
    </row>
    <row r="21" spans="1:8" x14ac:dyDescent="0.25">
      <c r="A21" s="6"/>
      <c r="B21" s="59"/>
      <c r="C21" s="8"/>
      <c r="D21" s="60"/>
      <c r="E21" s="6"/>
      <c r="F21" s="60"/>
      <c r="G21" s="6"/>
      <c r="H21" s="61"/>
    </row>
    <row r="22" spans="1:8" x14ac:dyDescent="0.25">
      <c r="A22" s="6" t="s">
        <v>181</v>
      </c>
      <c r="B22" s="35" t="s">
        <v>182</v>
      </c>
      <c r="C22" s="8"/>
      <c r="D22" s="56">
        <v>1</v>
      </c>
      <c r="E22" s="6"/>
      <c r="F22" s="58">
        <v>840</v>
      </c>
      <c r="G22" s="6"/>
      <c r="H22" s="57">
        <f>D22*F22</f>
        <v>840</v>
      </c>
    </row>
    <row r="23" spans="1:8" x14ac:dyDescent="0.25">
      <c r="A23" s="6" t="s">
        <v>183</v>
      </c>
      <c r="B23" s="35" t="s">
        <v>184</v>
      </c>
      <c r="C23" s="8"/>
      <c r="D23" s="56">
        <v>1</v>
      </c>
      <c r="E23" s="6"/>
      <c r="F23" s="58">
        <v>45</v>
      </c>
      <c r="G23" s="6"/>
      <c r="H23" s="57">
        <f t="shared" ref="H23:H27" si="1">D23*F23</f>
        <v>45</v>
      </c>
    </row>
    <row r="24" spans="1:8" x14ac:dyDescent="0.25">
      <c r="A24" s="6" t="s">
        <v>185</v>
      </c>
      <c r="B24" s="35" t="s">
        <v>186</v>
      </c>
      <c r="C24" s="8"/>
      <c r="D24" s="56">
        <v>1</v>
      </c>
      <c r="E24" s="6"/>
      <c r="F24" s="58">
        <v>2400</v>
      </c>
      <c r="G24" s="6"/>
      <c r="H24" s="57">
        <f t="shared" si="1"/>
        <v>2400</v>
      </c>
    </row>
    <row r="25" spans="1:8" x14ac:dyDescent="0.25">
      <c r="A25" s="6" t="s">
        <v>187</v>
      </c>
      <c r="B25" s="35" t="s">
        <v>188</v>
      </c>
      <c r="C25" s="8"/>
      <c r="D25" s="56">
        <v>1</v>
      </c>
      <c r="E25" s="6"/>
      <c r="F25" s="58">
        <v>75</v>
      </c>
      <c r="G25" s="6"/>
      <c r="H25" s="57">
        <f t="shared" si="1"/>
        <v>75</v>
      </c>
    </row>
    <row r="26" spans="1:8" ht="15" customHeight="1" x14ac:dyDescent="0.25">
      <c r="A26" s="6" t="s">
        <v>189</v>
      </c>
      <c r="B26" s="35" t="s">
        <v>190</v>
      </c>
      <c r="C26" s="8"/>
      <c r="D26" s="56">
        <v>1</v>
      </c>
      <c r="E26" s="6"/>
      <c r="F26" s="58">
        <v>2550</v>
      </c>
      <c r="G26" s="6"/>
      <c r="H26" s="57">
        <f t="shared" si="1"/>
        <v>2550</v>
      </c>
    </row>
    <row r="27" spans="1:8" x14ac:dyDescent="0.25">
      <c r="A27" s="6" t="s">
        <v>191</v>
      </c>
      <c r="B27" s="36" t="s">
        <v>192</v>
      </c>
      <c r="C27" s="6"/>
      <c r="D27" s="56">
        <v>1</v>
      </c>
      <c r="E27" s="6"/>
      <c r="F27" s="38">
        <v>900</v>
      </c>
      <c r="G27" s="6"/>
      <c r="H27" s="57">
        <f t="shared" si="1"/>
        <v>900</v>
      </c>
    </row>
    <row r="28" spans="1:8" x14ac:dyDescent="0.25">
      <c r="A28" s="6"/>
      <c r="B28" s="6"/>
      <c r="C28" s="6"/>
      <c r="D28" s="6"/>
      <c r="E28" s="6"/>
      <c r="F28" s="21"/>
      <c r="G28" s="6"/>
      <c r="H28" s="6"/>
    </row>
    <row r="29" spans="1:8" x14ac:dyDescent="0.25">
      <c r="A29" s="28" t="s">
        <v>193</v>
      </c>
      <c r="B29" s="28" t="s">
        <v>52</v>
      </c>
      <c r="C29" s="29"/>
      <c r="D29" s="29"/>
      <c r="E29" s="29"/>
      <c r="F29" s="30"/>
      <c r="G29" s="29"/>
      <c r="H29" s="29"/>
    </row>
    <row r="30" spans="1:8" x14ac:dyDescent="0.25">
      <c r="A30" s="6"/>
      <c r="B30" s="6"/>
      <c r="C30" s="6"/>
      <c r="D30" s="6"/>
      <c r="E30" s="6"/>
      <c r="F30" s="40"/>
      <c r="G30" s="6"/>
      <c r="H30" s="6"/>
    </row>
    <row r="31" spans="1:8" x14ac:dyDescent="0.25">
      <c r="A31" s="6" t="s">
        <v>53</v>
      </c>
      <c r="B31" s="27" t="s">
        <v>54</v>
      </c>
      <c r="C31" s="8" t="s">
        <v>23</v>
      </c>
      <c r="D31" s="4">
        <v>0.01</v>
      </c>
      <c r="E31" s="6"/>
      <c r="F31" s="25">
        <f>H13</f>
        <v>8865</v>
      </c>
      <c r="G31" s="6"/>
      <c r="H31" s="26">
        <f>D31*F31</f>
        <v>88.65</v>
      </c>
    </row>
    <row r="32" spans="1:8" x14ac:dyDescent="0.25">
      <c r="A32" s="6"/>
      <c r="B32" s="6"/>
      <c r="C32" s="6"/>
      <c r="D32" s="6"/>
      <c r="E32" s="6"/>
      <c r="F32" s="21"/>
      <c r="G32" s="6"/>
      <c r="H32" s="6"/>
    </row>
    <row r="33" spans="1:8" x14ac:dyDescent="0.25">
      <c r="A33" s="6" t="s">
        <v>55</v>
      </c>
      <c r="B33" s="27" t="s">
        <v>56</v>
      </c>
      <c r="C33" s="8" t="s">
        <v>23</v>
      </c>
      <c r="D33" s="4">
        <v>0.01</v>
      </c>
      <c r="E33" s="6"/>
      <c r="F33" s="25">
        <f>F31+H31</f>
        <v>8953.65</v>
      </c>
      <c r="G33" s="6"/>
      <c r="H33" s="26">
        <f>F33*D33</f>
        <v>89.536500000000004</v>
      </c>
    </row>
    <row r="34" spans="1:8" x14ac:dyDescent="0.25">
      <c r="A34" s="6"/>
      <c r="B34" s="7"/>
      <c r="C34" s="8"/>
      <c r="D34" s="9"/>
      <c r="E34" s="6"/>
      <c r="F34" s="10"/>
      <c r="G34" s="6"/>
      <c r="H34" s="11"/>
    </row>
    <row r="35" spans="1:8" x14ac:dyDescent="0.25">
      <c r="A35" s="6"/>
      <c r="B35" s="86" t="s">
        <v>57</v>
      </c>
      <c r="C35" s="86"/>
      <c r="D35" s="86"/>
      <c r="E35" s="86"/>
      <c r="F35" s="86"/>
      <c r="G35" s="13"/>
      <c r="H35" s="14">
        <f>SUM(H31:H33)</f>
        <v>178.18650000000002</v>
      </c>
    </row>
    <row r="36" spans="1:8" ht="15.75" thickBot="1" x14ac:dyDescent="0.3">
      <c r="A36" s="15"/>
      <c r="B36" s="15"/>
      <c r="C36" s="15"/>
      <c r="D36" s="15"/>
      <c r="E36" s="15"/>
      <c r="F36" s="16"/>
      <c r="G36" s="15"/>
      <c r="H36" s="15"/>
    </row>
    <row r="37" spans="1:8" ht="16.5" thickTop="1" thickBot="1" x14ac:dyDescent="0.3">
      <c r="A37" s="17"/>
      <c r="B37" s="18" t="s">
        <v>194</v>
      </c>
      <c r="C37" s="17"/>
      <c r="D37" s="17"/>
      <c r="E37" s="17"/>
      <c r="F37" s="19"/>
      <c r="G37" s="17"/>
      <c r="H37" s="20">
        <f>H13+H35</f>
        <v>9043.1864999999998</v>
      </c>
    </row>
    <row r="38" spans="1:8" ht="15.75" thickTop="1" x14ac:dyDescent="0.25"/>
  </sheetData>
  <sheetProtection algorithmName="SHA-512" hashValue="jHQPiGAppWP2CitE6G1LxPZPTP34G55ZqxxPE6Fq0BnIfu+nY1CoU/9nBd4IMHKg8mjIQKqi2UIaYX18a/sYng==" saltValue="gp4xWvIEEtEij+8/ONr67g==" spinCount="100000" sheet="1" objects="1" scenarios="1" selectLockedCells="1"/>
  <mergeCells count="5">
    <mergeCell ref="A1:H1"/>
    <mergeCell ref="A3:B3"/>
    <mergeCell ref="A4:B4"/>
    <mergeCell ref="B13:F13"/>
    <mergeCell ref="B35:F35"/>
  </mergeCells>
  <dataValidations count="1">
    <dataValidation type="decimal" operator="greaterThanOrEqual" allowBlank="1" showInputMessage="1" showErrorMessage="1" promptTitle="Minimale waarde!" prompt="Het uurtarief dient minimaal € 45,00 te bedragen." sqref="D10:D11" xr:uid="{63B1032E-514A-4228-8058-91C396F8F8CD}">
      <formula1>45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Title="Maak een keuze uit de lijst." prompt="Het toeslagpercentage dient minimaal 1%, maximaal 12% te bedragen." xr:uid="{33F971F7-2302-49BF-A6AA-649AA362F175}">
          <x14:formula1>
            <xm:f>Invoerblad!$C$1:$C$12</xm:f>
          </x14:formula1>
          <xm:sqref>D33:D34 D31</xm:sqref>
        </x14:dataValidation>
        <x14:dataValidation type="list" allowBlank="1" showInputMessage="1" showErrorMessage="1" promptTitle="Maak een keuze uit de lijst." prompt="Het aantal minuten dient minimaal 1, maximaal 10 minuten te bedragen." xr:uid="{64FAC6DF-71DD-4303-AF47-29D5EAB18858}">
          <x14:formula1>
            <xm:f>Invoerblad!$G$1:$G$10</xm:f>
          </x14:formula1>
          <xm:sqref>D20</xm:sqref>
        </x14:dataValidation>
        <x14:dataValidation type="list" allowBlank="1" showInputMessage="1" showErrorMessage="1" promptTitle="Maak een keuze uit de lijst." prompt="Het aantal minuten dient minimaal 1, maximaal 15 minuten te bedragen." xr:uid="{FC4EB63C-F3C8-476F-9C11-4FCF90FF02AE}">
          <x14:formula1>
            <xm:f>Invoerblad!$G$1:$G$15</xm:f>
          </x14:formula1>
          <xm:sqref>D22:D27</xm:sqref>
        </x14:dataValidation>
        <x14:dataValidation type="list" allowBlank="1" showInputMessage="1" showErrorMessage="1" promptTitle="Maak een keuze uit de lijst." prompt="Het aantal minuten dient minimaal 1, maximaal 5 minuten te bedragen." xr:uid="{787C8ABC-C52B-4744-8BDA-EAA685EEE6D8}">
          <x14:formula1>
            <xm:f>Invoerblad!$G$1:$G$5</xm:f>
          </x14:formula1>
          <xm:sqref>D17:D19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17AD0-4388-4BA3-B0A9-2AC7A244204C}">
  <dimension ref="A1:I74"/>
  <sheetViews>
    <sheetView tabSelected="1" topLeftCell="A25" zoomScale="85" zoomScaleNormal="85" workbookViewId="0">
      <selection activeCell="E69" sqref="E69"/>
    </sheetView>
  </sheetViews>
  <sheetFormatPr defaultRowHeight="15" x14ac:dyDescent="0.25"/>
  <cols>
    <col min="2" max="2" width="48.28515625" bestFit="1" customWidth="1"/>
    <col min="3" max="3" width="118.42578125" customWidth="1"/>
    <col min="4" max="4" width="20.28515625" bestFit="1" customWidth="1"/>
    <col min="5" max="5" width="57.140625" bestFit="1" customWidth="1"/>
    <col min="7" max="7" width="36.7109375" style="67" bestFit="1" customWidth="1"/>
    <col min="9" max="9" width="28.5703125" bestFit="1" customWidth="1"/>
  </cols>
  <sheetData>
    <row r="1" spans="1:9" x14ac:dyDescent="0.25">
      <c r="A1" s="89" t="s">
        <v>195</v>
      </c>
      <c r="B1" s="89"/>
      <c r="C1" s="89"/>
      <c r="D1" s="89"/>
      <c r="E1" s="89"/>
      <c r="F1" s="89"/>
      <c r="G1" s="89"/>
      <c r="H1" s="89"/>
      <c r="I1" s="89"/>
    </row>
    <row r="3" spans="1:9" x14ac:dyDescent="0.25">
      <c r="A3" s="88" t="s">
        <v>1</v>
      </c>
      <c r="B3" s="88"/>
      <c r="C3" s="88"/>
      <c r="D3" s="6"/>
      <c r="E3" s="6"/>
      <c r="F3" s="6"/>
      <c r="G3" s="64"/>
      <c r="H3" s="6"/>
      <c r="I3" s="6"/>
    </row>
    <row r="4" spans="1:9" x14ac:dyDescent="0.25">
      <c r="A4" s="87"/>
      <c r="B4" s="87"/>
      <c r="C4" s="87"/>
      <c r="D4" s="6"/>
      <c r="E4" s="41" t="s">
        <v>2</v>
      </c>
      <c r="F4" s="6"/>
      <c r="G4" s="64"/>
      <c r="H4" s="6"/>
      <c r="I4" s="6"/>
    </row>
    <row r="5" spans="1:9" x14ac:dyDescent="0.25">
      <c r="A5" s="6"/>
      <c r="B5" s="6"/>
      <c r="C5" s="6"/>
      <c r="D5" s="6"/>
      <c r="E5" s="6"/>
      <c r="F5" s="6"/>
      <c r="G5" s="64"/>
      <c r="H5" s="6"/>
      <c r="I5" s="6"/>
    </row>
    <row r="6" spans="1:9" x14ac:dyDescent="0.25">
      <c r="A6" s="6"/>
      <c r="B6" s="6"/>
      <c r="C6" s="6"/>
      <c r="D6" s="6"/>
      <c r="F6" s="41"/>
      <c r="H6" s="41"/>
    </row>
    <row r="7" spans="1:9" x14ac:dyDescent="0.25">
      <c r="A7" s="28" t="s">
        <v>196</v>
      </c>
      <c r="B7" s="28"/>
      <c r="C7" s="28" t="s">
        <v>197</v>
      </c>
      <c r="D7" s="29"/>
      <c r="E7" s="30" t="s">
        <v>8</v>
      </c>
      <c r="F7" s="29"/>
      <c r="G7" s="72" t="s">
        <v>9</v>
      </c>
      <c r="H7" s="29"/>
      <c r="I7" s="30" t="s">
        <v>10</v>
      </c>
    </row>
    <row r="8" spans="1:9" x14ac:dyDescent="0.25">
      <c r="A8" s="6"/>
      <c r="B8" s="6"/>
      <c r="C8" s="6"/>
      <c r="D8" s="6"/>
      <c r="E8" s="40" t="s">
        <v>198</v>
      </c>
      <c r="F8" s="6"/>
      <c r="G8" s="42" t="s">
        <v>199</v>
      </c>
      <c r="H8" s="6"/>
      <c r="I8" s="42" t="s">
        <v>5</v>
      </c>
    </row>
    <row r="9" spans="1:9" x14ac:dyDescent="0.25">
      <c r="A9" s="6" t="s">
        <v>200</v>
      </c>
      <c r="B9" s="7" t="s">
        <v>201</v>
      </c>
      <c r="C9" s="7" t="s">
        <v>202</v>
      </c>
      <c r="D9" s="7" t="s">
        <v>203</v>
      </c>
      <c r="E9" s="6"/>
      <c r="F9" s="6"/>
      <c r="G9" s="75"/>
      <c r="H9" s="6"/>
      <c r="I9" s="6"/>
    </row>
    <row r="10" spans="1:9" x14ac:dyDescent="0.25">
      <c r="A10" s="6" t="s">
        <v>204</v>
      </c>
      <c r="B10" s="74" t="s">
        <v>8</v>
      </c>
      <c r="C10" s="36" t="s">
        <v>205</v>
      </c>
      <c r="D10" s="36" t="s">
        <v>206</v>
      </c>
      <c r="E10" s="63">
        <v>0</v>
      </c>
      <c r="F10" s="6"/>
      <c r="G10" s="73">
        <v>1500</v>
      </c>
      <c r="H10" s="6"/>
      <c r="I10" s="26">
        <f>E10*G10</f>
        <v>0</v>
      </c>
    </row>
    <row r="11" spans="1:9" x14ac:dyDescent="0.25">
      <c r="A11" s="6" t="s">
        <v>207</v>
      </c>
      <c r="B11" s="74" t="s">
        <v>8</v>
      </c>
      <c r="C11" s="36" t="s">
        <v>208</v>
      </c>
      <c r="D11" s="36" t="s">
        <v>206</v>
      </c>
      <c r="E11" s="63">
        <v>0</v>
      </c>
      <c r="F11" s="6"/>
      <c r="G11" s="73">
        <v>500</v>
      </c>
      <c r="H11" s="6"/>
      <c r="I11" s="26">
        <f>E11*G11</f>
        <v>0</v>
      </c>
    </row>
    <row r="12" spans="1:9" x14ac:dyDescent="0.25">
      <c r="A12" s="6" t="s">
        <v>209</v>
      </c>
      <c r="B12" s="74" t="s">
        <v>8</v>
      </c>
      <c r="C12" s="36" t="s">
        <v>210</v>
      </c>
      <c r="D12" s="36" t="s">
        <v>206</v>
      </c>
      <c r="E12" s="63">
        <v>0</v>
      </c>
      <c r="F12" s="6"/>
      <c r="G12" s="73">
        <v>500</v>
      </c>
      <c r="H12" s="6"/>
      <c r="I12" s="26">
        <f t="shared" ref="I12:I20" si="0">E12*G12</f>
        <v>0</v>
      </c>
    </row>
    <row r="13" spans="1:9" x14ac:dyDescent="0.25">
      <c r="A13" s="6" t="s">
        <v>211</v>
      </c>
      <c r="B13" s="74" t="s">
        <v>9</v>
      </c>
      <c r="C13" s="36" t="s">
        <v>212</v>
      </c>
      <c r="D13" s="36" t="s">
        <v>213</v>
      </c>
      <c r="E13" s="63">
        <v>0</v>
      </c>
      <c r="F13" s="6"/>
      <c r="G13" s="73">
        <v>750</v>
      </c>
      <c r="H13" s="6"/>
      <c r="I13" s="26">
        <f t="shared" si="0"/>
        <v>0</v>
      </c>
    </row>
    <row r="14" spans="1:9" x14ac:dyDescent="0.25">
      <c r="A14" s="6" t="s">
        <v>214</v>
      </c>
      <c r="B14" s="74" t="s">
        <v>215</v>
      </c>
      <c r="C14" s="36" t="s">
        <v>216</v>
      </c>
      <c r="D14" s="36" t="s">
        <v>206</v>
      </c>
      <c r="E14" s="63">
        <v>0</v>
      </c>
      <c r="F14" s="6"/>
      <c r="G14" s="73">
        <v>1200</v>
      </c>
      <c r="H14" s="6"/>
      <c r="I14" s="26">
        <f t="shared" si="0"/>
        <v>0</v>
      </c>
    </row>
    <row r="15" spans="1:9" x14ac:dyDescent="0.25">
      <c r="A15" s="6" t="s">
        <v>217</v>
      </c>
      <c r="B15" s="74" t="s">
        <v>218</v>
      </c>
      <c r="C15" s="36" t="s">
        <v>219</v>
      </c>
      <c r="D15" s="36" t="s">
        <v>213</v>
      </c>
      <c r="E15" s="63">
        <v>0</v>
      </c>
      <c r="F15" s="6"/>
      <c r="G15" s="73">
        <v>1000</v>
      </c>
      <c r="H15" s="6"/>
      <c r="I15" s="26">
        <f t="shared" si="0"/>
        <v>0</v>
      </c>
    </row>
    <row r="16" spans="1:9" x14ac:dyDescent="0.25">
      <c r="A16" s="6" t="s">
        <v>220</v>
      </c>
      <c r="B16" s="74" t="s">
        <v>218</v>
      </c>
      <c r="C16" s="36" t="s">
        <v>221</v>
      </c>
      <c r="D16" s="36" t="s">
        <v>213</v>
      </c>
      <c r="E16" s="63">
        <v>0</v>
      </c>
      <c r="F16" s="6"/>
      <c r="G16" s="73">
        <v>750</v>
      </c>
      <c r="H16" s="6"/>
      <c r="I16" s="26">
        <f t="shared" si="0"/>
        <v>0</v>
      </c>
    </row>
    <row r="17" spans="1:9" x14ac:dyDescent="0.25">
      <c r="A17" s="6" t="s">
        <v>222</v>
      </c>
      <c r="B17" s="74" t="s">
        <v>218</v>
      </c>
      <c r="C17" s="36" t="s">
        <v>223</v>
      </c>
      <c r="D17" s="36" t="s">
        <v>213</v>
      </c>
      <c r="E17" s="63">
        <v>0</v>
      </c>
      <c r="F17" s="6"/>
      <c r="G17" s="73">
        <v>500</v>
      </c>
      <c r="H17" s="6"/>
      <c r="I17" s="26">
        <f t="shared" si="0"/>
        <v>0</v>
      </c>
    </row>
    <row r="18" spans="1:9" x14ac:dyDescent="0.25">
      <c r="A18" s="6" t="s">
        <v>224</v>
      </c>
      <c r="B18" s="74" t="s">
        <v>225</v>
      </c>
      <c r="C18" s="36" t="s">
        <v>226</v>
      </c>
      <c r="D18" s="36" t="s">
        <v>206</v>
      </c>
      <c r="E18" s="63">
        <v>0</v>
      </c>
      <c r="F18" s="6"/>
      <c r="G18" s="73">
        <v>250</v>
      </c>
      <c r="H18" s="6"/>
      <c r="I18" s="26">
        <f t="shared" si="0"/>
        <v>0</v>
      </c>
    </row>
    <row r="19" spans="1:9" x14ac:dyDescent="0.25">
      <c r="A19" s="6" t="s">
        <v>227</v>
      </c>
      <c r="B19" s="74" t="s">
        <v>228</v>
      </c>
      <c r="C19" s="36" t="s">
        <v>229</v>
      </c>
      <c r="D19" s="36" t="s">
        <v>230</v>
      </c>
      <c r="E19" s="63">
        <v>0</v>
      </c>
      <c r="F19" s="6"/>
      <c r="G19" s="73">
        <v>250</v>
      </c>
      <c r="H19" s="6"/>
      <c r="I19" s="26">
        <f t="shared" si="0"/>
        <v>0</v>
      </c>
    </row>
    <row r="20" spans="1:9" x14ac:dyDescent="0.25">
      <c r="A20" s="6" t="s">
        <v>231</v>
      </c>
      <c r="B20" s="74" t="s">
        <v>232</v>
      </c>
      <c r="C20" s="36" t="s">
        <v>233</v>
      </c>
      <c r="D20" s="36" t="s">
        <v>206</v>
      </c>
      <c r="E20" s="63">
        <v>0</v>
      </c>
      <c r="F20" s="6"/>
      <c r="G20" s="73">
        <v>200</v>
      </c>
      <c r="H20" s="6"/>
      <c r="I20" s="26">
        <f t="shared" si="0"/>
        <v>0</v>
      </c>
    </row>
    <row r="21" spans="1:9" x14ac:dyDescent="0.25">
      <c r="A21" s="6"/>
      <c r="B21" s="6"/>
      <c r="C21" s="6"/>
      <c r="D21" s="6"/>
      <c r="E21" s="6"/>
      <c r="F21" s="6"/>
      <c r="G21" s="64"/>
      <c r="H21" s="6"/>
      <c r="I21" s="6"/>
    </row>
    <row r="22" spans="1:9" x14ac:dyDescent="0.25">
      <c r="A22" s="6"/>
      <c r="B22" s="6"/>
      <c r="C22" s="86" t="s">
        <v>234</v>
      </c>
      <c r="D22" s="86"/>
      <c r="E22" s="86"/>
      <c r="F22" s="86"/>
      <c r="G22" s="86"/>
      <c r="H22" s="13"/>
      <c r="I22" s="14">
        <f>SUM(I10:I20)</f>
        <v>0</v>
      </c>
    </row>
    <row r="23" spans="1:9" x14ac:dyDescent="0.25">
      <c r="A23" s="6"/>
      <c r="B23" s="6"/>
      <c r="C23" s="6"/>
      <c r="D23" s="6"/>
      <c r="E23" s="6"/>
      <c r="F23" s="6"/>
      <c r="G23" s="64"/>
      <c r="H23" s="6"/>
      <c r="I23" s="6"/>
    </row>
    <row r="24" spans="1:9" x14ac:dyDescent="0.25">
      <c r="A24" s="28" t="s">
        <v>235</v>
      </c>
      <c r="B24" s="28"/>
      <c r="C24" s="28" t="s">
        <v>236</v>
      </c>
      <c r="D24" s="29"/>
      <c r="E24" s="29"/>
      <c r="F24" s="29"/>
      <c r="G24" s="72"/>
      <c r="H24" s="29"/>
      <c r="I24" s="29"/>
    </row>
    <row r="25" spans="1:9" x14ac:dyDescent="0.25">
      <c r="A25" s="71"/>
      <c r="B25" s="71"/>
      <c r="C25" s="71"/>
      <c r="D25" s="6"/>
      <c r="E25" s="6"/>
      <c r="F25" s="6"/>
      <c r="G25" s="64"/>
      <c r="H25" s="6"/>
      <c r="I25" s="6"/>
    </row>
    <row r="26" spans="1:9" x14ac:dyDescent="0.25">
      <c r="A26" s="6" t="s">
        <v>237</v>
      </c>
      <c r="B26" s="7" t="s">
        <v>238</v>
      </c>
      <c r="C26" s="7" t="s">
        <v>239</v>
      </c>
      <c r="D26" s="7"/>
      <c r="E26" s="6"/>
      <c r="F26" s="6"/>
      <c r="G26" s="75"/>
      <c r="H26" s="6"/>
      <c r="I26" s="6"/>
    </row>
    <row r="27" spans="1:9" x14ac:dyDescent="0.25">
      <c r="A27" s="6" t="s">
        <v>240</v>
      </c>
      <c r="B27" s="74" t="s">
        <v>241</v>
      </c>
      <c r="C27" s="91" t="s">
        <v>242</v>
      </c>
      <c r="D27" s="92"/>
      <c r="E27" s="63">
        <v>0</v>
      </c>
      <c r="F27" s="6"/>
      <c r="G27" s="73">
        <v>6000</v>
      </c>
      <c r="H27" s="6"/>
      <c r="I27" s="26">
        <f>E27*G27</f>
        <v>0</v>
      </c>
    </row>
    <row r="28" spans="1:9" x14ac:dyDescent="0.25">
      <c r="A28" s="6" t="s">
        <v>243</v>
      </c>
      <c r="B28" s="74" t="s">
        <v>241</v>
      </c>
      <c r="C28" s="91" t="s">
        <v>244</v>
      </c>
      <c r="D28" s="92"/>
      <c r="E28" s="63">
        <v>0</v>
      </c>
      <c r="F28" s="6"/>
      <c r="G28" s="73">
        <v>1200</v>
      </c>
      <c r="H28" s="6"/>
      <c r="I28" s="26">
        <f>E28*G28</f>
        <v>0</v>
      </c>
    </row>
    <row r="29" spans="1:9" x14ac:dyDescent="0.25">
      <c r="A29" s="6" t="s">
        <v>245</v>
      </c>
      <c r="B29" s="74" t="s">
        <v>241</v>
      </c>
      <c r="C29" s="91" t="s">
        <v>246</v>
      </c>
      <c r="D29" s="92"/>
      <c r="E29" s="63">
        <v>0</v>
      </c>
      <c r="F29" s="6"/>
      <c r="G29" s="73">
        <v>6000</v>
      </c>
      <c r="H29" s="6"/>
      <c r="I29" s="26">
        <f t="shared" ref="I29:I38" si="1">E29*G29</f>
        <v>0</v>
      </c>
    </row>
    <row r="30" spans="1:9" x14ac:dyDescent="0.25">
      <c r="A30" s="6" t="s">
        <v>247</v>
      </c>
      <c r="B30" s="74" t="s">
        <v>241</v>
      </c>
      <c r="C30" s="91" t="s">
        <v>248</v>
      </c>
      <c r="D30" s="92"/>
      <c r="E30" s="63">
        <v>0</v>
      </c>
      <c r="F30" s="6"/>
      <c r="G30" s="73">
        <v>1200</v>
      </c>
      <c r="H30" s="6"/>
      <c r="I30" s="26">
        <f t="shared" si="1"/>
        <v>0</v>
      </c>
    </row>
    <row r="31" spans="1:9" x14ac:dyDescent="0.25">
      <c r="A31" s="6" t="s">
        <v>249</v>
      </c>
      <c r="B31" s="74" t="s">
        <v>241</v>
      </c>
      <c r="C31" s="91" t="s">
        <v>250</v>
      </c>
      <c r="D31" s="92"/>
      <c r="E31" s="63">
        <v>0</v>
      </c>
      <c r="F31" s="6"/>
      <c r="G31" s="73">
        <v>7200</v>
      </c>
      <c r="H31" s="6"/>
      <c r="I31" s="26">
        <f t="shared" si="1"/>
        <v>0</v>
      </c>
    </row>
    <row r="32" spans="1:9" x14ac:dyDescent="0.25">
      <c r="A32" s="6" t="s">
        <v>251</v>
      </c>
      <c r="B32" s="74" t="s">
        <v>252</v>
      </c>
      <c r="C32" s="91" t="s">
        <v>253</v>
      </c>
      <c r="D32" s="92"/>
      <c r="E32" s="63">
        <v>0</v>
      </c>
      <c r="F32" s="6"/>
      <c r="G32" s="73">
        <v>3700</v>
      </c>
      <c r="H32" s="6"/>
      <c r="I32" s="26">
        <f t="shared" si="1"/>
        <v>0</v>
      </c>
    </row>
    <row r="33" spans="1:9" x14ac:dyDescent="0.25">
      <c r="A33" s="6" t="s">
        <v>254</v>
      </c>
      <c r="B33" s="74" t="s">
        <v>255</v>
      </c>
      <c r="C33" s="91" t="s">
        <v>256</v>
      </c>
      <c r="D33" s="92"/>
      <c r="E33" s="63">
        <v>0</v>
      </c>
      <c r="F33" s="6"/>
      <c r="G33" s="73">
        <v>3000</v>
      </c>
      <c r="H33" s="6"/>
      <c r="I33" s="26">
        <f t="shared" si="1"/>
        <v>0</v>
      </c>
    </row>
    <row r="34" spans="1:9" x14ac:dyDescent="0.25">
      <c r="A34" s="6" t="s">
        <v>257</v>
      </c>
      <c r="B34" s="74" t="s">
        <v>225</v>
      </c>
      <c r="C34" s="91" t="s">
        <v>258</v>
      </c>
      <c r="D34" s="92"/>
      <c r="E34" s="63">
        <v>0</v>
      </c>
      <c r="F34" s="6"/>
      <c r="G34" s="73">
        <v>250</v>
      </c>
      <c r="H34" s="6"/>
      <c r="I34" s="26">
        <f t="shared" si="1"/>
        <v>0</v>
      </c>
    </row>
    <row r="35" spans="1:9" x14ac:dyDescent="0.25">
      <c r="A35" s="6" t="s">
        <v>259</v>
      </c>
      <c r="B35" s="74" t="s">
        <v>228</v>
      </c>
      <c r="C35" s="91" t="s">
        <v>260</v>
      </c>
      <c r="D35" s="92"/>
      <c r="E35" s="63">
        <v>0</v>
      </c>
      <c r="F35" s="6"/>
      <c r="G35" s="73">
        <v>250</v>
      </c>
      <c r="H35" s="6"/>
      <c r="I35" s="26">
        <f t="shared" si="1"/>
        <v>0</v>
      </c>
    </row>
    <row r="36" spans="1:9" x14ac:dyDescent="0.25">
      <c r="A36" s="6" t="s">
        <v>261</v>
      </c>
      <c r="B36" s="74" t="s">
        <v>262</v>
      </c>
      <c r="C36" s="91" t="s">
        <v>263</v>
      </c>
      <c r="D36" s="92"/>
      <c r="E36" s="63">
        <v>0</v>
      </c>
      <c r="F36" s="6"/>
      <c r="G36" s="73">
        <v>5000</v>
      </c>
      <c r="H36" s="6"/>
      <c r="I36" s="26">
        <f t="shared" si="1"/>
        <v>0</v>
      </c>
    </row>
    <row r="37" spans="1:9" x14ac:dyDescent="0.25">
      <c r="A37" s="6" t="s">
        <v>264</v>
      </c>
      <c r="B37" s="74" t="s">
        <v>262</v>
      </c>
      <c r="C37" s="91" t="s">
        <v>265</v>
      </c>
      <c r="D37" s="92"/>
      <c r="E37" s="63"/>
      <c r="F37" s="6"/>
      <c r="G37" s="73">
        <v>4000</v>
      </c>
      <c r="H37" s="6"/>
      <c r="I37" s="26">
        <f t="shared" si="1"/>
        <v>0</v>
      </c>
    </row>
    <row r="38" spans="1:9" x14ac:dyDescent="0.25">
      <c r="A38" s="6" t="s">
        <v>266</v>
      </c>
      <c r="B38" s="74" t="s">
        <v>232</v>
      </c>
      <c r="C38" s="91" t="s">
        <v>267</v>
      </c>
      <c r="D38" s="92"/>
      <c r="E38" s="63">
        <v>0</v>
      </c>
      <c r="F38" s="6"/>
      <c r="G38" s="73">
        <v>200</v>
      </c>
      <c r="H38" s="6"/>
      <c r="I38" s="26">
        <f t="shared" si="1"/>
        <v>0</v>
      </c>
    </row>
    <row r="39" spans="1:9" x14ac:dyDescent="0.25">
      <c r="A39" s="6"/>
      <c r="B39" s="6"/>
      <c r="C39" s="6"/>
      <c r="D39" s="6"/>
      <c r="E39" s="6"/>
      <c r="F39" s="6"/>
      <c r="G39" s="64"/>
      <c r="H39" s="6"/>
      <c r="I39" s="6"/>
    </row>
    <row r="40" spans="1:9" x14ac:dyDescent="0.25">
      <c r="A40" s="6"/>
      <c r="B40" s="6"/>
      <c r="C40" s="86" t="s">
        <v>268</v>
      </c>
      <c r="D40" s="86"/>
      <c r="E40" s="86"/>
      <c r="F40" s="86"/>
      <c r="G40" s="86"/>
      <c r="H40" s="13"/>
      <c r="I40" s="14">
        <f>SUM(I27:I38)</f>
        <v>0</v>
      </c>
    </row>
    <row r="42" spans="1:9" x14ac:dyDescent="0.25">
      <c r="A42" s="28" t="s">
        <v>269</v>
      </c>
      <c r="B42" s="28"/>
      <c r="C42" s="28" t="s">
        <v>270</v>
      </c>
      <c r="D42" s="29"/>
      <c r="E42" s="29"/>
      <c r="F42" s="29"/>
      <c r="G42" s="72"/>
      <c r="H42" s="29"/>
      <c r="I42" s="29"/>
    </row>
    <row r="43" spans="1:9" x14ac:dyDescent="0.25">
      <c r="A43" s="71"/>
      <c r="B43" s="71"/>
      <c r="C43" s="71"/>
      <c r="D43" s="6"/>
      <c r="E43" s="6"/>
      <c r="F43" s="6"/>
      <c r="G43" s="64"/>
      <c r="H43" s="6"/>
      <c r="I43" s="6"/>
    </row>
    <row r="44" spans="1:9" x14ac:dyDescent="0.25">
      <c r="A44" s="6" t="s">
        <v>271</v>
      </c>
      <c r="B44" s="7" t="s">
        <v>272</v>
      </c>
      <c r="C44" s="94" t="s">
        <v>273</v>
      </c>
      <c r="D44" s="94"/>
      <c r="E44" s="6"/>
      <c r="F44" s="6"/>
      <c r="G44" s="75"/>
      <c r="H44" s="6"/>
      <c r="I44" s="6"/>
    </row>
    <row r="45" spans="1:9" x14ac:dyDescent="0.25">
      <c r="A45" s="6" t="s">
        <v>274</v>
      </c>
      <c r="B45" s="36" t="s">
        <v>275</v>
      </c>
      <c r="C45" s="90" t="s">
        <v>276</v>
      </c>
      <c r="D45" s="90"/>
      <c r="E45" s="63">
        <v>0</v>
      </c>
      <c r="F45" s="6"/>
      <c r="G45" s="73">
        <v>600</v>
      </c>
      <c r="H45" s="6"/>
      <c r="I45" s="26">
        <f>E45*G45</f>
        <v>0</v>
      </c>
    </row>
    <row r="46" spans="1:9" x14ac:dyDescent="0.25">
      <c r="A46" s="6" t="s">
        <v>277</v>
      </c>
      <c r="B46" s="36" t="s">
        <v>275</v>
      </c>
      <c r="C46" s="90" t="s">
        <v>278</v>
      </c>
      <c r="D46" s="90"/>
      <c r="E46" s="63">
        <v>0</v>
      </c>
      <c r="F46" s="6"/>
      <c r="G46" s="73">
        <v>300</v>
      </c>
      <c r="H46" s="6"/>
      <c r="I46" s="26">
        <f>E46*G46</f>
        <v>0</v>
      </c>
    </row>
    <row r="47" spans="1:9" x14ac:dyDescent="0.25">
      <c r="A47" s="6" t="s">
        <v>279</v>
      </c>
      <c r="B47" s="36" t="s">
        <v>275</v>
      </c>
      <c r="C47" s="90" t="s">
        <v>280</v>
      </c>
      <c r="D47" s="90"/>
      <c r="E47" s="63">
        <v>0</v>
      </c>
      <c r="F47" s="6"/>
      <c r="G47" s="73">
        <v>400</v>
      </c>
      <c r="H47" s="6"/>
      <c r="I47" s="26">
        <f>E47*G47</f>
        <v>0</v>
      </c>
    </row>
    <row r="48" spans="1:9" x14ac:dyDescent="0.25">
      <c r="A48" s="6" t="s">
        <v>281</v>
      </c>
      <c r="B48" s="36" t="s">
        <v>275</v>
      </c>
      <c r="C48" s="90" t="s">
        <v>282</v>
      </c>
      <c r="D48" s="90"/>
      <c r="E48" s="63">
        <v>0</v>
      </c>
      <c r="F48" s="6"/>
      <c r="G48" s="73">
        <v>400</v>
      </c>
      <c r="H48" s="6"/>
      <c r="I48" s="26">
        <f t="shared" ref="I48:I54" si="2">E48*G48</f>
        <v>0</v>
      </c>
    </row>
    <row r="49" spans="1:9" x14ac:dyDescent="0.25">
      <c r="A49" s="6" t="s">
        <v>283</v>
      </c>
      <c r="B49" s="36" t="s">
        <v>275</v>
      </c>
      <c r="C49" s="90" t="s">
        <v>284</v>
      </c>
      <c r="D49" s="90"/>
      <c r="E49" s="63">
        <v>0</v>
      </c>
      <c r="F49" s="6"/>
      <c r="G49" s="73">
        <v>850</v>
      </c>
      <c r="H49" s="6"/>
      <c r="I49" s="26">
        <f t="shared" si="2"/>
        <v>0</v>
      </c>
    </row>
    <row r="50" spans="1:9" x14ac:dyDescent="0.25">
      <c r="A50" s="6" t="s">
        <v>285</v>
      </c>
      <c r="B50" s="36" t="s">
        <v>275</v>
      </c>
      <c r="C50" s="90" t="s">
        <v>286</v>
      </c>
      <c r="D50" s="90"/>
      <c r="E50" s="63">
        <v>0</v>
      </c>
      <c r="F50" s="6"/>
      <c r="G50" s="73">
        <v>850</v>
      </c>
      <c r="H50" s="6"/>
      <c r="I50" s="26">
        <f t="shared" si="2"/>
        <v>0</v>
      </c>
    </row>
    <row r="51" spans="1:9" x14ac:dyDescent="0.25">
      <c r="A51" s="6" t="s">
        <v>287</v>
      </c>
      <c r="B51" s="36" t="s">
        <v>288</v>
      </c>
      <c r="C51" s="90" t="s">
        <v>289</v>
      </c>
      <c r="D51" s="90"/>
      <c r="E51" s="63">
        <v>0</v>
      </c>
      <c r="F51" s="6"/>
      <c r="G51" s="73">
        <v>600</v>
      </c>
      <c r="H51" s="6"/>
      <c r="I51" s="26">
        <f t="shared" si="2"/>
        <v>0</v>
      </c>
    </row>
    <row r="52" spans="1:9" x14ac:dyDescent="0.25">
      <c r="A52" s="6" t="s">
        <v>290</v>
      </c>
      <c r="B52" s="36" t="s">
        <v>288</v>
      </c>
      <c r="C52" s="90" t="s">
        <v>291</v>
      </c>
      <c r="D52" s="90"/>
      <c r="E52" s="63">
        <v>0</v>
      </c>
      <c r="F52" s="6"/>
      <c r="G52" s="73">
        <v>400</v>
      </c>
      <c r="H52" s="6"/>
      <c r="I52" s="26">
        <f>E52*G52</f>
        <v>0</v>
      </c>
    </row>
    <row r="53" spans="1:9" x14ac:dyDescent="0.25">
      <c r="A53" s="6" t="s">
        <v>292</v>
      </c>
      <c r="B53" s="36" t="s">
        <v>288</v>
      </c>
      <c r="C53" s="90" t="s">
        <v>293</v>
      </c>
      <c r="D53" s="90"/>
      <c r="E53" s="63">
        <v>0</v>
      </c>
      <c r="F53" s="6"/>
      <c r="G53" s="73">
        <v>200</v>
      </c>
      <c r="H53" s="6"/>
      <c r="I53" s="26">
        <f t="shared" si="2"/>
        <v>0</v>
      </c>
    </row>
    <row r="54" spans="1:9" x14ac:dyDescent="0.25">
      <c r="A54" s="6" t="s">
        <v>294</v>
      </c>
      <c r="B54" s="36" t="s">
        <v>295</v>
      </c>
      <c r="C54" s="90" t="s">
        <v>296</v>
      </c>
      <c r="D54" s="90"/>
      <c r="E54" s="63">
        <v>0</v>
      </c>
      <c r="F54" s="6"/>
      <c r="G54" s="73">
        <v>1000</v>
      </c>
      <c r="H54" s="6"/>
      <c r="I54" s="26">
        <f t="shared" si="2"/>
        <v>0</v>
      </c>
    </row>
    <row r="55" spans="1:9" x14ac:dyDescent="0.25">
      <c r="A55" s="6" t="s">
        <v>297</v>
      </c>
      <c r="B55" s="36" t="s">
        <v>295</v>
      </c>
      <c r="C55" s="90" t="s">
        <v>298</v>
      </c>
      <c r="D55" s="90"/>
      <c r="E55" s="63">
        <v>0</v>
      </c>
      <c r="F55" s="6"/>
      <c r="G55" s="73">
        <v>1000</v>
      </c>
      <c r="H55" s="6"/>
      <c r="I55" s="26">
        <f>E55*G55</f>
        <v>0</v>
      </c>
    </row>
    <row r="56" spans="1:9" x14ac:dyDescent="0.25">
      <c r="A56" s="6"/>
      <c r="B56" s="6"/>
      <c r="C56" s="93"/>
      <c r="D56" s="93"/>
      <c r="E56" s="6"/>
      <c r="F56" s="6"/>
      <c r="G56" s="64"/>
      <c r="H56" s="6"/>
      <c r="I56" s="6"/>
    </row>
    <row r="57" spans="1:9" x14ac:dyDescent="0.25">
      <c r="A57" s="6"/>
      <c r="B57" s="6"/>
      <c r="C57" s="86" t="s">
        <v>299</v>
      </c>
      <c r="D57" s="86"/>
      <c r="E57" s="86"/>
      <c r="F57" s="86"/>
      <c r="G57" s="86"/>
      <c r="H57" s="13"/>
      <c r="I57" s="14">
        <f>SUM(I45:I55)</f>
        <v>0</v>
      </c>
    </row>
    <row r="58" spans="1:9" x14ac:dyDescent="0.25">
      <c r="A58" s="71"/>
      <c r="B58" s="71"/>
      <c r="C58" s="95"/>
      <c r="D58" s="95"/>
      <c r="E58" s="6"/>
      <c r="F58" s="6"/>
      <c r="G58" s="64"/>
      <c r="H58" s="6"/>
      <c r="I58" s="6"/>
    </row>
    <row r="59" spans="1:9" x14ac:dyDescent="0.25">
      <c r="A59" s="28" t="s">
        <v>300</v>
      </c>
      <c r="B59" s="28"/>
      <c r="C59" s="28" t="s">
        <v>52</v>
      </c>
      <c r="D59" s="29"/>
      <c r="E59" s="29"/>
      <c r="F59" s="29"/>
      <c r="G59" s="72"/>
      <c r="H59" s="29"/>
      <c r="I59" s="29"/>
    </row>
    <row r="60" spans="1:9" x14ac:dyDescent="0.25">
      <c r="A60" s="71"/>
      <c r="B60" s="71"/>
      <c r="C60" s="71"/>
      <c r="D60" s="6"/>
      <c r="E60" s="6"/>
      <c r="F60" s="6"/>
      <c r="G60" s="64"/>
      <c r="H60" s="6"/>
      <c r="I60" s="6"/>
    </row>
    <row r="61" spans="1:9" x14ac:dyDescent="0.25">
      <c r="A61" s="6" t="s">
        <v>301</v>
      </c>
      <c r="B61" s="6"/>
      <c r="C61" s="27" t="s">
        <v>54</v>
      </c>
      <c r="D61" s="8" t="s">
        <v>23</v>
      </c>
      <c r="E61" s="4">
        <v>0.01</v>
      </c>
      <c r="F61" s="6"/>
      <c r="G61" s="70">
        <f>I22+I40+I57</f>
        <v>0</v>
      </c>
      <c r="H61" s="6"/>
      <c r="I61" s="26">
        <f>E61*G61</f>
        <v>0</v>
      </c>
    </row>
    <row r="62" spans="1:9" x14ac:dyDescent="0.25">
      <c r="A62" s="6"/>
      <c r="B62" s="6"/>
      <c r="C62" s="6"/>
      <c r="D62" s="6"/>
      <c r="E62" s="6"/>
      <c r="F62" s="6"/>
      <c r="G62" s="64"/>
      <c r="H62" s="6"/>
      <c r="I62" s="6"/>
    </row>
    <row r="63" spans="1:9" x14ac:dyDescent="0.25">
      <c r="A63" s="6" t="s">
        <v>302</v>
      </c>
      <c r="B63" s="6"/>
      <c r="C63" s="27" t="s">
        <v>56</v>
      </c>
      <c r="D63" s="8" t="s">
        <v>23</v>
      </c>
      <c r="E63" s="4">
        <v>0.01</v>
      </c>
      <c r="F63" s="6"/>
      <c r="G63" s="70">
        <f>G61+I61</f>
        <v>0</v>
      </c>
      <c r="H63" s="6"/>
      <c r="I63" s="26">
        <f>G63*E63</f>
        <v>0</v>
      </c>
    </row>
    <row r="64" spans="1:9" x14ac:dyDescent="0.25">
      <c r="A64" s="6"/>
      <c r="B64" s="6"/>
      <c r="C64" s="7"/>
      <c r="D64" s="8"/>
      <c r="E64" s="9"/>
      <c r="F64" s="6"/>
      <c r="G64" s="69"/>
      <c r="H64" s="6"/>
      <c r="I64" s="11"/>
    </row>
    <row r="65" spans="1:9" x14ac:dyDescent="0.25">
      <c r="A65" s="6"/>
      <c r="B65" s="6"/>
      <c r="C65" s="86" t="s">
        <v>57</v>
      </c>
      <c r="D65" s="86"/>
      <c r="E65" s="86"/>
      <c r="F65" s="86"/>
      <c r="G65" s="86"/>
      <c r="H65" s="13"/>
      <c r="I65" s="14">
        <f>SUM(I61:I63)</f>
        <v>0</v>
      </c>
    </row>
    <row r="66" spans="1:9" x14ac:dyDescent="0.25">
      <c r="A66" s="6"/>
      <c r="B66" s="6"/>
      <c r="C66" s="6"/>
      <c r="D66" s="6"/>
      <c r="E66" s="6"/>
      <c r="F66" s="6"/>
      <c r="G66" s="64"/>
      <c r="H66" s="6"/>
      <c r="I66" s="6"/>
    </row>
    <row r="67" spans="1:9" x14ac:dyDescent="0.25">
      <c r="A67" s="6"/>
      <c r="B67" s="6"/>
      <c r="C67" s="86" t="s">
        <v>303</v>
      </c>
      <c r="D67" s="86"/>
      <c r="E67" s="86"/>
      <c r="F67" s="86"/>
      <c r="G67" s="86"/>
      <c r="H67" s="13"/>
      <c r="I67" s="14">
        <f>I65+I57+I40+I22</f>
        <v>0</v>
      </c>
    </row>
    <row r="68" spans="1:9" x14ac:dyDescent="0.25">
      <c r="A68" s="6"/>
      <c r="B68" s="6"/>
      <c r="C68" s="6"/>
      <c r="D68" s="6"/>
      <c r="E68" s="6"/>
      <c r="F68" s="6"/>
      <c r="G68" s="64"/>
      <c r="H68" s="6"/>
      <c r="I68" s="6"/>
    </row>
    <row r="69" spans="1:9" x14ac:dyDescent="0.25">
      <c r="A69" s="6" t="s">
        <v>304</v>
      </c>
      <c r="B69" s="6"/>
      <c r="C69" s="49" t="s">
        <v>305</v>
      </c>
      <c r="D69" s="50" t="s">
        <v>23</v>
      </c>
      <c r="E69" s="43">
        <v>0</v>
      </c>
      <c r="F69" s="6"/>
      <c r="G69" s="64"/>
      <c r="H69" s="6"/>
      <c r="I69" s="26">
        <f>I67*E69</f>
        <v>0</v>
      </c>
    </row>
    <row r="70" spans="1:9" x14ac:dyDescent="0.25">
      <c r="A70" s="6"/>
      <c r="B70" s="6"/>
      <c r="C70" s="6"/>
      <c r="D70" s="6"/>
      <c r="E70" s="6"/>
      <c r="F70" s="6"/>
      <c r="G70" s="64"/>
      <c r="H70" s="6"/>
      <c r="I70" s="6"/>
    </row>
    <row r="71" spans="1:9" ht="15.75" thickBot="1" x14ac:dyDescent="0.3">
      <c r="A71" s="15"/>
      <c r="B71" s="15"/>
      <c r="C71" s="15"/>
      <c r="D71" s="15"/>
      <c r="E71" s="15"/>
      <c r="F71" s="15"/>
      <c r="G71" s="65"/>
      <c r="H71" s="15"/>
      <c r="I71" s="15"/>
    </row>
    <row r="72" spans="1:9" ht="16.5" thickTop="1" thickBot="1" x14ac:dyDescent="0.3">
      <c r="A72" s="17"/>
      <c r="B72" s="17"/>
      <c r="C72" s="18" t="s">
        <v>194</v>
      </c>
      <c r="D72" s="17"/>
      <c r="E72" s="17"/>
      <c r="F72" s="17"/>
      <c r="G72" s="66"/>
      <c r="H72" s="17"/>
      <c r="I72" s="20">
        <f>I67+I69</f>
        <v>0</v>
      </c>
    </row>
    <row r="73" spans="1:9" ht="15.75" thickTop="1" x14ac:dyDescent="0.25"/>
    <row r="74" spans="1:9" x14ac:dyDescent="0.25">
      <c r="B74" s="93" t="s">
        <v>306</v>
      </c>
      <c r="C74" s="93"/>
    </row>
  </sheetData>
  <sheetProtection algorithmName="SHA-512" hashValue="qZhto3klQkFFFhJAYhiPClPVHM0YA+7JEM8F9HFzVwIaiiTa/6vEnO15dzA4xSZkGI8B2HPOovJkbdG8A5oFXw==" saltValue="63lwhd4pU+RhOauJbe14lg==" spinCount="100000" sheet="1" objects="1" scenarios="1" selectLockedCells="1"/>
  <mergeCells count="35">
    <mergeCell ref="A1:I1"/>
    <mergeCell ref="A3:C3"/>
    <mergeCell ref="A4:C4"/>
    <mergeCell ref="C34:D34"/>
    <mergeCell ref="C35:D35"/>
    <mergeCell ref="C22:G22"/>
    <mergeCell ref="C27:D27"/>
    <mergeCell ref="C28:D28"/>
    <mergeCell ref="C29:D29"/>
    <mergeCell ref="C30:D30"/>
    <mergeCell ref="C32:D32"/>
    <mergeCell ref="C33:D33"/>
    <mergeCell ref="C65:G65"/>
    <mergeCell ref="C53:D53"/>
    <mergeCell ref="C54:D54"/>
    <mergeCell ref="C31:D31"/>
    <mergeCell ref="C67:G67"/>
    <mergeCell ref="C38:D38"/>
    <mergeCell ref="C40:G40"/>
    <mergeCell ref="C55:D55"/>
    <mergeCell ref="C36:D36"/>
    <mergeCell ref="C37:D37"/>
    <mergeCell ref="B74:C74"/>
    <mergeCell ref="C44:D44"/>
    <mergeCell ref="C45:D45"/>
    <mergeCell ref="C47:D47"/>
    <mergeCell ref="C48:D48"/>
    <mergeCell ref="C49:D49"/>
    <mergeCell ref="C50:D50"/>
    <mergeCell ref="C56:D56"/>
    <mergeCell ref="C52:D52"/>
    <mergeCell ref="C58:D58"/>
    <mergeCell ref="C46:D46"/>
    <mergeCell ref="C57:G57"/>
    <mergeCell ref="C51:D51"/>
  </mergeCells>
  <dataValidations xWindow="1594" yWindow="1036" count="2">
    <dataValidation allowBlank="1" showInputMessage="1" showErrorMessage="1" promptTitle="Vul hier de m2 eenheidsprijs in." prompt="Vul hier de m2 eenheidsprijs in." sqref="E10:E19 E27:E35 E45:E55" xr:uid="{BE7A85A8-FE0F-4C09-A0AE-413191FB08CB}"/>
    <dataValidation allowBlank="1" showInputMessage="1" showErrorMessage="1" promptTitle="Vul hier de m1 eenheidsprijs in." prompt="Vul hier de m1 eenheidsprijs in." sqref="E20 E36:E38" xr:uid="{69FB2486-84F2-4A11-A28A-DFA0195A86F9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1594" yWindow="1036" count="2">
        <x14:dataValidation type="list" allowBlank="1" showInputMessage="1" showErrorMessage="1" promptTitle="Maak een keuze uit de lijst." prompt="Het toeslagpercentage dient minimaal 1%, maximaal 12% te bedragen." xr:uid="{8CBF1F15-40C5-4071-B1BF-683DCBFF7A65}">
          <x14:formula1>
            <xm:f>Invoerblad!$C$1:$C$12</xm:f>
          </x14:formula1>
          <xm:sqref>E63:E64 E61</xm:sqref>
        </x14:dataValidation>
        <x14:dataValidation type="list" allowBlank="1" showInputMessage="1" showErrorMessage="1" promptTitle="Maak een keuze uit de lijst." prompt="Het schoonmaaktoeslagpercentage dient minimaal 0 %, maximaal 1,25 % te bedragen." xr:uid="{C30117A2-5E48-41A3-B271-5971BBDEA2C0}">
          <x14:formula1>
            <xm:f>Invoerblad!$E$1:$E$26</xm:f>
          </x14:formula1>
          <xm:sqref>E69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68E29-A8EB-485D-9986-3A062616282F}">
  <dimension ref="A1:I15"/>
  <sheetViews>
    <sheetView workbookViewId="0">
      <selection activeCell="A4" sqref="A4:C4"/>
    </sheetView>
  </sheetViews>
  <sheetFormatPr defaultRowHeight="15" x14ac:dyDescent="0.25"/>
  <cols>
    <col min="2" max="2" width="48.28515625" style="83" bestFit="1" customWidth="1"/>
    <col min="3" max="3" width="118.42578125" customWidth="1"/>
    <col min="4" max="4" width="35" bestFit="1" customWidth="1"/>
    <col min="5" max="5" width="57.140625" bestFit="1" customWidth="1"/>
    <col min="7" max="7" width="36.7109375" bestFit="1" customWidth="1"/>
    <col min="9" max="9" width="28.5703125" bestFit="1" customWidth="1"/>
  </cols>
  <sheetData>
    <row r="1" spans="1:9" x14ac:dyDescent="0.25">
      <c r="A1" s="89" t="s">
        <v>307</v>
      </c>
      <c r="B1" s="89"/>
      <c r="C1" s="89"/>
      <c r="D1" s="89"/>
      <c r="E1" s="85"/>
      <c r="F1" s="85"/>
      <c r="G1" s="85"/>
      <c r="H1" s="85"/>
      <c r="I1" s="85"/>
    </row>
    <row r="2" spans="1:9" x14ac:dyDescent="0.25">
      <c r="G2" s="67"/>
    </row>
    <row r="3" spans="1:9" x14ac:dyDescent="0.25">
      <c r="A3" s="88" t="s">
        <v>1</v>
      </c>
      <c r="B3" s="88"/>
      <c r="C3" s="88"/>
      <c r="D3" s="6"/>
      <c r="E3" s="6"/>
      <c r="F3" s="6"/>
      <c r="G3" s="64"/>
      <c r="H3" s="6"/>
      <c r="I3" s="6"/>
    </row>
    <row r="4" spans="1:9" x14ac:dyDescent="0.25">
      <c r="A4" s="87"/>
      <c r="B4" s="87"/>
      <c r="C4" s="87"/>
      <c r="D4" s="41" t="s">
        <v>2</v>
      </c>
      <c r="F4" s="6"/>
      <c r="G4" s="64"/>
      <c r="H4" s="6"/>
      <c r="I4" s="6"/>
    </row>
    <row r="5" spans="1:9" x14ac:dyDescent="0.25">
      <c r="A5" s="6"/>
      <c r="B5" s="68"/>
      <c r="C5" s="6"/>
      <c r="D5" s="6"/>
      <c r="E5" s="6"/>
      <c r="F5" s="6"/>
      <c r="G5" s="64"/>
      <c r="H5" s="6"/>
      <c r="I5" s="6"/>
    </row>
    <row r="6" spans="1:9" x14ac:dyDescent="0.25">
      <c r="A6" s="6"/>
      <c r="B6" s="68"/>
      <c r="C6" s="6"/>
      <c r="D6" s="6"/>
      <c r="F6" s="41"/>
      <c r="G6" s="67"/>
      <c r="H6" s="41"/>
    </row>
    <row r="7" spans="1:9" x14ac:dyDescent="0.25">
      <c r="A7" s="28" t="s">
        <v>308</v>
      </c>
      <c r="B7" s="76"/>
      <c r="C7" s="76" t="s">
        <v>309</v>
      </c>
      <c r="D7" s="29"/>
    </row>
    <row r="9" spans="1:9" x14ac:dyDescent="0.25">
      <c r="A9" t="s">
        <v>310</v>
      </c>
      <c r="B9" s="77" t="s">
        <v>311</v>
      </c>
      <c r="C9" s="78" t="s">
        <v>312</v>
      </c>
      <c r="D9" s="79" t="s">
        <v>3</v>
      </c>
    </row>
    <row r="10" spans="1:9" x14ac:dyDescent="0.25">
      <c r="A10" t="s">
        <v>313</v>
      </c>
      <c r="B10" s="80">
        <v>1</v>
      </c>
      <c r="C10" s="81" t="s">
        <v>314</v>
      </c>
      <c r="D10" s="82">
        <f>'1. Bouwkundige regie opdrachten'!H50</f>
        <v>1323192.112</v>
      </c>
    </row>
    <row r="11" spans="1:9" x14ac:dyDescent="0.25">
      <c r="A11" t="s">
        <v>315</v>
      </c>
      <c r="B11" s="80">
        <v>2</v>
      </c>
      <c r="C11" s="81" t="s">
        <v>316</v>
      </c>
      <c r="D11" s="82">
        <f>'2. Bouwkundige projecten'!H113</f>
        <v>1367164.1345599995</v>
      </c>
    </row>
    <row r="12" spans="1:9" x14ac:dyDescent="0.25">
      <c r="A12" t="s">
        <v>317</v>
      </c>
      <c r="B12" s="80">
        <v>3</v>
      </c>
      <c r="C12" s="81" t="s">
        <v>318</v>
      </c>
      <c r="D12" s="82">
        <f>'3. Periodieke inspecties'!H37</f>
        <v>9043.1864999999998</v>
      </c>
    </row>
    <row r="13" spans="1:9" x14ac:dyDescent="0.25">
      <c r="A13" t="s">
        <v>319</v>
      </c>
      <c r="B13" s="80">
        <v>4</v>
      </c>
      <c r="C13" s="81" t="s">
        <v>320</v>
      </c>
      <c r="D13" s="82">
        <f>'4. Vloerafwerking'!I72</f>
        <v>0</v>
      </c>
    </row>
    <row r="14" spans="1:9" ht="15.75" thickBot="1" x14ac:dyDescent="0.3"/>
    <row r="15" spans="1:9" ht="16.5" thickBot="1" x14ac:dyDescent="0.3">
      <c r="B15" s="96" t="s">
        <v>321</v>
      </c>
      <c r="C15" s="97"/>
      <c r="D15" s="84">
        <f>D10+D11+D12+D13</f>
        <v>2699399.4330599993</v>
      </c>
    </row>
  </sheetData>
  <sheetProtection algorithmName="SHA-512" hashValue="F73TuqWTPaxhSkYcgMkykt0SV16PYF+4lWBiyMnslEJN31KHouRu14hRvHpy8PJ4FYZxaQvvhpBB0ULebd8bCQ==" saltValue="EsX/qiaEPuADSuzBcWMt2w==" spinCount="100000" sheet="1" objects="1" scenarios="1" selectLockedCells="1"/>
  <mergeCells count="4">
    <mergeCell ref="B15:C15"/>
    <mergeCell ref="A1:D1"/>
    <mergeCell ref="A3:C3"/>
    <mergeCell ref="A4: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D154E-2EBD-4A8E-99AB-098B9894763E}">
  <dimension ref="B1:G81"/>
  <sheetViews>
    <sheetView workbookViewId="0">
      <selection activeCell="G16" sqref="G16"/>
    </sheetView>
  </sheetViews>
  <sheetFormatPr defaultRowHeight="15" x14ac:dyDescent="0.25"/>
  <cols>
    <col min="2" max="3" width="9.140625" style="1"/>
    <col min="4" max="5" width="9.140625" style="2"/>
  </cols>
  <sheetData>
    <row r="1" spans="2:7" x14ac:dyDescent="0.25">
      <c r="B1" s="1">
        <v>0.2</v>
      </c>
      <c r="C1" s="1">
        <v>0.01</v>
      </c>
      <c r="D1" s="2">
        <v>0</v>
      </c>
      <c r="E1" s="2">
        <v>0</v>
      </c>
      <c r="G1">
        <v>1</v>
      </c>
    </row>
    <row r="2" spans="2:7" x14ac:dyDescent="0.25">
      <c r="B2" s="1">
        <v>0.21</v>
      </c>
      <c r="C2" s="1">
        <v>0.02</v>
      </c>
      <c r="D2" s="2">
        <v>2.5000000000000001E-3</v>
      </c>
      <c r="E2" s="2">
        <v>5.0000000000000001E-4</v>
      </c>
      <c r="G2">
        <v>2</v>
      </c>
    </row>
    <row r="3" spans="2:7" x14ac:dyDescent="0.25">
      <c r="B3" s="1">
        <v>0.22</v>
      </c>
      <c r="C3" s="1">
        <v>0.03</v>
      </c>
      <c r="D3" s="2">
        <v>5.0000000000000001E-3</v>
      </c>
      <c r="E3" s="2">
        <v>1E-3</v>
      </c>
      <c r="G3">
        <v>3</v>
      </c>
    </row>
    <row r="4" spans="2:7" x14ac:dyDescent="0.25">
      <c r="B4" s="1">
        <v>0.23</v>
      </c>
      <c r="C4" s="1">
        <v>0.04</v>
      </c>
      <c r="D4" s="2">
        <v>7.4999999999999997E-3</v>
      </c>
      <c r="E4" s="2">
        <v>1.5E-3</v>
      </c>
      <c r="G4">
        <v>4</v>
      </c>
    </row>
    <row r="5" spans="2:7" x14ac:dyDescent="0.25">
      <c r="B5" s="1">
        <v>0.24</v>
      </c>
      <c r="C5" s="1">
        <v>0.05</v>
      </c>
      <c r="D5" s="2">
        <v>0.01</v>
      </c>
      <c r="E5" s="2">
        <v>2E-3</v>
      </c>
      <c r="G5">
        <v>5</v>
      </c>
    </row>
    <row r="6" spans="2:7" x14ac:dyDescent="0.25">
      <c r="B6" s="1">
        <v>0.25</v>
      </c>
      <c r="C6" s="1">
        <v>0.06</v>
      </c>
      <c r="D6" s="2">
        <v>1.2500000000000001E-2</v>
      </c>
      <c r="E6" s="2">
        <v>2.5000000000000001E-3</v>
      </c>
      <c r="G6">
        <v>6</v>
      </c>
    </row>
    <row r="7" spans="2:7" x14ac:dyDescent="0.25">
      <c r="B7" s="1">
        <v>0.26</v>
      </c>
      <c r="C7" s="1">
        <v>7.0000000000000007E-2</v>
      </c>
      <c r="D7" s="2">
        <v>1.4999999999999999E-2</v>
      </c>
      <c r="E7" s="2">
        <v>3.0000000000000001E-3</v>
      </c>
      <c r="G7">
        <v>7</v>
      </c>
    </row>
    <row r="8" spans="2:7" x14ac:dyDescent="0.25">
      <c r="B8" s="1">
        <v>0.27</v>
      </c>
      <c r="C8" s="1">
        <v>0.08</v>
      </c>
      <c r="D8" s="2">
        <v>1.7500000000000002E-2</v>
      </c>
      <c r="E8" s="2">
        <v>3.5000000000000001E-3</v>
      </c>
      <c r="G8">
        <v>8</v>
      </c>
    </row>
    <row r="9" spans="2:7" x14ac:dyDescent="0.25">
      <c r="B9" s="1">
        <v>0.28000000000000003</v>
      </c>
      <c r="C9" s="1">
        <v>0.09</v>
      </c>
      <c r="D9" s="2">
        <v>0.02</v>
      </c>
      <c r="E9" s="2">
        <v>4.0000000000000001E-3</v>
      </c>
      <c r="G9">
        <v>9</v>
      </c>
    </row>
    <row r="10" spans="2:7" x14ac:dyDescent="0.25">
      <c r="B10" s="1">
        <v>0.28999999999999998</v>
      </c>
      <c r="C10" s="1">
        <v>0.1</v>
      </c>
      <c r="D10" s="2">
        <v>2.2499999999999999E-2</v>
      </c>
      <c r="E10" s="2">
        <v>4.4999999999999997E-3</v>
      </c>
      <c r="G10">
        <v>10</v>
      </c>
    </row>
    <row r="11" spans="2:7" x14ac:dyDescent="0.25">
      <c r="B11" s="1">
        <v>0.3</v>
      </c>
      <c r="C11" s="1">
        <v>0.11</v>
      </c>
      <c r="D11" s="2">
        <v>2.5000000000000001E-2</v>
      </c>
      <c r="E11" s="2">
        <v>5.0000000000000001E-3</v>
      </c>
      <c r="G11">
        <v>11</v>
      </c>
    </row>
    <row r="12" spans="2:7" x14ac:dyDescent="0.25">
      <c r="B12" s="1">
        <v>0.31</v>
      </c>
      <c r="C12" s="1">
        <v>0.12</v>
      </c>
      <c r="D12" s="2">
        <v>2.75E-2</v>
      </c>
      <c r="E12" s="2">
        <v>5.4999999999999997E-3</v>
      </c>
      <c r="G12">
        <v>12</v>
      </c>
    </row>
    <row r="13" spans="2:7" x14ac:dyDescent="0.25">
      <c r="B13" s="1">
        <v>0.32</v>
      </c>
      <c r="D13" s="2">
        <v>0.03</v>
      </c>
      <c r="E13" s="2">
        <v>6.0000000000000001E-3</v>
      </c>
      <c r="G13">
        <v>13</v>
      </c>
    </row>
    <row r="14" spans="2:7" x14ac:dyDescent="0.25">
      <c r="B14" s="1">
        <v>0.33</v>
      </c>
      <c r="D14" s="2">
        <v>3.2500000000000001E-2</v>
      </c>
      <c r="E14" s="2">
        <v>6.4999999999999997E-3</v>
      </c>
      <c r="G14">
        <v>14</v>
      </c>
    </row>
    <row r="15" spans="2:7" x14ac:dyDescent="0.25">
      <c r="B15" s="1">
        <v>0.34</v>
      </c>
      <c r="D15" s="2">
        <v>3.5000000000000003E-2</v>
      </c>
      <c r="E15" s="2">
        <v>7.0000000000000001E-3</v>
      </c>
      <c r="G15">
        <v>15</v>
      </c>
    </row>
    <row r="16" spans="2:7" x14ac:dyDescent="0.25">
      <c r="B16" s="1">
        <v>0.35</v>
      </c>
      <c r="D16" s="2">
        <v>3.7499999999999999E-2</v>
      </c>
      <c r="E16" s="2">
        <v>7.4999999999999997E-3</v>
      </c>
    </row>
    <row r="17" spans="2:5" x14ac:dyDescent="0.25">
      <c r="B17" s="1">
        <v>0.36</v>
      </c>
      <c r="D17" s="2">
        <v>0.04</v>
      </c>
      <c r="E17" s="2">
        <v>8.0000000000000002E-3</v>
      </c>
    </row>
    <row r="18" spans="2:5" x14ac:dyDescent="0.25">
      <c r="B18" s="1">
        <v>0.37</v>
      </c>
      <c r="D18" s="2">
        <v>4.2500000000000003E-2</v>
      </c>
      <c r="E18" s="2">
        <v>8.5000000000000006E-3</v>
      </c>
    </row>
    <row r="19" spans="2:5" x14ac:dyDescent="0.25">
      <c r="B19" s="1">
        <v>0.38</v>
      </c>
      <c r="D19" s="2">
        <v>4.4999999999999998E-2</v>
      </c>
      <c r="E19" s="2">
        <v>8.9999999999999993E-3</v>
      </c>
    </row>
    <row r="20" spans="2:5" x14ac:dyDescent="0.25">
      <c r="B20" s="1">
        <v>0.39</v>
      </c>
      <c r="D20" s="2">
        <v>4.7500000000000001E-2</v>
      </c>
      <c r="E20" s="2">
        <v>9.4999999999999998E-3</v>
      </c>
    </row>
    <row r="21" spans="2:5" x14ac:dyDescent="0.25">
      <c r="B21" s="1">
        <v>0.4</v>
      </c>
      <c r="D21" s="2">
        <v>0.05</v>
      </c>
      <c r="E21" s="2">
        <v>0.01</v>
      </c>
    </row>
    <row r="22" spans="2:5" x14ac:dyDescent="0.25">
      <c r="B22" s="1">
        <v>0.41</v>
      </c>
      <c r="D22" s="2">
        <v>5.2499999999999998E-2</v>
      </c>
      <c r="E22" s="2">
        <v>1.0500000000000001E-2</v>
      </c>
    </row>
    <row r="23" spans="2:5" x14ac:dyDescent="0.25">
      <c r="B23" s="1">
        <v>0.42</v>
      </c>
      <c r="D23" s="2">
        <v>5.5E-2</v>
      </c>
      <c r="E23" s="2">
        <v>1.0999999999999999E-2</v>
      </c>
    </row>
    <row r="24" spans="2:5" x14ac:dyDescent="0.25">
      <c r="B24" s="1">
        <v>0.43</v>
      </c>
      <c r="D24" s="2">
        <v>5.7500000000000002E-2</v>
      </c>
      <c r="E24" s="2">
        <v>1.15E-2</v>
      </c>
    </row>
    <row r="25" spans="2:5" x14ac:dyDescent="0.25">
      <c r="B25" s="1">
        <v>0.44</v>
      </c>
      <c r="D25" s="2">
        <v>0.06</v>
      </c>
      <c r="E25" s="2">
        <v>1.2E-2</v>
      </c>
    </row>
    <row r="26" spans="2:5" x14ac:dyDescent="0.25">
      <c r="B26" s="1">
        <v>0.45</v>
      </c>
      <c r="D26" s="2">
        <v>6.25E-2</v>
      </c>
      <c r="E26" s="2">
        <v>1.2500000000000001E-2</v>
      </c>
    </row>
    <row r="27" spans="2:5" x14ac:dyDescent="0.25">
      <c r="B27" s="1">
        <v>0.46</v>
      </c>
      <c r="D27" s="2">
        <v>6.5000000000000002E-2</v>
      </c>
    </row>
    <row r="28" spans="2:5" x14ac:dyDescent="0.25">
      <c r="B28" s="1">
        <v>0.46999999999999897</v>
      </c>
      <c r="D28" s="2">
        <v>6.7500000000000004E-2</v>
      </c>
    </row>
    <row r="29" spans="2:5" x14ac:dyDescent="0.25">
      <c r="B29" s="1">
        <v>0.47999999999999898</v>
      </c>
      <c r="D29" s="2">
        <v>7.0000000000000007E-2</v>
      </c>
    </row>
    <row r="30" spans="2:5" x14ac:dyDescent="0.25">
      <c r="B30" s="1">
        <v>0.48999999999999899</v>
      </c>
      <c r="D30" s="2">
        <v>7.2499999999999995E-2</v>
      </c>
    </row>
    <row r="31" spans="2:5" x14ac:dyDescent="0.25">
      <c r="B31" s="1">
        <v>0.499999999999999</v>
      </c>
      <c r="D31" s="2">
        <v>7.4999999999999997E-2</v>
      </c>
    </row>
    <row r="32" spans="2:5" x14ac:dyDescent="0.25">
      <c r="B32" s="1">
        <v>0.50999999999999901</v>
      </c>
      <c r="D32" s="2">
        <v>7.7499999999999999E-2</v>
      </c>
    </row>
    <row r="33" spans="2:4" x14ac:dyDescent="0.25">
      <c r="B33" s="1">
        <v>0.51999999999999902</v>
      </c>
      <c r="D33" s="2">
        <v>0.08</v>
      </c>
    </row>
    <row r="34" spans="2:4" x14ac:dyDescent="0.25">
      <c r="B34" s="1">
        <v>0.52999999999999903</v>
      </c>
      <c r="D34" s="2">
        <v>8.2500000000000004E-2</v>
      </c>
    </row>
    <row r="35" spans="2:4" x14ac:dyDescent="0.25">
      <c r="B35" s="1">
        <v>0.53999999999999904</v>
      </c>
      <c r="D35" s="2">
        <v>8.5000000000000006E-2</v>
      </c>
    </row>
    <row r="36" spans="2:4" x14ac:dyDescent="0.25">
      <c r="B36" s="1">
        <v>0.54999999999999905</v>
      </c>
      <c r="D36" s="2">
        <v>8.7499999999999994E-2</v>
      </c>
    </row>
    <row r="37" spans="2:4" x14ac:dyDescent="0.25">
      <c r="B37" s="1">
        <v>0.55999999999999905</v>
      </c>
      <c r="D37" s="2">
        <v>0.09</v>
      </c>
    </row>
    <row r="38" spans="2:4" x14ac:dyDescent="0.25">
      <c r="B38" s="1">
        <v>0.56999999999999895</v>
      </c>
      <c r="D38" s="2">
        <v>9.2499999999999999E-2</v>
      </c>
    </row>
    <row r="39" spans="2:4" x14ac:dyDescent="0.25">
      <c r="B39" s="1">
        <v>0.57999999999999896</v>
      </c>
      <c r="D39" s="2">
        <v>9.5000000000000001E-2</v>
      </c>
    </row>
    <row r="40" spans="2:4" x14ac:dyDescent="0.25">
      <c r="B40" s="1">
        <v>0.58999999999999897</v>
      </c>
      <c r="D40" s="2">
        <v>9.7500000000000003E-2</v>
      </c>
    </row>
    <row r="41" spans="2:4" x14ac:dyDescent="0.25">
      <c r="B41" s="1">
        <v>0.59999999999999898</v>
      </c>
      <c r="D41" s="2">
        <v>0.1</v>
      </c>
    </row>
    <row r="42" spans="2:4" x14ac:dyDescent="0.25">
      <c r="B42" s="1">
        <v>0.60999999999999899</v>
      </c>
      <c r="D42" s="2">
        <v>0.10249999999999999</v>
      </c>
    </row>
    <row r="43" spans="2:4" x14ac:dyDescent="0.25">
      <c r="B43" s="1">
        <v>0.619999999999999</v>
      </c>
      <c r="D43" s="2">
        <v>0.105</v>
      </c>
    </row>
    <row r="44" spans="2:4" x14ac:dyDescent="0.25">
      <c r="B44" s="1">
        <v>0.62999999999999901</v>
      </c>
      <c r="D44" s="2">
        <v>0.1075</v>
      </c>
    </row>
    <row r="45" spans="2:4" x14ac:dyDescent="0.25">
      <c r="B45" s="1">
        <v>0.63999999999999901</v>
      </c>
      <c r="D45" s="2">
        <v>0.11</v>
      </c>
    </row>
    <row r="46" spans="2:4" x14ac:dyDescent="0.25">
      <c r="B46" s="1">
        <v>0.64999999999999902</v>
      </c>
      <c r="D46" s="2">
        <v>0.1125</v>
      </c>
    </row>
    <row r="47" spans="2:4" x14ac:dyDescent="0.25">
      <c r="B47" s="1">
        <v>0.65999999999999903</v>
      </c>
      <c r="D47" s="2">
        <v>0.115</v>
      </c>
    </row>
    <row r="48" spans="2:4" x14ac:dyDescent="0.25">
      <c r="B48" s="1">
        <v>0.66999999999999904</v>
      </c>
      <c r="D48" s="2">
        <v>0.11749999999999999</v>
      </c>
    </row>
    <row r="49" spans="2:4" x14ac:dyDescent="0.25">
      <c r="B49" s="1">
        <v>0.67999999999999905</v>
      </c>
      <c r="D49" s="2">
        <v>0.12</v>
      </c>
    </row>
    <row r="50" spans="2:4" x14ac:dyDescent="0.25">
      <c r="B50" s="1">
        <v>0.68999999999999895</v>
      </c>
    </row>
    <row r="51" spans="2:4" x14ac:dyDescent="0.25">
      <c r="B51" s="1">
        <v>0.69999999999999896</v>
      </c>
    </row>
    <row r="52" spans="2:4" x14ac:dyDescent="0.25">
      <c r="B52" s="1">
        <v>0.70999999999999897</v>
      </c>
    </row>
    <row r="53" spans="2:4" x14ac:dyDescent="0.25">
      <c r="B53" s="1">
        <v>0.71999999999999897</v>
      </c>
    </row>
    <row r="54" spans="2:4" x14ac:dyDescent="0.25">
      <c r="B54" s="1">
        <v>0.72999999999999898</v>
      </c>
    </row>
    <row r="55" spans="2:4" x14ac:dyDescent="0.25">
      <c r="B55" s="1">
        <v>0.73999999999999899</v>
      </c>
    </row>
    <row r="56" spans="2:4" x14ac:dyDescent="0.25">
      <c r="B56" s="1">
        <v>0.749999999999999</v>
      </c>
    </row>
    <row r="57" spans="2:4" x14ac:dyDescent="0.25">
      <c r="B57" s="1">
        <v>0.75999999999999901</v>
      </c>
    </row>
    <row r="58" spans="2:4" x14ac:dyDescent="0.25">
      <c r="B58" s="1">
        <v>0.76999999999999902</v>
      </c>
    </row>
    <row r="59" spans="2:4" x14ac:dyDescent="0.25">
      <c r="B59" s="1">
        <v>0.77999999999999903</v>
      </c>
    </row>
    <row r="60" spans="2:4" x14ac:dyDescent="0.25">
      <c r="B60" s="1">
        <v>0.78999999999999904</v>
      </c>
    </row>
    <row r="61" spans="2:4" x14ac:dyDescent="0.25">
      <c r="B61" s="1">
        <v>0.79999999999999905</v>
      </c>
    </row>
    <row r="62" spans="2:4" x14ac:dyDescent="0.25">
      <c r="B62" s="1">
        <v>0.80999999999999905</v>
      </c>
    </row>
    <row r="63" spans="2:4" x14ac:dyDescent="0.25">
      <c r="B63" s="1">
        <v>0.81999999999999895</v>
      </c>
    </row>
    <row r="64" spans="2:4" x14ac:dyDescent="0.25">
      <c r="B64" s="1">
        <v>0.82999999999999896</v>
      </c>
    </row>
    <row r="65" spans="2:2" x14ac:dyDescent="0.25">
      <c r="B65" s="1">
        <v>0.83999999999999897</v>
      </c>
    </row>
    <row r="66" spans="2:2" x14ac:dyDescent="0.25">
      <c r="B66" s="1">
        <v>0.84999999999999898</v>
      </c>
    </row>
    <row r="67" spans="2:2" x14ac:dyDescent="0.25">
      <c r="B67" s="1">
        <v>0.85999999999999899</v>
      </c>
    </row>
    <row r="68" spans="2:2" x14ac:dyDescent="0.25">
      <c r="B68" s="1">
        <v>0.869999999999999</v>
      </c>
    </row>
    <row r="69" spans="2:2" x14ac:dyDescent="0.25">
      <c r="B69" s="1">
        <v>0.87999999999999901</v>
      </c>
    </row>
    <row r="70" spans="2:2" x14ac:dyDescent="0.25">
      <c r="B70" s="1">
        <v>0.88999999999999901</v>
      </c>
    </row>
    <row r="71" spans="2:2" x14ac:dyDescent="0.25">
      <c r="B71" s="1">
        <v>0.89999999999999902</v>
      </c>
    </row>
    <row r="72" spans="2:2" x14ac:dyDescent="0.25">
      <c r="B72" s="1">
        <v>0.90999999999999903</v>
      </c>
    </row>
    <row r="73" spans="2:2" x14ac:dyDescent="0.25">
      <c r="B73" s="1">
        <v>0.91999999999999904</v>
      </c>
    </row>
    <row r="74" spans="2:2" x14ac:dyDescent="0.25">
      <c r="B74" s="1">
        <v>0.92999999999999905</v>
      </c>
    </row>
    <row r="75" spans="2:2" x14ac:dyDescent="0.25">
      <c r="B75" s="1">
        <v>0.93999999999999895</v>
      </c>
    </row>
    <row r="76" spans="2:2" x14ac:dyDescent="0.25">
      <c r="B76" s="1">
        <v>0.94999999999999896</v>
      </c>
    </row>
    <row r="77" spans="2:2" x14ac:dyDescent="0.25">
      <c r="B77" s="1">
        <v>0.95999999999999897</v>
      </c>
    </row>
    <row r="78" spans="2:2" x14ac:dyDescent="0.25">
      <c r="B78" s="1">
        <v>0.96999999999999897</v>
      </c>
    </row>
    <row r="79" spans="2:2" x14ac:dyDescent="0.25">
      <c r="B79" s="1">
        <v>0.97999999999999798</v>
      </c>
    </row>
    <row r="80" spans="2:2" x14ac:dyDescent="0.25">
      <c r="B80" s="1">
        <v>0.98999999999999799</v>
      </c>
    </row>
    <row r="81" spans="2:2" x14ac:dyDescent="0.25">
      <c r="B81" s="1">
        <v>0.999999999999998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AF12A3C6CEEB4AB01028A6B504D891" ma:contentTypeVersion="4" ma:contentTypeDescription="Create a new document." ma:contentTypeScope="" ma:versionID="e81244c3bf37a8262a4be7af96ed0482">
  <xsd:schema xmlns:xsd="http://www.w3.org/2001/XMLSchema" xmlns:xs="http://www.w3.org/2001/XMLSchema" xmlns:p="http://schemas.microsoft.com/office/2006/metadata/properties" xmlns:ns2="228668f9-fa59-4ab4-af28-2285639a181e" targetNamespace="http://schemas.microsoft.com/office/2006/metadata/properties" ma:root="true" ma:fieldsID="c9cfcb7dad8828219bcc9708ec897418" ns2:_="">
    <xsd:import namespace="228668f9-fa59-4ab4-af28-2285639a1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668f9-fa59-4ab4-af28-2285639a18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61F370-5250-48D6-9FB1-770D669900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E021BB-AA7C-4AA3-A9C1-8BC154C838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8668f9-fa59-4ab4-af28-2285639a1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96210E-1319-4A63-9942-6BDBA6BF3341}">
  <ds:schemaRefs>
    <ds:schemaRef ds:uri="228668f9-fa59-4ab4-af28-2285639a181e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1. Bouwkundige regie opdrachten</vt:lpstr>
      <vt:lpstr>2. Bouwkundige projecten</vt:lpstr>
      <vt:lpstr>3. Periodieke inspecties</vt:lpstr>
      <vt:lpstr>4. Vloerafwerking</vt:lpstr>
      <vt:lpstr>Totaalblad</vt:lpstr>
      <vt:lpstr>Invoerblad</vt:lpstr>
    </vt:vector>
  </TitlesOfParts>
  <Manager/>
  <Company>Hogeschool Rotterdam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Boonstoppel, A. (Bram)</dc:creator>
  <cp:keywords/>
  <dc:description/>
  <cp:lastModifiedBy>Boonstoppel, A. (Bram)</cp:lastModifiedBy>
  <cp:revision/>
  <dcterms:created xsi:type="dcterms:W3CDTF">2025-05-07T08:03:26Z</dcterms:created>
  <dcterms:modified xsi:type="dcterms:W3CDTF">2025-10-03T12:07:15Z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0x01010031AF12A3C6CEEB4AB01028A6B504D891</vt:lpwstr>
  </property>
</Properties>
</file>