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UBD\CF\IAC\- Europese aanbestedingen\labinrichting the bridge\1. voorbereiding aanbestedingsstukken\voor publicatie\docs 150326\"/>
    </mc:Choice>
  </mc:AlternateContent>
  <xr:revisionPtr revIDLastSave="0" documentId="8_{EB68316E-3727-4D80-813C-885F456D5BD1}" xr6:coauthVersionLast="47" xr6:coauthVersionMax="47" xr10:uidLastSave="{00000000-0000-0000-0000-000000000000}"/>
  <bookViews>
    <workbookView xWindow="-120" yWindow="-120" windowWidth="29040" windowHeight="15720" xr2:uid="{6A13368E-8B9D-4FB5-9E1F-B1F1D8BA47EF}"/>
  </bookViews>
  <sheets>
    <sheet name="Totaal Prijzenblad" sheetId="11" r:id="rId1"/>
    <sheet name="prijzenblad ontw en uitv fase" sheetId="12" r:id="rId2"/>
    <sheet name="Prijzenblad The Bridge OH" sheetId="10" r:id="rId3"/>
  </sheets>
  <definedNames>
    <definedName name="_xlnm.Print_Area" localSheetId="2">'Prijzenblad The Bridge OH'!$B$3:$K$67</definedName>
    <definedName name="_xlnm.Print_Titles" localSheetId="2">'Prijzenblad The Bridge OH'!$3:$6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6" i="12" l="1"/>
  <c r="I155" i="12"/>
  <c r="I153" i="12"/>
  <c r="I152" i="12"/>
  <c r="I150" i="12"/>
  <c r="I148" i="12"/>
  <c r="I147" i="12"/>
  <c r="I146" i="12"/>
  <c r="I145" i="12"/>
  <c r="I143" i="12"/>
  <c r="I142" i="12"/>
  <c r="I141" i="12"/>
  <c r="I139" i="12"/>
  <c r="I138" i="12"/>
  <c r="I137" i="12"/>
  <c r="I136" i="12"/>
  <c r="I135" i="12"/>
  <c r="I134" i="12"/>
  <c r="I133" i="12"/>
  <c r="I132" i="12"/>
  <c r="I131" i="12"/>
  <c r="I130" i="12"/>
  <c r="I128" i="12"/>
  <c r="I127" i="12"/>
  <c r="I126" i="12"/>
  <c r="F125" i="12"/>
  <c r="I125" i="12" s="1"/>
  <c r="I123" i="12"/>
  <c r="I122" i="12"/>
  <c r="I121" i="12"/>
  <c r="I120" i="12"/>
  <c r="I118" i="12"/>
  <c r="I117" i="12"/>
  <c r="I116" i="12"/>
  <c r="I115" i="12"/>
  <c r="I114" i="12"/>
  <c r="I113" i="12"/>
  <c r="I112" i="12"/>
  <c r="I111" i="12"/>
  <c r="I108" i="12"/>
  <c r="I106" i="12"/>
  <c r="I104" i="12"/>
  <c r="I103" i="12"/>
  <c r="I101" i="12"/>
  <c r="I100" i="12"/>
  <c r="I99" i="12"/>
  <c r="I98" i="12"/>
  <c r="I96" i="12"/>
  <c r="I95" i="12"/>
  <c r="I94" i="12"/>
  <c r="I93" i="12"/>
  <c r="I91" i="12"/>
  <c r="I90" i="12"/>
  <c r="I89" i="12"/>
  <c r="I88" i="12"/>
  <c r="I85" i="12"/>
  <c r="F83" i="12"/>
  <c r="I83" i="12" s="1"/>
  <c r="I82" i="12"/>
  <c r="F82" i="12"/>
  <c r="F81" i="12"/>
  <c r="I81" i="12" s="1"/>
  <c r="F80" i="12"/>
  <c r="I80" i="12" s="1"/>
  <c r="I78" i="12"/>
  <c r="F77" i="12"/>
  <c r="I77" i="12" s="1"/>
  <c r="I76" i="12"/>
  <c r="I75" i="12"/>
  <c r="I74" i="12"/>
  <c r="I73" i="12"/>
  <c r="I71" i="12"/>
  <c r="I70" i="12"/>
  <c r="I69" i="12"/>
  <c r="I68" i="12"/>
  <c r="I66" i="12"/>
  <c r="I65" i="12"/>
  <c r="F64" i="12"/>
  <c r="I64" i="12" s="1"/>
  <c r="F63" i="12"/>
  <c r="I63" i="12" s="1"/>
  <c r="F58" i="12"/>
  <c r="I58" i="12" s="1"/>
  <c r="I56" i="12"/>
  <c r="F56" i="12"/>
  <c r="F55" i="12"/>
  <c r="I55" i="12" s="1"/>
  <c r="F54" i="12"/>
  <c r="I54" i="12" s="1"/>
  <c r="F53" i="12"/>
  <c r="I53" i="12" s="1"/>
  <c r="I51" i="12"/>
  <c r="I50" i="12"/>
  <c r="I48" i="12"/>
  <c r="F47" i="12"/>
  <c r="I47" i="12" s="1"/>
  <c r="I46" i="12"/>
  <c r="I44" i="12"/>
  <c r="I43" i="12"/>
  <c r="I42" i="12"/>
  <c r="I41" i="12"/>
  <c r="I39" i="12"/>
  <c r="I38" i="12"/>
  <c r="I37" i="12"/>
  <c r="I36" i="12"/>
  <c r="I35" i="12"/>
  <c r="I34" i="12"/>
  <c r="I33" i="12"/>
  <c r="I31" i="12"/>
  <c r="F29" i="12"/>
  <c r="I29" i="12" s="1"/>
  <c r="F28" i="12"/>
  <c r="F60" i="12" s="1"/>
  <c r="I60" i="12" s="1"/>
  <c r="F27" i="12"/>
  <c r="F59" i="12" s="1"/>
  <c r="I59" i="12" s="1"/>
  <c r="F26" i="12"/>
  <c r="I26" i="12" s="1"/>
  <c r="I25" i="12"/>
  <c r="I24" i="12"/>
  <c r="I23" i="12"/>
  <c r="I21" i="12"/>
  <c r="I20" i="12"/>
  <c r="I19" i="12"/>
  <c r="I18" i="12"/>
  <c r="I16" i="12"/>
  <c r="I15" i="12"/>
  <c r="I14" i="12"/>
  <c r="I13" i="12"/>
  <c r="I10" i="12"/>
  <c r="J9" i="12" s="1"/>
  <c r="C5" i="11" s="1"/>
  <c r="F61" i="12" l="1"/>
  <c r="I61" i="12" s="1"/>
  <c r="J151" i="12"/>
  <c r="J110" i="12"/>
  <c r="J129" i="12"/>
  <c r="J57" i="12"/>
  <c r="I28" i="12"/>
  <c r="I27" i="12"/>
  <c r="J12" i="12" s="1"/>
  <c r="J157" i="12" l="1"/>
  <c r="F8" i="11"/>
  <c r="E8" i="11"/>
  <c r="C6" i="11" l="1"/>
  <c r="J158" i="12"/>
  <c r="O27" i="10"/>
  <c r="M27" i="10"/>
  <c r="M37" i="10"/>
  <c r="O37" i="10"/>
  <c r="H37" i="10"/>
  <c r="J37" i="10" s="1"/>
  <c r="H27" i="10"/>
  <c r="J27" i="10" s="1"/>
  <c r="I34" i="10"/>
  <c r="I33" i="10"/>
  <c r="D6" i="11" l="1"/>
  <c r="O35" i="10"/>
  <c r="M35" i="10"/>
  <c r="O34" i="10"/>
  <c r="M34" i="10"/>
  <c r="H35" i="10"/>
  <c r="J35" i="10" s="1"/>
  <c r="H34" i="10"/>
  <c r="J34" i="10" s="1"/>
  <c r="O33" i="10" l="1"/>
  <c r="O39" i="10" s="1"/>
  <c r="O25" i="10"/>
  <c r="O24" i="10"/>
  <c r="O22" i="10"/>
  <c r="O21" i="10"/>
  <c r="O20" i="10"/>
  <c r="O18" i="10"/>
  <c r="O17" i="10"/>
  <c r="O16" i="10"/>
  <c r="O14" i="10"/>
  <c r="O13" i="10"/>
  <c r="O12" i="10"/>
  <c r="O11" i="10"/>
  <c r="O10" i="10"/>
  <c r="M33" i="10"/>
  <c r="M39" i="10" s="1"/>
  <c r="M25" i="10"/>
  <c r="M24" i="10"/>
  <c r="M22" i="10"/>
  <c r="M21" i="10"/>
  <c r="M20" i="10"/>
  <c r="M18" i="10"/>
  <c r="M17" i="10"/>
  <c r="M16" i="10"/>
  <c r="M14" i="10"/>
  <c r="M13" i="10"/>
  <c r="M12" i="10"/>
  <c r="M11" i="10"/>
  <c r="M10" i="10"/>
  <c r="H33" i="10"/>
  <c r="H25" i="10"/>
  <c r="J25" i="10" s="1"/>
  <c r="H24" i="10"/>
  <c r="J24" i="10" s="1"/>
  <c r="H22" i="10"/>
  <c r="J22" i="10" s="1"/>
  <c r="H21" i="10"/>
  <c r="J21" i="10" s="1"/>
  <c r="H20" i="10"/>
  <c r="J20" i="10" s="1"/>
  <c r="H18" i="10"/>
  <c r="J18" i="10" s="1"/>
  <c r="H17" i="10"/>
  <c r="J17" i="10" s="1"/>
  <c r="H16" i="10"/>
  <c r="J16" i="10" s="1"/>
  <c r="H14" i="10"/>
  <c r="J14" i="10" s="1"/>
  <c r="H13" i="10"/>
  <c r="J13" i="10" s="1"/>
  <c r="H12" i="10"/>
  <c r="J12" i="10" s="1"/>
  <c r="H11" i="10"/>
  <c r="J11" i="10" s="1"/>
  <c r="H10" i="10"/>
  <c r="J10" i="10" s="1"/>
  <c r="J33" i="10" l="1"/>
  <c r="J39" i="10" s="1"/>
  <c r="O29" i="10"/>
  <c r="O43" i="10" s="1"/>
  <c r="M29" i="10"/>
  <c r="M43" i="10" s="1"/>
  <c r="J29" i="10"/>
  <c r="J43" i="10" l="1"/>
  <c r="C7" i="11" s="1"/>
  <c r="C8" i="11" l="1"/>
  <c r="C10" i="11" s="1"/>
  <c r="D7" i="11"/>
  <c r="D5" i="11"/>
  <c r="D8" i="11" l="1"/>
</calcChain>
</file>

<file path=xl/sharedStrings.xml><?xml version="1.0" encoding="utf-8"?>
<sst xmlns="http://schemas.openxmlformats.org/spreadsheetml/2006/main" count="671" uniqueCount="261">
  <si>
    <t>Datum:</t>
  </si>
  <si>
    <t>Aantal</t>
  </si>
  <si>
    <t>Eenheidsprijs</t>
  </si>
  <si>
    <t>A</t>
  </si>
  <si>
    <r>
      <rPr>
        <u/>
        <sz val="11"/>
        <color rgb="FFFF0000"/>
        <rFont val="Calibri"/>
        <family val="2"/>
      </rPr>
      <t>Alleen de blauwe velden invullen</t>
    </r>
    <r>
      <rPr>
        <sz val="11"/>
        <color rgb="FFFF0000"/>
        <rFont val="Calibri"/>
        <family val="2"/>
      </rPr>
      <t>, overige cellen worden berekend.</t>
    </r>
  </si>
  <si>
    <t>Uitgangspunten</t>
  </si>
  <si>
    <t>Ondertekening</t>
  </si>
  <si>
    <t>Vaste labinrichting The Bridge</t>
  </si>
  <si>
    <t>B</t>
  </si>
  <si>
    <t>C</t>
  </si>
  <si>
    <t>D</t>
  </si>
  <si>
    <t>Preventief onderhoud</t>
  </si>
  <si>
    <t>Aanvullend Preventief onderhoud</t>
  </si>
  <si>
    <t>Correctief onderhoud</t>
  </si>
  <si>
    <t>Eventuele aanpassingen</t>
  </si>
  <si>
    <t>Component</t>
  </si>
  <si>
    <t>Onderdeel</t>
  </si>
  <si>
    <t>Nieuwe zuurkasten inclusief VAV kleppen</t>
  </si>
  <si>
    <t>Nieuwe brandveiligheidspslagkasten</t>
  </si>
  <si>
    <t>Nieuwe afzuigarmen</t>
  </si>
  <si>
    <t>Gebruikte brandveiligheidsopslagkasten</t>
  </si>
  <si>
    <t>EUR (exclusief BTW)</t>
  </si>
  <si>
    <t>Weegfactor</t>
  </si>
  <si>
    <t>Periodiek reinigen</t>
  </si>
  <si>
    <t>Op afroep reinigen</t>
  </si>
  <si>
    <t>Periodiek keuren</t>
  </si>
  <si>
    <t>Op afroep keuren</t>
  </si>
  <si>
    <t>Activiteit</t>
  </si>
  <si>
    <t>Op afroep uitvoeren containmenttest</t>
  </si>
  <si>
    <t>Aantal x Activiteit</t>
  </si>
  <si>
    <t>Inschrijfprijs</t>
  </si>
  <si>
    <t>Periodiek onderhouden</t>
  </si>
  <si>
    <t>Op basis van offerte</t>
  </si>
  <si>
    <t>Uurtarief opdrachtnemer</t>
  </si>
  <si>
    <t>Totaal alle activiteiten</t>
  </si>
  <si>
    <t>A + C</t>
  </si>
  <si>
    <t>Statutaire naam bedrijf inschrijver</t>
  </si>
  <si>
    <t>Vestigingsadres en -plaats</t>
  </si>
  <si>
    <t>Plaats van ondertekening</t>
  </si>
  <si>
    <t>Datum van ondertekening</t>
  </si>
  <si>
    <t>Naam en functie ondertekenaar</t>
  </si>
  <si>
    <t>Handtekening</t>
  </si>
  <si>
    <t>Check</t>
  </si>
  <si>
    <t>Bandbreedte voor inschrijving</t>
  </si>
  <si>
    <t>Alle bedragen zijn in EUR, 2 decimalen achter de komma, exclusief BTW.</t>
  </si>
  <si>
    <t>Voor de prijzen en tarieven gelden de uitgangspunten in de offerteaanvraag en de onderhoudsovereenkomst.</t>
  </si>
  <si>
    <t>Minimum eenheidsprijs</t>
  </si>
  <si>
    <t>Maximum eenheidsprijs</t>
  </si>
  <si>
    <t>Een eenheidsprijs die niet binnen de vermelde grenzen ligt (minumum en maximum) leidt tot uitsluiting van verdere deelname aan de aanbestedingsprocedure.</t>
  </si>
  <si>
    <t>Brandveiligheidsopslagkasten</t>
  </si>
  <si>
    <t>Afzuigarmen</t>
  </si>
  <si>
    <t>Zuurkasten inclusief VAV kleppen</t>
  </si>
  <si>
    <t>Voorrijkosten</t>
  </si>
  <si>
    <t>Op afroep keuren en uitvoeren luchtmetingen</t>
  </si>
  <si>
    <t>Bijlage 6 - Prijzenblad Totaal</t>
  </si>
  <si>
    <t>1.</t>
  </si>
  <si>
    <t>Bandbreedte minimum</t>
  </si>
  <si>
    <t>Bandbreedte maximum</t>
  </si>
  <si>
    <t>Totaal inschrijfbedrag</t>
  </si>
  <si>
    <t>Aantal behaalde punten Prijs (G1):</t>
  </si>
  <si>
    <t>G1.1 ontwerpfase</t>
  </si>
  <si>
    <t>G1.2 uitvoeringsfase</t>
  </si>
  <si>
    <t>G1.3 onderhoudsfase</t>
  </si>
  <si>
    <t>Bijlage 6 - G1.3 Prijzenblad Onderhoud voor de initiele looptijd van 5 jaar voor de onderhoudsovereenkomst</t>
  </si>
  <si>
    <t>Totale inschrijvingssom</t>
  </si>
  <si>
    <t>G1.1 ontwerpfase en G1.2 uitvoeringsfase</t>
  </si>
  <si>
    <t>Nummer</t>
  </si>
  <si>
    <t>Hoofdstuk</t>
  </si>
  <si>
    <t>Omschrijving</t>
  </si>
  <si>
    <t>Toelichting</t>
  </si>
  <si>
    <t>Afmetingen</t>
  </si>
  <si>
    <t>Eenheid</t>
  </si>
  <si>
    <t>Totaal prijs</t>
  </si>
  <si>
    <t>nummer</t>
  </si>
  <si>
    <t>B x D x H in mm</t>
  </si>
  <si>
    <t>€ (excl. BTW)</t>
  </si>
  <si>
    <r>
      <rPr>
        <u/>
        <sz val="10"/>
        <rFont val="Calibri"/>
        <family val="2"/>
      </rPr>
      <t>Alleen de lichtblauwe velden invullen</t>
    </r>
    <r>
      <rPr>
        <sz val="10"/>
        <rFont val="Calibri"/>
        <family val="2"/>
      </rPr>
      <t>.</t>
    </r>
  </si>
  <si>
    <t xml:space="preserve">Aantallen aanhouden volgens prijzenblad, definitieve hoeveelheden worden bepaald in TO fase. </t>
  </si>
  <si>
    <t>Ontwerpfase</t>
  </si>
  <si>
    <t>Ontwerpfase: TO-fase en werktekeningen VLI</t>
  </si>
  <si>
    <t>st.</t>
  </si>
  <si>
    <t>de kosten voor de ontwerpfase (exclusief btw) mogen maximaal € 130.000,- bedragen, zie paragraaf 13.1.1 van de offerteaanvraag.</t>
  </si>
  <si>
    <t>Cellen / Labtafels</t>
  </si>
  <si>
    <t>5.1</t>
  </si>
  <si>
    <t>consoles/staanders t.p.v. eilandtafels</t>
  </si>
  <si>
    <t>set van staanders en toebehoren</t>
  </si>
  <si>
    <t>900 x ca. 100 x 2780</t>
  </si>
  <si>
    <t>1200 x ca. 100 x 2780</t>
  </si>
  <si>
    <t>1500 x ca. 100 x 2780</t>
  </si>
  <si>
    <t>1800 x ca. 100 x 2780</t>
  </si>
  <si>
    <t>consoles/staanders t.p.v. wandtafels</t>
  </si>
  <si>
    <t>5.2</t>
  </si>
  <si>
    <t>Labtafel met  C-juk</t>
  </si>
  <si>
    <t>uitgaan van 85% statafel, 15% zittafel binnen deze aantallen</t>
  </si>
  <si>
    <t>900x x 750 x 920</t>
  </si>
  <si>
    <t>1200 x 750 x 920</t>
  </si>
  <si>
    <t>1500 x 750 x 920</t>
  </si>
  <si>
    <t>1800 x 750 x 920</t>
  </si>
  <si>
    <t>1200 x 900 x 920</t>
  </si>
  <si>
    <t>1500 x 900 x 920</t>
  </si>
  <si>
    <t>1800 x 900 x 920</t>
  </si>
  <si>
    <t>5.2.1</t>
  </si>
  <si>
    <t>stabilisatorstang voor tafels met C-juk</t>
  </si>
  <si>
    <t xml:space="preserve">Labtafel met H-frame </t>
  </si>
  <si>
    <t>5.3</t>
  </si>
  <si>
    <t xml:space="preserve">plintmeubel tafels </t>
  </si>
  <si>
    <t xml:space="preserve">t.p.v. RA-C lab </t>
  </si>
  <si>
    <t>5.4</t>
  </si>
  <si>
    <t>Tafels aan raamzijde en in koel-en vriescellen, met E-goot</t>
  </si>
  <si>
    <t>totaal 1270 tafels</t>
  </si>
  <si>
    <t>5.7</t>
  </si>
  <si>
    <t xml:space="preserve">Onderkast, hangkast, 4 lades </t>
  </si>
  <si>
    <t>Onderkast, hangkast, 1 legbord en 1 deurtje</t>
  </si>
  <si>
    <t>5.8</t>
  </si>
  <si>
    <t>schappen boven de tafels, 1 laags boven mediadrager</t>
  </si>
  <si>
    <t>50% van de m1 mediadrager extra 2e schap</t>
  </si>
  <si>
    <t>Elekra en Werktuigbouwkudige voorzieningen</t>
  </si>
  <si>
    <t>6.1</t>
  </si>
  <si>
    <t>mediadrager boven de labafels</t>
  </si>
  <si>
    <t>m1</t>
  </si>
  <si>
    <t>6.1.1</t>
  </si>
  <si>
    <t>zakkoker, recht model</t>
  </si>
  <si>
    <t>aansluiting P-punt bij eilanden</t>
  </si>
  <si>
    <t>breedte ca. 600</t>
  </si>
  <si>
    <t>6.1.2</t>
  </si>
  <si>
    <t>aansluiting P-punt bij wanden</t>
  </si>
  <si>
    <t>breedte ca. 300</t>
  </si>
  <si>
    <t>6.1.3</t>
  </si>
  <si>
    <t>zakkoker, op gevel bij raamtafels</t>
  </si>
  <si>
    <t>6.1.4</t>
  </si>
  <si>
    <t>meerprijs versleping gemiddeld 800mm (exclusief zakkkoker)</t>
  </si>
  <si>
    <t>-</t>
  </si>
  <si>
    <t>6.1.5</t>
  </si>
  <si>
    <t>mediadrager, hoog geplaatst boven apparaten, met staanders</t>
  </si>
  <si>
    <t>vorm mediadrager conform labtafels</t>
  </si>
  <si>
    <t>6.2</t>
  </si>
  <si>
    <t>2x wcd 230V (set) algemene of aparte groep NP  of P of UPS vanaf demarcatiepunt</t>
  </si>
  <si>
    <t>vanaf P-punt t/m eerste set wcd</t>
  </si>
  <si>
    <t>4200 enkele wcd</t>
  </si>
  <si>
    <t>2x wcd 230V (set) algemene of aparte groep NP of P of UPS doorgekoppeld via goten</t>
  </si>
  <si>
    <t>doorgekoppeld per set</t>
  </si>
  <si>
    <t>1x wcd 230V aparte groep 16A CEEFORM NP of P of UPS vanaf demarcatiepunt</t>
  </si>
  <si>
    <t>1x wcd 230V aparte groep 32A CEEFORM NP of P of UPS vanaf demarcatiepunt</t>
  </si>
  <si>
    <t>1x wcd 400V aparte groep 16A CEEFORM NP of P of UPS vanaf demarcatiepunt</t>
  </si>
  <si>
    <t>1x wcd 400V aparte groep 32A CEEFORM NP of P of UPS vanaf demarcatiepunt</t>
  </si>
  <si>
    <t>6.3</t>
  </si>
  <si>
    <t>additionele verlichting onder de schappen/mediadrager</t>
  </si>
  <si>
    <t>6.4</t>
  </si>
  <si>
    <t xml:space="preserve">1x kabel met netwerkoutlet in 1 behuizing </t>
  </si>
  <si>
    <t>aangesloten vanaf demarcatiepunt gemonteerd in goot</t>
  </si>
  <si>
    <t>Gassen:</t>
  </si>
  <si>
    <t>6.6</t>
  </si>
  <si>
    <t xml:space="preserve">1x perslucht naaldventiel </t>
  </si>
  <si>
    <t>vanaf P-punt gemonteerd in mediadrager</t>
  </si>
  <si>
    <t>doorgekoppeld via goten gemonteerd in mediadrager</t>
  </si>
  <si>
    <t xml:space="preserve">meerprijs compleet reduceerventiel perslucht i.p.v. naaldventiel </t>
  </si>
  <si>
    <t>gemonteerd in mediadrager</t>
  </si>
  <si>
    <t>reduceerventiel perslucht voor inbouw tussen demarcatiepunt en eerste naaldventiel</t>
  </si>
  <si>
    <t>gemonteerd in zakkoker</t>
  </si>
  <si>
    <t xml:space="preserve">1x stikstof naaldventiel </t>
  </si>
  <si>
    <t>vanaf demarcatiepunt gemonteerd in mediadrager</t>
  </si>
  <si>
    <t xml:space="preserve">meerprijs compleet reduceerventiel stikstof i.p.v. naaldventiel </t>
  </si>
  <si>
    <t xml:space="preserve">reduceerventiel stikstof voor inbouw tussen demarcatiepunt en eerste naaldventiel </t>
  </si>
  <si>
    <r>
      <t>1x CO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 xml:space="preserve"> naaldventiel </t>
    </r>
  </si>
  <si>
    <r>
      <t>1x CO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 xml:space="preserve"> naaldventiel</t>
    </r>
  </si>
  <si>
    <r>
      <t>meerprijs compleet reduceerventiel CO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 xml:space="preserve"> i.p.v. naaldventiel</t>
    </r>
  </si>
  <si>
    <r>
      <t>reduceerventiel CO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 xml:space="preserve"> voor inbouw tussen demarcatiepunt en eerste naaldventiel</t>
    </r>
  </si>
  <si>
    <t>1x propaan press turn kraan met popup</t>
  </si>
  <si>
    <t>koud bedrijfswater tapppunt</t>
  </si>
  <si>
    <t>in  mediadrager</t>
  </si>
  <si>
    <t>lokale gassen, diverse soorten per appendage, nadere specificatie volgt</t>
  </si>
  <si>
    <t>incl. reduceerventiel</t>
  </si>
  <si>
    <t>Spoelunits</t>
  </si>
  <si>
    <t>7.1</t>
  </si>
  <si>
    <t>Spoelunit met onderbouw hangkast</t>
  </si>
  <si>
    <t xml:space="preserve">werkblad Steinzeug </t>
  </si>
  <si>
    <t>900 x 600 x 920</t>
  </si>
  <si>
    <t>Spoelunit met plintmeubel</t>
  </si>
  <si>
    <t>werkblad Steinzeug plintmeubel</t>
  </si>
  <si>
    <t>werkblad Steinzeug</t>
  </si>
  <si>
    <t>900 x 750 x 920</t>
  </si>
  <si>
    <t>900 x 900 x 920</t>
  </si>
  <si>
    <t>werkblad Trespa</t>
  </si>
  <si>
    <t>totaal 153 stuks</t>
  </si>
  <si>
    <t>7.2</t>
  </si>
  <si>
    <t>Warm tapwaterbereiding close in boiler</t>
  </si>
  <si>
    <t>7.3</t>
  </si>
  <si>
    <t>Oogdouche, met doorstroomvoorziening</t>
  </si>
  <si>
    <t>7.4</t>
  </si>
  <si>
    <t>Appendage demi water kraan, wandmodel</t>
  </si>
  <si>
    <t>7.5</t>
  </si>
  <si>
    <t>meerprijs voorspoeldouche 900mm, op mengkraan</t>
  </si>
  <si>
    <t>VLI met afzuigkanaal</t>
  </si>
  <si>
    <t>8.1</t>
  </si>
  <si>
    <t>Zuurkast 1.200mm</t>
  </si>
  <si>
    <t>incl. testen en onderkast bij alle zuurkasten</t>
  </si>
  <si>
    <t>1200 x 900 x 2700</t>
  </si>
  <si>
    <t>Zuurkast 1.500mm</t>
  </si>
  <si>
    <t>1500 x 900 x 2700</t>
  </si>
  <si>
    <t>Zuurkast 1.800mm</t>
  </si>
  <si>
    <t>1800 x 900 x 2700</t>
  </si>
  <si>
    <t>8.1.1</t>
  </si>
  <si>
    <t>meerprijs appendage perslucht in zuurkast</t>
  </si>
  <si>
    <t>meerprijs appendage stikstof in zuurkast</t>
  </si>
  <si>
    <t>meerprijs appendage propaangas in zuurkast</t>
  </si>
  <si>
    <t>meerprijs appendage watertappunt+trechterbak en rioolafvoer in zuurkast</t>
  </si>
  <si>
    <t>8.2.1</t>
  </si>
  <si>
    <t>meerprijs om onderbouwkast te vervangen door onderbouwveiligheidskast</t>
  </si>
  <si>
    <t>incl. brandveiligheidskast en installatie</t>
  </si>
  <si>
    <t>1400 x 600 x 600</t>
  </si>
  <si>
    <t>meerprijs VAV klep in zuurkast</t>
  </si>
  <si>
    <t>8.1.3</t>
  </si>
  <si>
    <t>robustnesstest zuurkast on site</t>
  </si>
  <si>
    <t>cf. NEN14715 deel 4</t>
  </si>
  <si>
    <t>Brandveiligheidskast voor oplosmiddelen</t>
  </si>
  <si>
    <t>600 x 600 x 2050</t>
  </si>
  <si>
    <t>Brandveiligheidskast voor oplosmiddelen, met tussenwand en legborden</t>
  </si>
  <si>
    <t>1200 x 600 x 2050</t>
  </si>
  <si>
    <t>Brandveiligheidskast voor oplosmiddelen, met tussenwand en schuifladen</t>
  </si>
  <si>
    <t>8.2.3</t>
  </si>
  <si>
    <t>Brandveilige opslagkast voor gassen</t>
  </si>
  <si>
    <t xml:space="preserve">incl. reduceers en omschakelstation </t>
  </si>
  <si>
    <t>900 x 600 x 2050</t>
  </si>
  <si>
    <t xml:space="preserve">Brandveilige opslagkast voor gassen </t>
  </si>
  <si>
    <t xml:space="preserve">incl. reduceers en omschakelstation  </t>
  </si>
  <si>
    <t>1400 x 600 x 2050</t>
  </si>
  <si>
    <t>8.3</t>
  </si>
  <si>
    <t>Puntafzuigarmen</t>
  </si>
  <si>
    <t>Opbergmeubelen</t>
  </si>
  <si>
    <t>9.1</t>
  </si>
  <si>
    <t>Opslagkast dubbele deur</t>
  </si>
  <si>
    <t>1200 x 600 x 2000</t>
  </si>
  <si>
    <t>Opslagkast enkele deur</t>
  </si>
  <si>
    <t>600 x 600 x 2000</t>
  </si>
  <si>
    <t>9.2</t>
  </si>
  <si>
    <t>Labjassenkast smal</t>
  </si>
  <si>
    <t>ín ML-II lab</t>
  </si>
  <si>
    <t>300 x 750 x 2000</t>
  </si>
  <si>
    <t>Labjassenkast tegen wand</t>
  </si>
  <si>
    <t>600 x 250 x 2000</t>
  </si>
  <si>
    <t>exclusief BTW</t>
  </si>
  <si>
    <t>inclusief 21% BTW</t>
  </si>
  <si>
    <t>Alle bijkomende kosten, opslagen e.d. zijn inclusief met uitzondering van engineering en verdere uitwerking VLI tijdens TO-fase (prijs separaat opgeven post A bovenaan dit rekenblad).</t>
  </si>
  <si>
    <t xml:space="preserve">ja </t>
  </si>
  <si>
    <t xml:space="preserve">In de prijzen zijn alle relevante kosten inbegrepen,  waaronder materiaal,  personeel, reis- en verblijfkosten, parkeerkosten, administratieve kosten en overhead, winst, belastingen, (sociale) premies, alsmede alle overige kosten die aan de uitvoering van deze overeenkomst zijn verbonden.
 </t>
  </si>
  <si>
    <t>ja</t>
  </si>
  <si>
    <t>Prijzen en Tarieven zijn prijsvast tot en met einde werk/einde opdracht.</t>
  </si>
  <si>
    <t>De ingevulde bedragen zijn gerelateerd aan de subgunningscriteria G2, de vraagspecificatie en de overeenkomst incl bijlagen. Let op, werkzaamheden/handelingen kunnen door u niet separaat in rekening worden gebracht.</t>
  </si>
  <si>
    <t>De honorariumopgave voor de ontwerpfase (itemcode A) dient aangeboden te worden conform het gestelde in de offerteaanvraag en bijlagen.</t>
  </si>
  <si>
    <t>Alle bedragen zijn in €, 2 decimalen achter de komma, exclusief BTW</t>
  </si>
  <si>
    <t>* indien 'nee' wordt ingevuld wordt niet voldaan aan de minimum eisen</t>
  </si>
  <si>
    <t>statutaire naam bedrijf inschrijver</t>
  </si>
  <si>
    <t>vestigingsadres en -plaats</t>
  </si>
  <si>
    <t>plaats van ondertekening</t>
  </si>
  <si>
    <t>datum van ondertekening</t>
  </si>
  <si>
    <t>naam en functie ondertekenaar</t>
  </si>
  <si>
    <t>handtekening</t>
  </si>
  <si>
    <t>Inschrijvingssom (excl. btw)</t>
  </si>
  <si>
    <t>Inschrijvingssom (incl. btw)</t>
  </si>
  <si>
    <t>G1.2 Uitvoeringsfsae</t>
  </si>
  <si>
    <t>Bijlage 6 G1.1 en G1.2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</si>
</sst>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413]d\ mmmm\ yyyy;@"/>
    <numFmt numFmtId="165" formatCode="&quot;€&quot;\ #,##0.00"/>
    <numFmt numFmtId="166" formatCode="&quot;van het totale bouwlimiet (€&quot;\ #,##0&quot;)&quot;"/>
    <numFmt numFmtId="167" formatCode="_ [$€-413]\ * #,##0.00_ ;_ [$€-413]\ * \-#,##0.00_ ;_ [$€-413]\ * &quot;-&quot;??_ ;_ @_ "/>
    <numFmt numFmtId="168" formatCode="&quot;€&quot;\ #,##0"/>
  </numFmts>
  <fonts count="3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4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u/>
      <sz val="11"/>
      <color rgb="FFFF0000"/>
      <name val="Calibri"/>
      <family val="2"/>
    </font>
    <font>
      <sz val="8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1"/>
      <color theme="4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u/>
      <sz val="1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4"/>
      <name val="Calibri"/>
      <family val="2"/>
    </font>
    <font>
      <sz val="10"/>
      <color rgb="FF0070C0"/>
      <name val="Calibri"/>
      <family val="2"/>
    </font>
    <font>
      <sz val="10"/>
      <color rgb="FFFF0000"/>
      <name val="Calibri"/>
      <family val="2"/>
    </font>
    <font>
      <sz val="9"/>
      <color rgb="FF0070C0"/>
      <name val="Calibri"/>
      <family val="2"/>
    </font>
    <font>
      <vertAlign val="subscript"/>
      <sz val="10"/>
      <color rgb="FF000000"/>
      <name val="Calibri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6E0B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C6E0B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08">
    <xf numFmtId="0" fontId="0" fillId="0" borderId="0" xfId="0"/>
    <xf numFmtId="0" fontId="1" fillId="0" borderId="0" xfId="1" applyProtection="1"/>
    <xf numFmtId="0" fontId="1" fillId="0" borderId="0" xfId="1" applyAlignment="1" applyProtection="1">
      <alignment horizontal="left"/>
    </xf>
    <xf numFmtId="0" fontId="2" fillId="3" borderId="2" xfId="1" applyFont="1" applyFill="1" applyBorder="1" applyAlignment="1" applyProtection="1">
      <alignment horizontal="left"/>
    </xf>
    <xf numFmtId="164" fontId="2" fillId="3" borderId="8" xfId="1" quotePrefix="1" applyNumberFormat="1" applyFont="1" applyFill="1" applyBorder="1" applyAlignment="1" applyProtection="1">
      <alignment horizontal="left"/>
    </xf>
    <xf numFmtId="0" fontId="1" fillId="4" borderId="0" xfId="1" applyFill="1" applyProtection="1"/>
    <xf numFmtId="0" fontId="5" fillId="0" borderId="11" xfId="1" applyFont="1" applyBorder="1" applyProtection="1"/>
    <xf numFmtId="0" fontId="3" fillId="0" borderId="0" xfId="1" applyFont="1" applyAlignment="1" applyProtection="1">
      <alignment horizontal="left"/>
    </xf>
    <xf numFmtId="0" fontId="1" fillId="4" borderId="11" xfId="1" applyFill="1" applyBorder="1" applyAlignment="1" applyProtection="1">
      <alignment horizontal="center"/>
    </xf>
    <xf numFmtId="0" fontId="1" fillId="0" borderId="0" xfId="1" applyAlignment="1" applyProtection="1">
      <alignment horizontal="left" vertical="top"/>
    </xf>
    <xf numFmtId="0" fontId="9" fillId="0" borderId="0" xfId="0" applyFont="1" applyProtection="1"/>
    <xf numFmtId="0" fontId="5" fillId="0" borderId="22" xfId="1" applyFont="1" applyBorder="1" applyProtection="1"/>
    <xf numFmtId="0" fontId="2" fillId="3" borderId="1" xfId="1" applyFont="1" applyFill="1" applyBorder="1" applyAlignment="1" applyProtection="1">
      <alignment horizontal="left"/>
    </xf>
    <xf numFmtId="0" fontId="2" fillId="3" borderId="7" xfId="1" applyFont="1" applyFill="1" applyBorder="1" applyAlignment="1" applyProtection="1">
      <alignment horizontal="left"/>
    </xf>
    <xf numFmtId="0" fontId="2" fillId="3" borderId="8" xfId="1" applyFont="1" applyFill="1" applyBorder="1" applyAlignment="1" applyProtection="1">
      <alignment horizontal="left"/>
    </xf>
    <xf numFmtId="0" fontId="1" fillId="4" borderId="4" xfId="1" applyFill="1" applyBorder="1" applyAlignment="1" applyProtection="1">
      <alignment horizontal="left"/>
    </xf>
    <xf numFmtId="0" fontId="1" fillId="4" borderId="0" xfId="1" applyFill="1" applyAlignment="1" applyProtection="1">
      <alignment horizontal="left"/>
    </xf>
    <xf numFmtId="0" fontId="4" fillId="4" borderId="4" xfId="1" applyFont="1" applyFill="1" applyBorder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5" fillId="0" borderId="16" xfId="1" applyFont="1" applyBorder="1" applyAlignment="1" applyProtection="1">
      <alignment horizontal="left"/>
    </xf>
    <xf numFmtId="0" fontId="5" fillId="0" borderId="18" xfId="1" applyFont="1" applyBorder="1" applyAlignment="1" applyProtection="1">
      <alignment horizontal="left"/>
    </xf>
    <xf numFmtId="0" fontId="5" fillId="0" borderId="19" xfId="1" applyFont="1" applyBorder="1" applyAlignment="1" applyProtection="1">
      <alignment horizontal="left"/>
    </xf>
    <xf numFmtId="0" fontId="1" fillId="4" borderId="15" xfId="1" applyFill="1" applyBorder="1" applyAlignment="1" applyProtection="1">
      <alignment horizontal="left"/>
    </xf>
    <xf numFmtId="0" fontId="1" fillId="4" borderId="15" xfId="1" applyFill="1" applyBorder="1" applyProtection="1"/>
    <xf numFmtId="0" fontId="2" fillId="0" borderId="0" xfId="1" applyFont="1" applyAlignment="1" applyProtection="1">
      <alignment horizontal="left"/>
    </xf>
    <xf numFmtId="165" fontId="1" fillId="0" borderId="0" xfId="1" applyNumberFormat="1" applyAlignment="1" applyProtection="1">
      <alignment horizontal="center"/>
    </xf>
    <xf numFmtId="165" fontId="1" fillId="4" borderId="0" xfId="1" applyNumberFormat="1" applyFill="1" applyAlignment="1" applyProtection="1">
      <alignment horizontal="center"/>
    </xf>
    <xf numFmtId="165" fontId="1" fillId="4" borderId="5" xfId="1" applyNumberFormat="1" applyFill="1" applyBorder="1" applyAlignment="1" applyProtection="1">
      <alignment horizontal="center"/>
    </xf>
    <xf numFmtId="165" fontId="1" fillId="4" borderId="25" xfId="1" applyNumberFormat="1" applyFill="1" applyBorder="1" applyAlignment="1" applyProtection="1">
      <alignment horizontal="center"/>
    </xf>
    <xf numFmtId="165" fontId="1" fillId="2" borderId="25" xfId="1" applyNumberFormat="1" applyFill="1" applyBorder="1" applyAlignment="1" applyProtection="1">
      <alignment horizontal="center"/>
    </xf>
    <xf numFmtId="0" fontId="1" fillId="4" borderId="12" xfId="1" applyFill="1" applyBorder="1" applyAlignment="1" applyProtection="1">
      <alignment horizontal="center"/>
    </xf>
    <xf numFmtId="0" fontId="1" fillId="4" borderId="13" xfId="1" applyFill="1" applyBorder="1" applyAlignment="1" applyProtection="1">
      <alignment horizontal="left"/>
    </xf>
    <xf numFmtId="0" fontId="1" fillId="4" borderId="13" xfId="1" applyFill="1" applyBorder="1" applyProtection="1"/>
    <xf numFmtId="165" fontId="1" fillId="4" borderId="14" xfId="1" applyNumberFormat="1" applyFill="1" applyBorder="1" applyAlignment="1" applyProtection="1">
      <alignment horizontal="center"/>
    </xf>
    <xf numFmtId="0" fontId="5" fillId="0" borderId="19" xfId="1" applyFont="1" applyBorder="1" applyAlignment="1" applyProtection="1">
      <alignment vertical="top" wrapText="1"/>
    </xf>
    <xf numFmtId="0" fontId="5" fillId="0" borderId="20" xfId="1" applyFont="1" applyBorder="1" applyAlignment="1" applyProtection="1">
      <alignment vertical="top" wrapText="1"/>
    </xf>
    <xf numFmtId="0" fontId="5" fillId="0" borderId="21" xfId="1" applyFont="1" applyBorder="1" applyAlignment="1" applyProtection="1">
      <alignment vertical="top" wrapText="1"/>
    </xf>
    <xf numFmtId="0" fontId="8" fillId="2" borderId="26" xfId="0" applyFont="1" applyFill="1" applyBorder="1" applyAlignment="1" applyProtection="1">
      <alignment horizontal="left"/>
    </xf>
    <xf numFmtId="0" fontId="1" fillId="2" borderId="27" xfId="1" applyFill="1" applyBorder="1" applyAlignment="1" applyProtection="1">
      <alignment horizontal="left"/>
    </xf>
    <xf numFmtId="0" fontId="9" fillId="2" borderId="27" xfId="0" applyFont="1" applyFill="1" applyBorder="1" applyProtection="1"/>
    <xf numFmtId="0" fontId="9" fillId="2" borderId="28" xfId="0" applyFont="1" applyFill="1" applyBorder="1" applyProtection="1"/>
    <xf numFmtId="0" fontId="1" fillId="0" borderId="20" xfId="1" applyBorder="1" applyAlignment="1" applyProtection="1">
      <alignment horizontal="left" vertical="top"/>
    </xf>
    <xf numFmtId="0" fontId="8" fillId="2" borderId="30" xfId="0" applyFont="1" applyFill="1" applyBorder="1" applyAlignment="1" applyProtection="1">
      <alignment horizontal="left"/>
    </xf>
    <xf numFmtId="0" fontId="9" fillId="2" borderId="29" xfId="0" applyFont="1" applyFill="1" applyBorder="1" applyProtection="1"/>
    <xf numFmtId="0" fontId="9" fillId="2" borderId="31" xfId="0" applyFont="1" applyFill="1" applyBorder="1" applyProtection="1"/>
    <xf numFmtId="165" fontId="2" fillId="3" borderId="2" xfId="1" applyNumberFormat="1" applyFont="1" applyFill="1" applyBorder="1" applyAlignment="1" applyProtection="1">
      <alignment horizontal="left"/>
    </xf>
    <xf numFmtId="2" fontId="2" fillId="3" borderId="2" xfId="1" applyNumberFormat="1" applyFont="1" applyFill="1" applyBorder="1" applyAlignment="1" applyProtection="1">
      <alignment horizontal="left"/>
    </xf>
    <xf numFmtId="165" fontId="2" fillId="3" borderId="3" xfId="1" applyNumberFormat="1" applyFont="1" applyFill="1" applyBorder="1" applyAlignment="1" applyProtection="1">
      <alignment horizontal="left"/>
    </xf>
    <xf numFmtId="165" fontId="2" fillId="3" borderId="1" xfId="1" applyNumberFormat="1" applyFont="1" applyFill="1" applyBorder="1" applyAlignment="1" applyProtection="1">
      <alignment horizontal="left"/>
    </xf>
    <xf numFmtId="1" fontId="2" fillId="3" borderId="2" xfId="1" applyNumberFormat="1" applyFont="1" applyFill="1" applyBorder="1" applyAlignment="1" applyProtection="1">
      <alignment horizontal="left"/>
    </xf>
    <xf numFmtId="1" fontId="2" fillId="3" borderId="3" xfId="1" applyNumberFormat="1" applyFont="1" applyFill="1" applyBorder="1" applyAlignment="1" applyProtection="1">
      <alignment horizontal="left"/>
    </xf>
    <xf numFmtId="165" fontId="2" fillId="3" borderId="8" xfId="1" applyNumberFormat="1" applyFont="1" applyFill="1" applyBorder="1" applyAlignment="1" applyProtection="1">
      <alignment horizontal="left"/>
    </xf>
    <xf numFmtId="2" fontId="2" fillId="3" borderId="8" xfId="1" applyNumberFormat="1" applyFont="1" applyFill="1" applyBorder="1" applyAlignment="1" applyProtection="1">
      <alignment horizontal="left"/>
    </xf>
    <xf numFmtId="165" fontId="2" fillId="3" borderId="9" xfId="1" applyNumberFormat="1" applyFont="1" applyFill="1" applyBorder="1" applyAlignment="1" applyProtection="1">
      <alignment horizontal="left"/>
    </xf>
    <xf numFmtId="165" fontId="2" fillId="3" borderId="7" xfId="1" applyNumberFormat="1" applyFont="1" applyFill="1" applyBorder="1" applyAlignment="1" applyProtection="1">
      <alignment horizontal="left"/>
    </xf>
    <xf numFmtId="1" fontId="2" fillId="3" borderId="8" xfId="1" applyNumberFormat="1" applyFont="1" applyFill="1" applyBorder="1" applyAlignment="1" applyProtection="1">
      <alignment horizontal="left"/>
    </xf>
    <xf numFmtId="1" fontId="2" fillId="3" borderId="9" xfId="1" applyNumberFormat="1" applyFont="1" applyFill="1" applyBorder="1" applyAlignment="1" applyProtection="1">
      <alignment horizontal="left"/>
    </xf>
    <xf numFmtId="164" fontId="2" fillId="3" borderId="8" xfId="1" applyNumberFormat="1" applyFont="1" applyFill="1" applyBorder="1" applyAlignment="1" applyProtection="1">
      <alignment horizontal="left"/>
    </xf>
    <xf numFmtId="0" fontId="5" fillId="5" borderId="21" xfId="1" applyFont="1" applyFill="1" applyBorder="1" applyProtection="1">
      <protection locked="0"/>
    </xf>
    <xf numFmtId="0" fontId="5" fillId="5" borderId="20" xfId="1" applyFont="1" applyFill="1" applyBorder="1" applyProtection="1">
      <protection locked="0"/>
    </xf>
    <xf numFmtId="0" fontId="5" fillId="5" borderId="24" xfId="1" applyFont="1" applyFill="1" applyBorder="1" applyProtection="1">
      <protection locked="0"/>
    </xf>
    <xf numFmtId="0" fontId="5" fillId="5" borderId="15" xfId="1" applyFont="1" applyFill="1" applyBorder="1" applyProtection="1">
      <protection locked="0"/>
    </xf>
    <xf numFmtId="0" fontId="5" fillId="5" borderId="23" xfId="1" applyFont="1" applyFill="1" applyBorder="1" applyProtection="1">
      <protection locked="0"/>
    </xf>
    <xf numFmtId="0" fontId="5" fillId="5" borderId="17" xfId="1" applyFont="1" applyFill="1" applyBorder="1" applyProtection="1">
      <protection locked="0"/>
    </xf>
    <xf numFmtId="0" fontId="9" fillId="0" borderId="0" xfId="0" applyFont="1"/>
    <xf numFmtId="2" fontId="1" fillId="0" borderId="0" xfId="1" applyNumberFormat="1" applyAlignment="1" applyProtection="1">
      <alignment horizontal="center"/>
    </xf>
    <xf numFmtId="1" fontId="1" fillId="0" borderId="0" xfId="1" applyNumberFormat="1" applyAlignment="1" applyProtection="1">
      <alignment horizontal="center"/>
    </xf>
    <xf numFmtId="0" fontId="1" fillId="2" borderId="6" xfId="1" applyFill="1" applyBorder="1" applyAlignment="1" applyProtection="1">
      <alignment horizontal="left"/>
    </xf>
    <xf numFmtId="0" fontId="1" fillId="2" borderId="1" xfId="1" applyFill="1" applyBorder="1" applyAlignment="1" applyProtection="1">
      <alignment horizontal="left"/>
    </xf>
    <xf numFmtId="165" fontId="1" fillId="2" borderId="1" xfId="1" applyNumberFormat="1" applyFill="1" applyBorder="1" applyAlignment="1" applyProtection="1">
      <alignment horizontal="left"/>
    </xf>
    <xf numFmtId="2" fontId="1" fillId="2" borderId="1" xfId="1" applyNumberFormat="1" applyFill="1" applyBorder="1" applyAlignment="1" applyProtection="1">
      <alignment horizontal="left"/>
    </xf>
    <xf numFmtId="165" fontId="1" fillId="2" borderId="6" xfId="1" applyNumberFormat="1" applyFill="1" applyBorder="1" applyAlignment="1" applyProtection="1">
      <alignment horizontal="left"/>
    </xf>
    <xf numFmtId="1" fontId="1" fillId="2" borderId="1" xfId="1" applyNumberFormat="1" applyFill="1" applyBorder="1" applyAlignment="1" applyProtection="1">
      <alignment horizontal="left"/>
    </xf>
    <xf numFmtId="1" fontId="1" fillId="2" borderId="6" xfId="1" applyNumberFormat="1" applyFill="1" applyBorder="1" applyAlignment="1" applyProtection="1">
      <alignment horizontal="left"/>
    </xf>
    <xf numFmtId="0" fontId="1" fillId="2" borderId="10" xfId="1" applyFill="1" applyBorder="1" applyAlignment="1" applyProtection="1">
      <alignment horizontal="left"/>
    </xf>
    <xf numFmtId="0" fontId="1" fillId="2" borderId="7" xfId="1" applyFill="1" applyBorder="1" applyAlignment="1" applyProtection="1">
      <alignment horizontal="left"/>
    </xf>
    <xf numFmtId="165" fontId="1" fillId="2" borderId="10" xfId="1" applyNumberFormat="1" applyFill="1" applyBorder="1" applyAlignment="1" applyProtection="1">
      <alignment horizontal="left"/>
    </xf>
    <xf numFmtId="2" fontId="1" fillId="2" borderId="10" xfId="1" applyNumberFormat="1" applyFill="1" applyBorder="1" applyAlignment="1" applyProtection="1">
      <alignment horizontal="left"/>
    </xf>
    <xf numFmtId="1" fontId="1" fillId="2" borderId="10" xfId="1" applyNumberFormat="1" applyFill="1" applyBorder="1" applyAlignment="1" applyProtection="1">
      <alignment horizontal="left"/>
    </xf>
    <xf numFmtId="165" fontId="1" fillId="2" borderId="7" xfId="1" applyNumberFormat="1" applyFill="1" applyBorder="1" applyAlignment="1" applyProtection="1">
      <alignment horizontal="left"/>
    </xf>
    <xf numFmtId="2" fontId="1" fillId="4" borderId="0" xfId="1" applyNumberFormat="1" applyFill="1" applyAlignment="1" applyProtection="1">
      <alignment horizontal="center"/>
    </xf>
    <xf numFmtId="165" fontId="1" fillId="4" borderId="1" xfId="1" applyNumberFormat="1" applyFill="1" applyBorder="1" applyAlignment="1" applyProtection="1">
      <alignment horizontal="center"/>
    </xf>
    <xf numFmtId="1" fontId="1" fillId="4" borderId="2" xfId="1" applyNumberFormat="1" applyFill="1" applyBorder="1" applyAlignment="1" applyProtection="1">
      <alignment horizontal="center"/>
    </xf>
    <xf numFmtId="165" fontId="1" fillId="4" borderId="2" xfId="1" applyNumberFormat="1" applyFill="1" applyBorder="1" applyAlignment="1" applyProtection="1">
      <alignment horizontal="center"/>
    </xf>
    <xf numFmtId="1" fontId="1" fillId="4" borderId="3" xfId="1" applyNumberFormat="1" applyFill="1" applyBorder="1" applyAlignment="1" applyProtection="1">
      <alignment horizontal="center"/>
    </xf>
    <xf numFmtId="2" fontId="1" fillId="4" borderId="4" xfId="1" applyNumberFormat="1" applyFill="1" applyBorder="1" applyAlignment="1" applyProtection="1">
      <alignment horizontal="center"/>
    </xf>
    <xf numFmtId="2" fontId="1" fillId="4" borderId="5" xfId="1" applyNumberFormat="1" applyFill="1" applyBorder="1" applyAlignment="1" applyProtection="1">
      <alignment horizontal="center"/>
    </xf>
    <xf numFmtId="165" fontId="1" fillId="0" borderId="4" xfId="1" applyNumberFormat="1" applyBorder="1" applyAlignment="1" applyProtection="1">
      <alignment horizontal="center"/>
    </xf>
    <xf numFmtId="1" fontId="1" fillId="0" borderId="5" xfId="1" applyNumberFormat="1" applyBorder="1" applyAlignment="1" applyProtection="1">
      <alignment horizontal="center"/>
    </xf>
    <xf numFmtId="0" fontId="1" fillId="4" borderId="15" xfId="1" applyFill="1" applyBorder="1" applyAlignment="1" applyProtection="1">
      <alignment horizontal="center"/>
    </xf>
    <xf numFmtId="165" fontId="1" fillId="0" borderId="15" xfId="1" applyNumberFormat="1" applyBorder="1" applyAlignment="1" applyProtection="1">
      <alignment horizontal="center"/>
    </xf>
    <xf numFmtId="2" fontId="1" fillId="4" borderId="15" xfId="1" applyNumberFormat="1" applyFill="1" applyBorder="1" applyAlignment="1" applyProtection="1">
      <alignment horizontal="center"/>
    </xf>
    <xf numFmtId="165" fontId="1" fillId="0" borderId="11" xfId="1" applyNumberFormat="1" applyBorder="1" applyAlignment="1" applyProtection="1">
      <alignment horizontal="center"/>
    </xf>
    <xf numFmtId="1" fontId="1" fillId="0" borderId="15" xfId="1" applyNumberFormat="1" applyBorder="1" applyAlignment="1" applyProtection="1">
      <alignment horizontal="center"/>
    </xf>
    <xf numFmtId="1" fontId="1" fillId="0" borderId="25" xfId="1" applyNumberFormat="1" applyBorder="1" applyAlignment="1" applyProtection="1">
      <alignment horizontal="center"/>
    </xf>
    <xf numFmtId="165" fontId="1" fillId="4" borderId="15" xfId="1" applyNumberFormat="1" applyFill="1" applyBorder="1" applyAlignment="1" applyProtection="1">
      <alignment horizontal="center"/>
    </xf>
    <xf numFmtId="165" fontId="1" fillId="4" borderId="11" xfId="1" applyNumberFormat="1" applyFill="1" applyBorder="1" applyAlignment="1" applyProtection="1">
      <alignment horizontal="center"/>
    </xf>
    <xf numFmtId="1" fontId="1" fillId="4" borderId="15" xfId="1" applyNumberFormat="1" applyFill="1" applyBorder="1" applyAlignment="1" applyProtection="1">
      <alignment horizontal="center"/>
    </xf>
    <xf numFmtId="1" fontId="1" fillId="4" borderId="25" xfId="1" applyNumberFormat="1" applyFill="1" applyBorder="1" applyAlignment="1" applyProtection="1">
      <alignment horizontal="center"/>
    </xf>
    <xf numFmtId="0" fontId="1" fillId="4" borderId="13" xfId="1" applyFill="1" applyBorder="1" applyAlignment="1" applyProtection="1">
      <alignment horizontal="center"/>
    </xf>
    <xf numFmtId="165" fontId="1" fillId="4" borderId="13" xfId="1" applyNumberFormat="1" applyFill="1" applyBorder="1" applyAlignment="1" applyProtection="1">
      <alignment horizontal="center"/>
    </xf>
    <xf numFmtId="2" fontId="1" fillId="4" borderId="13" xfId="1" applyNumberFormat="1" applyFill="1" applyBorder="1" applyAlignment="1" applyProtection="1">
      <alignment horizontal="center"/>
    </xf>
    <xf numFmtId="165" fontId="1" fillId="4" borderId="12" xfId="1" applyNumberFormat="1" applyFill="1" applyBorder="1" applyAlignment="1" applyProtection="1">
      <alignment horizontal="center"/>
    </xf>
    <xf numFmtId="1" fontId="1" fillId="4" borderId="13" xfId="1" applyNumberFormat="1" applyFill="1" applyBorder="1" applyAlignment="1" applyProtection="1">
      <alignment horizontal="center"/>
    </xf>
    <xf numFmtId="1" fontId="1" fillId="4" borderId="14" xfId="1" applyNumberFormat="1" applyFill="1" applyBorder="1" applyAlignment="1" applyProtection="1">
      <alignment horizontal="center"/>
    </xf>
    <xf numFmtId="1" fontId="1" fillId="4" borderId="0" xfId="1" applyNumberFormat="1" applyFill="1" applyAlignment="1" applyProtection="1">
      <alignment horizontal="center"/>
    </xf>
    <xf numFmtId="165" fontId="9" fillId="0" borderId="0" xfId="0" applyNumberFormat="1" applyFont="1" applyAlignment="1" applyProtection="1">
      <alignment horizontal="center"/>
    </xf>
    <xf numFmtId="2" fontId="9" fillId="0" borderId="0" xfId="0" applyNumberFormat="1" applyFont="1" applyProtection="1"/>
    <xf numFmtId="165" fontId="9" fillId="0" borderId="0" xfId="0" applyNumberFormat="1" applyFont="1" applyProtection="1"/>
    <xf numFmtId="1" fontId="9" fillId="0" borderId="0" xfId="0" applyNumberFormat="1" applyFont="1" applyAlignment="1" applyProtection="1">
      <alignment horizontal="center"/>
    </xf>
    <xf numFmtId="0" fontId="11" fillId="0" borderId="0" xfId="1" applyFont="1" applyAlignment="1" applyProtection="1">
      <alignment horizontal="left"/>
    </xf>
    <xf numFmtId="0" fontId="5" fillId="0" borderId="0" xfId="1" applyFont="1" applyAlignment="1" applyProtection="1">
      <alignment vertical="top" wrapText="1"/>
    </xf>
    <xf numFmtId="0" fontId="5" fillId="0" borderId="0" xfId="1" applyFont="1" applyAlignment="1" applyProtection="1">
      <alignment horizontal="center" vertical="top" wrapText="1"/>
    </xf>
    <xf numFmtId="165" fontId="5" fillId="0" borderId="0" xfId="1" applyNumberFormat="1" applyFont="1" applyAlignment="1" applyProtection="1">
      <alignment horizontal="left" vertical="top"/>
    </xf>
    <xf numFmtId="0" fontId="3" fillId="0" borderId="0" xfId="1" applyFont="1" applyAlignment="1" applyProtection="1">
      <alignment horizontal="left" vertical="top"/>
    </xf>
    <xf numFmtId="0" fontId="1" fillId="0" borderId="0" xfId="1" applyAlignment="1" applyProtection="1">
      <alignment horizontal="center" vertical="top"/>
    </xf>
    <xf numFmtId="1" fontId="1" fillId="0" borderId="0" xfId="1" applyNumberFormat="1" applyAlignment="1" applyProtection="1">
      <alignment horizontal="center" vertical="top"/>
    </xf>
    <xf numFmtId="2" fontId="9" fillId="0" borderId="0" xfId="0" applyNumberFormat="1" applyFont="1" applyAlignment="1" applyProtection="1">
      <alignment horizont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1" fillId="0" borderId="0" xfId="1" applyAlignment="1" applyProtection="1">
      <alignment horizontal="center"/>
    </xf>
    <xf numFmtId="165" fontId="1" fillId="5" borderId="15" xfId="1" applyNumberFormat="1" applyFill="1" applyBorder="1" applyAlignment="1" applyProtection="1">
      <alignment horizontal="center"/>
      <protection locked="0"/>
    </xf>
    <xf numFmtId="0" fontId="5" fillId="0" borderId="20" xfId="1" applyFont="1" applyBorder="1" applyProtection="1"/>
    <xf numFmtId="0" fontId="8" fillId="0" borderId="0" xfId="0" applyFont="1"/>
    <xf numFmtId="0" fontId="10" fillId="0" borderId="0" xfId="0" applyFont="1"/>
    <xf numFmtId="166" fontId="9" fillId="6" borderId="33" xfId="3" applyNumberFormat="1" applyFont="1" applyFill="1" applyBorder="1" applyAlignment="1" applyProtection="1"/>
    <xf numFmtId="166" fontId="9" fillId="6" borderId="34" xfId="3" applyNumberFormat="1" applyFont="1" applyFill="1" applyBorder="1" applyAlignment="1" applyProtection="1"/>
    <xf numFmtId="43" fontId="8" fillId="6" borderId="33" xfId="2" applyFont="1" applyFill="1" applyBorder="1" applyProtection="1"/>
    <xf numFmtId="0" fontId="5" fillId="0" borderId="36" xfId="1" applyFont="1" applyBorder="1" applyAlignment="1" applyProtection="1">
      <alignment horizontal="left"/>
    </xf>
    <xf numFmtId="0" fontId="5" fillId="0" borderId="37" xfId="1" applyFont="1" applyBorder="1" applyAlignment="1" applyProtection="1">
      <alignment horizontal="left"/>
    </xf>
    <xf numFmtId="0" fontId="5" fillId="0" borderId="38" xfId="1" applyFont="1" applyBorder="1" applyAlignment="1" applyProtection="1">
      <alignment horizontal="left"/>
    </xf>
    <xf numFmtId="44" fontId="8" fillId="6" borderId="40" xfId="3" applyFont="1" applyFill="1" applyBorder="1" applyProtection="1"/>
    <xf numFmtId="44" fontId="8" fillId="6" borderId="41" xfId="3" applyFont="1" applyFill="1" applyBorder="1" applyProtection="1"/>
    <xf numFmtId="0" fontId="17" fillId="0" borderId="0" xfId="1" applyFont="1" applyAlignment="1">
      <alignment horizontal="left"/>
    </xf>
    <xf numFmtId="0" fontId="17" fillId="0" borderId="0" xfId="1" applyFont="1"/>
    <xf numFmtId="0" fontId="16" fillId="2" borderId="6" xfId="1" applyFont="1" applyFill="1" applyBorder="1" applyAlignment="1">
      <alignment horizontal="left"/>
    </xf>
    <xf numFmtId="0" fontId="16" fillId="2" borderId="1" xfId="1" applyFont="1" applyFill="1" applyBorder="1" applyAlignment="1">
      <alignment horizontal="center"/>
    </xf>
    <xf numFmtId="0" fontId="16" fillId="2" borderId="1" xfId="1" applyFont="1" applyFill="1" applyBorder="1"/>
    <xf numFmtId="0" fontId="16" fillId="2" borderId="6" xfId="1" applyFont="1" applyFill="1" applyBorder="1" applyAlignment="1">
      <alignment horizontal="center"/>
    </xf>
    <xf numFmtId="0" fontId="19" fillId="2" borderId="6" xfId="1" applyFont="1" applyFill="1" applyBorder="1" applyAlignment="1">
      <alignment horizontal="center"/>
    </xf>
    <xf numFmtId="0" fontId="16" fillId="2" borderId="2" xfId="1" applyFont="1" applyFill="1" applyBorder="1"/>
    <xf numFmtId="0" fontId="16" fillId="2" borderId="6" xfId="1" applyFont="1" applyFill="1" applyBorder="1"/>
    <xf numFmtId="0" fontId="17" fillId="2" borderId="10" xfId="1" applyFont="1" applyFill="1" applyBorder="1" applyAlignment="1">
      <alignment horizontal="left"/>
    </xf>
    <xf numFmtId="0" fontId="16" fillId="2" borderId="7" xfId="1" applyFont="1" applyFill="1" applyBorder="1" applyAlignment="1">
      <alignment horizontal="center"/>
    </xf>
    <xf numFmtId="0" fontId="17" fillId="2" borderId="7" xfId="1" applyFont="1" applyFill="1" applyBorder="1"/>
    <xf numFmtId="0" fontId="16" fillId="2" borderId="10" xfId="1" applyFont="1" applyFill="1" applyBorder="1" applyAlignment="1">
      <alignment horizontal="center"/>
    </xf>
    <xf numFmtId="0" fontId="17" fillId="2" borderId="8" xfId="1" applyFont="1" applyFill="1" applyBorder="1" applyAlignment="1">
      <alignment horizontal="center"/>
    </xf>
    <xf numFmtId="0" fontId="19" fillId="2" borderId="10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9" xfId="1" applyFont="1" applyFill="1" applyBorder="1"/>
    <xf numFmtId="0" fontId="17" fillId="4" borderId="4" xfId="1" applyFont="1" applyFill="1" applyBorder="1" applyAlignment="1">
      <alignment horizontal="left"/>
    </xf>
    <xf numFmtId="0" fontId="17" fillId="4" borderId="0" xfId="1" applyFont="1" applyFill="1" applyAlignment="1">
      <alignment horizontal="center"/>
    </xf>
    <xf numFmtId="0" fontId="17" fillId="4" borderId="0" xfId="1" applyFont="1" applyFill="1"/>
    <xf numFmtId="0" fontId="16" fillId="4" borderId="0" xfId="1" applyFont="1" applyFill="1" applyAlignment="1">
      <alignment horizontal="center"/>
    </xf>
    <xf numFmtId="0" fontId="19" fillId="4" borderId="0" xfId="1" applyFont="1" applyFill="1"/>
    <xf numFmtId="0" fontId="16" fillId="4" borderId="5" xfId="1" applyFont="1" applyFill="1" applyBorder="1"/>
    <xf numFmtId="0" fontId="18" fillId="4" borderId="4" xfId="1" applyFont="1" applyFill="1" applyBorder="1" applyAlignment="1">
      <alignment horizontal="left"/>
    </xf>
    <xf numFmtId="0" fontId="18" fillId="4" borderId="0" xfId="1" applyFont="1" applyFill="1" applyAlignment="1">
      <alignment horizontal="center"/>
    </xf>
    <xf numFmtId="0" fontId="19" fillId="4" borderId="8" xfId="1" applyFont="1" applyFill="1" applyBorder="1"/>
    <xf numFmtId="168" fontId="22" fillId="2" borderId="35" xfId="1" applyNumberFormat="1" applyFont="1" applyFill="1" applyBorder="1" applyAlignment="1">
      <alignment horizontal="left"/>
    </xf>
    <xf numFmtId="168" fontId="22" fillId="2" borderId="33" xfId="1" applyNumberFormat="1" applyFont="1" applyFill="1" applyBorder="1" applyAlignment="1">
      <alignment horizontal="center"/>
    </xf>
    <xf numFmtId="0" fontId="1" fillId="2" borderId="33" xfId="1" applyFill="1" applyBorder="1" applyAlignment="1">
      <alignment horizontal="center"/>
    </xf>
    <xf numFmtId="44" fontId="22" fillId="2" borderId="33" xfId="3" applyFont="1" applyFill="1" applyBorder="1" applyProtection="1"/>
    <xf numFmtId="44" fontId="5" fillId="2" borderId="33" xfId="1" applyNumberFormat="1" applyFont="1" applyFill="1" applyBorder="1"/>
    <xf numFmtId="44" fontId="22" fillId="2" borderId="33" xfId="1" applyNumberFormat="1" applyFont="1" applyFill="1" applyBorder="1"/>
    <xf numFmtId="0" fontId="17" fillId="0" borderId="42" xfId="1" applyFont="1" applyBorder="1" applyAlignment="1">
      <alignment horizontal="left" vertical="center"/>
    </xf>
    <xf numFmtId="0" fontId="17" fillId="0" borderId="11" xfId="1" applyFont="1" applyBorder="1" applyAlignment="1">
      <alignment horizontal="center" vertical="center"/>
    </xf>
    <xf numFmtId="0" fontId="18" fillId="0" borderId="11" xfId="1" applyFont="1" applyBorder="1" applyAlignment="1">
      <alignment vertical="center"/>
    </xf>
    <xf numFmtId="0" fontId="18" fillId="0" borderId="11" xfId="1" applyFont="1" applyBorder="1" applyAlignment="1">
      <alignment vertical="center" wrapText="1"/>
    </xf>
    <xf numFmtId="0" fontId="18" fillId="0" borderId="11" xfId="1" applyFont="1" applyBorder="1" applyAlignment="1">
      <alignment horizontal="center" vertical="center"/>
    </xf>
    <xf numFmtId="168" fontId="24" fillId="0" borderId="42" xfId="1" applyNumberFormat="1" applyFont="1" applyBorder="1" applyAlignment="1">
      <alignment vertical="center"/>
    </xf>
    <xf numFmtId="0" fontId="17" fillId="0" borderId="42" xfId="1" applyFont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168" fontId="24" fillId="2" borderId="35" xfId="1" applyNumberFormat="1" applyFont="1" applyFill="1" applyBorder="1" applyAlignment="1">
      <alignment horizontal="center"/>
    </xf>
    <xf numFmtId="168" fontId="24" fillId="2" borderId="33" xfId="1" applyNumberFormat="1" applyFont="1" applyFill="1" applyBorder="1" applyAlignment="1">
      <alignment horizontal="center"/>
    </xf>
    <xf numFmtId="0" fontId="17" fillId="2" borderId="33" xfId="1" applyFont="1" applyFill="1" applyBorder="1" applyAlignment="1">
      <alignment horizontal="center"/>
    </xf>
    <xf numFmtId="44" fontId="18" fillId="2" borderId="33" xfId="3" applyFont="1" applyFill="1" applyBorder="1"/>
    <xf numFmtId="168" fontId="24" fillId="2" borderId="33" xfId="1" applyNumberFormat="1" applyFont="1" applyFill="1" applyBorder="1"/>
    <xf numFmtId="0" fontId="25" fillId="0" borderId="0" xfId="1" applyFont="1" applyAlignment="1">
      <alignment horizontal="right"/>
    </xf>
    <xf numFmtId="0" fontId="17" fillId="0" borderId="42" xfId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17" fillId="0" borderId="11" xfId="1" applyFont="1" applyBorder="1"/>
    <xf numFmtId="0" fontId="18" fillId="0" borderId="11" xfId="1" applyFont="1" applyBorder="1" applyAlignment="1">
      <alignment horizontal="center"/>
    </xf>
    <xf numFmtId="1" fontId="17" fillId="0" borderId="42" xfId="1" applyNumberFormat="1" applyFont="1" applyBorder="1" applyAlignment="1">
      <alignment horizontal="center"/>
    </xf>
    <xf numFmtId="0" fontId="17" fillId="0" borderId="42" xfId="1" applyFont="1" applyBorder="1"/>
    <xf numFmtId="0" fontId="18" fillId="0" borderId="11" xfId="1" applyFont="1" applyBorder="1"/>
    <xf numFmtId="0" fontId="17" fillId="0" borderId="43" xfId="1" applyFont="1" applyBorder="1" applyAlignment="1">
      <alignment horizontal="center"/>
    </xf>
    <xf numFmtId="0" fontId="26" fillId="0" borderId="11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168" fontId="27" fillId="2" borderId="35" xfId="1" applyNumberFormat="1" applyFont="1" applyFill="1" applyBorder="1" applyAlignment="1">
      <alignment horizontal="center"/>
    </xf>
    <xf numFmtId="168" fontId="27" fillId="2" borderId="33" xfId="1" applyNumberFormat="1" applyFont="1" applyFill="1" applyBorder="1" applyAlignment="1">
      <alignment horizontal="center"/>
    </xf>
    <xf numFmtId="168" fontId="27" fillId="2" borderId="33" xfId="1" applyNumberFormat="1" applyFont="1" applyFill="1" applyBorder="1"/>
    <xf numFmtId="0" fontId="27" fillId="0" borderId="11" xfId="1" quotePrefix="1" applyFont="1" applyBorder="1"/>
    <xf numFmtId="0" fontId="17" fillId="0" borderId="0" xfId="1" applyFont="1" applyAlignment="1">
      <alignment horizontal="center"/>
    </xf>
    <xf numFmtId="0" fontId="28" fillId="0" borderId="11" xfId="1" applyFont="1" applyBorder="1" applyAlignment="1">
      <alignment horizontal="center"/>
    </xf>
    <xf numFmtId="0" fontId="27" fillId="0" borderId="11" xfId="1" applyFont="1" applyBorder="1"/>
    <xf numFmtId="1" fontId="17" fillId="0" borderId="11" xfId="1" applyNumberFormat="1" applyFont="1" applyBorder="1" applyAlignment="1">
      <alignment horizontal="center"/>
    </xf>
    <xf numFmtId="0" fontId="16" fillId="0" borderId="11" xfId="1" applyFont="1" applyBorder="1"/>
    <xf numFmtId="0" fontId="25" fillId="0" borderId="0" xfId="1" applyFont="1" applyAlignment="1">
      <alignment horizontal="left"/>
    </xf>
    <xf numFmtId="0" fontId="18" fillId="0" borderId="42" xfId="1" applyFont="1" applyBorder="1" applyAlignment="1">
      <alignment horizontal="center"/>
    </xf>
    <xf numFmtId="9" fontId="17" fillId="0" borderId="0" xfId="1" applyNumberFormat="1" applyFont="1"/>
    <xf numFmtId="0" fontId="15" fillId="0" borderId="0" xfId="4"/>
    <xf numFmtId="0" fontId="17" fillId="0" borderId="12" xfId="1" applyFont="1" applyBorder="1" applyAlignment="1">
      <alignment horizontal="center"/>
    </xf>
    <xf numFmtId="0" fontId="17" fillId="0" borderId="44" xfId="1" applyFont="1" applyBorder="1" applyAlignment="1">
      <alignment horizontal="center"/>
    </xf>
    <xf numFmtId="0" fontId="17" fillId="0" borderId="2" xfId="1" applyFont="1" applyBorder="1"/>
    <xf numFmtId="0" fontId="17" fillId="0" borderId="2" xfId="1" applyFont="1" applyBorder="1" applyAlignment="1">
      <alignment horizontal="center"/>
    </xf>
    <xf numFmtId="168" fontId="19" fillId="2" borderId="1" xfId="1" applyNumberFormat="1" applyFont="1" applyFill="1" applyBorder="1"/>
    <xf numFmtId="168" fontId="23" fillId="2" borderId="2" xfId="1" applyNumberFormat="1" applyFont="1" applyFill="1" applyBorder="1" applyAlignment="1">
      <alignment horizontal="right"/>
    </xf>
    <xf numFmtId="168" fontId="17" fillId="0" borderId="0" xfId="1" applyNumberFormat="1" applyFont="1"/>
    <xf numFmtId="0" fontId="27" fillId="0" borderId="0" xfId="1" applyFont="1"/>
    <xf numFmtId="168" fontId="19" fillId="2" borderId="7" xfId="1" applyNumberFormat="1" applyFont="1" applyFill="1" applyBorder="1"/>
    <xf numFmtId="168" fontId="23" fillId="2" borderId="8" xfId="1" applyNumberFormat="1" applyFont="1" applyFill="1" applyBorder="1" applyAlignment="1">
      <alignment horizontal="right"/>
    </xf>
    <xf numFmtId="0" fontId="27" fillId="0" borderId="0" xfId="1" applyFont="1" applyAlignment="1">
      <alignment horizontal="center"/>
    </xf>
    <xf numFmtId="0" fontId="19" fillId="0" borderId="0" xfId="1" applyFont="1"/>
    <xf numFmtId="0" fontId="16" fillId="0" borderId="0" xfId="1" applyFont="1"/>
    <xf numFmtId="168" fontId="16" fillId="0" borderId="0" xfId="1" applyNumberFormat="1" applyFont="1"/>
    <xf numFmtId="0" fontId="30" fillId="2" borderId="0" xfId="0" applyFont="1" applyFill="1" applyAlignment="1">
      <alignment horizontal="center"/>
    </xf>
    <xf numFmtId="0" fontId="30" fillId="2" borderId="0" xfId="0" applyFont="1" applyFill="1"/>
    <xf numFmtId="0" fontId="31" fillId="2" borderId="0" xfId="0" applyFont="1" applyFill="1"/>
    <xf numFmtId="0" fontId="31" fillId="2" borderId="0" xfId="0" applyFont="1" applyFill="1" applyAlignment="1">
      <alignment horizontal="center"/>
    </xf>
    <xf numFmtId="44" fontId="31" fillId="2" borderId="0" xfId="0" applyNumberFormat="1" applyFont="1" applyFill="1"/>
    <xf numFmtId="0" fontId="18" fillId="0" borderId="0" xfId="1" applyFont="1"/>
    <xf numFmtId="0" fontId="18" fillId="5" borderId="45" xfId="1" applyFont="1" applyFill="1" applyBorder="1" applyAlignment="1" applyProtection="1">
      <alignment horizontal="left" vertical="top"/>
      <protection locked="0"/>
    </xf>
    <xf numFmtId="0" fontId="31" fillId="0" borderId="0" xfId="0" applyFont="1" applyAlignment="1">
      <alignment horizontal="center" vertical="top"/>
    </xf>
    <xf numFmtId="0" fontId="18" fillId="5" borderId="46" xfId="1" applyFont="1" applyFill="1" applyBorder="1" applyAlignment="1" applyProtection="1">
      <alignment horizontal="left" vertical="top"/>
      <protection locked="0"/>
    </xf>
    <xf numFmtId="0" fontId="18" fillId="5" borderId="48" xfId="1" applyFont="1" applyFill="1" applyBorder="1" applyAlignment="1" applyProtection="1">
      <alignment horizontal="left" vertical="top"/>
      <protection locked="0"/>
    </xf>
    <xf numFmtId="0" fontId="31" fillId="0" borderId="0" xfId="0" applyFont="1"/>
    <xf numFmtId="0" fontId="31" fillId="0" borderId="0" xfId="0" applyFont="1" applyAlignment="1">
      <alignment horizontal="center"/>
    </xf>
    <xf numFmtId="44" fontId="31" fillId="0" borderId="0" xfId="0" applyNumberFormat="1" applyFont="1"/>
    <xf numFmtId="0" fontId="18" fillId="0" borderId="16" xfId="1" applyFont="1" applyBorder="1"/>
    <xf numFmtId="0" fontId="18" fillId="0" borderId="22" xfId="1" applyFont="1" applyBorder="1"/>
    <xf numFmtId="0" fontId="18" fillId="0" borderId="17" xfId="1" applyFont="1" applyBorder="1"/>
    <xf numFmtId="0" fontId="18" fillId="0" borderId="18" xfId="1" applyFont="1" applyBorder="1"/>
    <xf numFmtId="0" fontId="18" fillId="0" borderId="15" xfId="1" applyFont="1" applyBorder="1"/>
    <xf numFmtId="0" fontId="18" fillId="0" borderId="19" xfId="1" applyFont="1" applyBorder="1"/>
    <xf numFmtId="0" fontId="18" fillId="0" borderId="51" xfId="1" applyFont="1" applyBorder="1"/>
    <xf numFmtId="0" fontId="18" fillId="0" borderId="20" xfId="1" applyFont="1" applyBorder="1"/>
    <xf numFmtId="165" fontId="18" fillId="7" borderId="11" xfId="3" applyNumberFormat="1" applyFont="1" applyFill="1" applyBorder="1" applyAlignment="1" applyProtection="1">
      <alignment vertical="center"/>
      <protection locked="0"/>
    </xf>
    <xf numFmtId="0" fontId="19" fillId="0" borderId="11" xfId="1" applyFont="1" applyBorder="1" applyAlignment="1">
      <alignment vertical="center" wrapText="1"/>
    </xf>
    <xf numFmtId="0" fontId="17" fillId="4" borderId="0" xfId="1" applyFont="1" applyFill="1" applyAlignment="1">
      <alignment vertical="center"/>
    </xf>
    <xf numFmtId="0" fontId="16" fillId="8" borderId="4" xfId="1" applyFont="1" applyFill="1" applyBorder="1" applyAlignment="1">
      <alignment horizontal="left"/>
    </xf>
    <xf numFmtId="0" fontId="16" fillId="8" borderId="0" xfId="1" applyFont="1" applyFill="1" applyAlignment="1">
      <alignment horizontal="center"/>
    </xf>
    <xf numFmtId="0" fontId="19" fillId="8" borderId="0" xfId="1" applyFont="1" applyFill="1" applyAlignment="1">
      <alignment horizontal="left"/>
    </xf>
    <xf numFmtId="0" fontId="20" fillId="8" borderId="0" xfId="1" applyFont="1" applyFill="1" applyAlignment="1">
      <alignment horizontal="left"/>
    </xf>
    <xf numFmtId="0" fontId="17" fillId="8" borderId="0" xfId="1" applyFont="1" applyFill="1" applyAlignment="1">
      <alignment horizontal="center"/>
    </xf>
    <xf numFmtId="0" fontId="18" fillId="8" borderId="0" xfId="1" applyFont="1" applyFill="1"/>
    <xf numFmtId="0" fontId="17" fillId="8" borderId="0" xfId="1" applyFont="1" applyFill="1"/>
    <xf numFmtId="0" fontId="16" fillId="8" borderId="5" xfId="1" applyFont="1" applyFill="1" applyBorder="1"/>
    <xf numFmtId="0" fontId="16" fillId="8" borderId="7" xfId="1" applyFont="1" applyFill="1" applyBorder="1" applyAlignment="1">
      <alignment horizontal="left"/>
    </xf>
    <xf numFmtId="0" fontId="16" fillId="8" borderId="8" xfId="1" applyFont="1" applyFill="1" applyBorder="1" applyAlignment="1">
      <alignment horizontal="center"/>
    </xf>
    <xf numFmtId="164" fontId="16" fillId="8" borderId="8" xfId="1" quotePrefix="1" applyNumberFormat="1" applyFont="1" applyFill="1" applyBorder="1" applyAlignment="1">
      <alignment horizontal="left"/>
    </xf>
    <xf numFmtId="0" fontId="17" fillId="8" borderId="8" xfId="1" applyFont="1" applyFill="1" applyBorder="1" applyAlignment="1">
      <alignment horizontal="center"/>
    </xf>
    <xf numFmtId="0" fontId="18" fillId="8" borderId="8" xfId="1" applyFont="1" applyFill="1" applyBorder="1"/>
    <xf numFmtId="0" fontId="17" fillId="8" borderId="8" xfId="1" applyFont="1" applyFill="1" applyBorder="1"/>
    <xf numFmtId="0" fontId="16" fillId="8" borderId="9" xfId="1" applyFont="1" applyFill="1" applyBorder="1"/>
    <xf numFmtId="44" fontId="18" fillId="7" borderId="11" xfId="3" applyFont="1" applyFill="1" applyBorder="1" applyProtection="1">
      <protection locked="0"/>
    </xf>
    <xf numFmtId="0" fontId="0" fillId="0" borderId="0" xfId="0" applyProtection="1"/>
    <xf numFmtId="0" fontId="14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8" fillId="0" borderId="0" xfId="0" applyFont="1" applyProtection="1"/>
    <xf numFmtId="0" fontId="10" fillId="0" borderId="0" xfId="0" applyFont="1" applyAlignment="1" applyProtection="1">
      <alignment horizontal="center"/>
    </xf>
    <xf numFmtId="0" fontId="8" fillId="6" borderId="30" xfId="0" applyFont="1" applyFill="1" applyBorder="1" applyProtection="1"/>
    <xf numFmtId="0" fontId="8" fillId="6" borderId="32" xfId="0" applyFont="1" applyFill="1" applyBorder="1" applyAlignment="1" applyProtection="1">
      <alignment wrapText="1"/>
    </xf>
    <xf numFmtId="0" fontId="8" fillId="6" borderId="32" xfId="0" applyFont="1" applyFill="1" applyBorder="1" applyProtection="1"/>
    <xf numFmtId="0" fontId="9" fillId="0" borderId="32" xfId="0" applyFont="1" applyBorder="1" applyProtection="1"/>
    <xf numFmtId="44" fontId="9" fillId="4" borderId="32" xfId="3" applyFont="1" applyFill="1" applyBorder="1" applyProtection="1"/>
    <xf numFmtId="167" fontId="9" fillId="4" borderId="32" xfId="0" applyNumberFormat="1" applyFont="1" applyFill="1" applyBorder="1" applyProtection="1"/>
    <xf numFmtId="0" fontId="8" fillId="6" borderId="39" xfId="0" applyFont="1" applyFill="1" applyBorder="1" applyProtection="1"/>
    <xf numFmtId="167" fontId="8" fillId="6" borderId="40" xfId="0" applyNumberFormat="1" applyFont="1" applyFill="1" applyBorder="1" applyAlignment="1" applyProtection="1">
      <alignment horizontal="left" wrapText="1"/>
    </xf>
    <xf numFmtId="167" fontId="8" fillId="6" borderId="40" xfId="0" applyNumberFormat="1" applyFont="1" applyFill="1" applyBorder="1" applyProtection="1"/>
    <xf numFmtId="0" fontId="9" fillId="0" borderId="0" xfId="0" applyFont="1" applyAlignment="1" applyProtection="1">
      <alignment horizontal="center"/>
    </xf>
    <xf numFmtId="0" fontId="9" fillId="6" borderId="35" xfId="0" applyFont="1" applyFill="1" applyBorder="1" applyProtection="1"/>
    <xf numFmtId="44" fontId="9" fillId="4" borderId="32" xfId="3" applyFont="1" applyFill="1" applyBorder="1" applyAlignment="1" applyProtection="1">
      <alignment wrapText="1"/>
    </xf>
    <xf numFmtId="44" fontId="18" fillId="0" borderId="11" xfId="3" applyFont="1" applyFill="1" applyBorder="1" applyAlignment="1" applyProtection="1">
      <alignment vertical="center"/>
      <protection locked="0"/>
    </xf>
    <xf numFmtId="165" fontId="23" fillId="2" borderId="34" xfId="1" applyNumberFormat="1" applyFont="1" applyFill="1" applyBorder="1"/>
    <xf numFmtId="165" fontId="24" fillId="0" borderId="42" xfId="1" applyNumberFormat="1" applyFont="1" applyBorder="1" applyAlignment="1">
      <alignment vertical="center"/>
    </xf>
    <xf numFmtId="165" fontId="24" fillId="0" borderId="42" xfId="1" applyNumberFormat="1" applyFont="1" applyBorder="1"/>
    <xf numFmtId="165" fontId="19" fillId="2" borderId="34" xfId="1" applyNumberFormat="1" applyFont="1" applyFill="1" applyBorder="1"/>
    <xf numFmtId="165" fontId="23" fillId="2" borderId="3" xfId="1" applyNumberFormat="1" applyFont="1" applyFill="1" applyBorder="1"/>
    <xf numFmtId="165" fontId="23" fillId="2" borderId="9" xfId="1" applyNumberFormat="1" applyFont="1" applyFill="1" applyBorder="1"/>
    <xf numFmtId="0" fontId="0" fillId="0" borderId="0" xfId="0" applyFill="1" applyProtection="1"/>
    <xf numFmtId="0" fontId="13" fillId="0" borderId="0" xfId="0" applyFont="1" applyFill="1" applyProtection="1"/>
    <xf numFmtId="44" fontId="18" fillId="0" borderId="11" xfId="3" applyFont="1" applyFill="1" applyBorder="1" applyProtection="1"/>
    <xf numFmtId="0" fontId="18" fillId="0" borderId="18" xfId="1" applyFont="1" applyBorder="1" applyAlignment="1">
      <alignment horizontal="left" vertical="top" wrapText="1"/>
    </xf>
    <xf numFmtId="0" fontId="18" fillId="0" borderId="15" xfId="1" applyFont="1" applyBorder="1" applyAlignment="1">
      <alignment horizontal="left" vertical="top" wrapText="1"/>
    </xf>
    <xf numFmtId="0" fontId="16" fillId="2" borderId="33" xfId="1" applyFont="1" applyFill="1" applyBorder="1" applyAlignment="1">
      <alignment horizontal="center"/>
    </xf>
    <xf numFmtId="0" fontId="19" fillId="2" borderId="33" xfId="1" applyFont="1" applyFill="1" applyBorder="1" applyAlignment="1">
      <alignment horizontal="center"/>
    </xf>
    <xf numFmtId="0" fontId="18" fillId="0" borderId="47" xfId="1" applyFont="1" applyBorder="1" applyAlignment="1">
      <alignment horizontal="left" vertical="top" wrapText="1"/>
    </xf>
    <xf numFmtId="0" fontId="18" fillId="5" borderId="50" xfId="1" applyFont="1" applyFill="1" applyBorder="1" applyAlignment="1" applyProtection="1">
      <alignment horizontal="center"/>
      <protection locked="0"/>
    </xf>
    <xf numFmtId="0" fontId="18" fillId="5" borderId="15" xfId="1" applyFont="1" applyFill="1" applyBorder="1" applyAlignment="1" applyProtection="1">
      <alignment horizontal="center"/>
      <protection locked="0"/>
    </xf>
    <xf numFmtId="0" fontId="18" fillId="5" borderId="24" xfId="1" applyFont="1" applyFill="1" applyBorder="1" applyAlignment="1" applyProtection="1">
      <alignment horizontal="center"/>
      <protection locked="0"/>
    </xf>
    <xf numFmtId="0" fontId="18" fillId="5" borderId="52" xfId="1" applyFont="1" applyFill="1" applyBorder="1" applyAlignment="1" applyProtection="1">
      <alignment horizontal="center"/>
      <protection locked="0"/>
    </xf>
    <xf numFmtId="0" fontId="18" fillId="5" borderId="20" xfId="1" applyFont="1" applyFill="1" applyBorder="1" applyAlignment="1" applyProtection="1">
      <alignment horizontal="center"/>
      <protection locked="0"/>
    </xf>
    <xf numFmtId="0" fontId="18" fillId="5" borderId="21" xfId="1" applyFont="1" applyFill="1" applyBorder="1" applyAlignment="1" applyProtection="1">
      <alignment horizontal="center"/>
      <protection locked="0"/>
    </xf>
    <xf numFmtId="0" fontId="18" fillId="0" borderId="19" xfId="1" applyFont="1" applyBorder="1" applyAlignment="1">
      <alignment horizontal="left" vertical="top" wrapText="1"/>
    </xf>
    <xf numFmtId="0" fontId="18" fillId="0" borderId="20" xfId="1" applyFont="1" applyBorder="1" applyAlignment="1">
      <alignment horizontal="left" vertical="top" wrapText="1"/>
    </xf>
    <xf numFmtId="0" fontId="18" fillId="0" borderId="21" xfId="1" applyFont="1" applyBorder="1" applyAlignment="1">
      <alignment horizontal="left" vertical="top" wrapText="1"/>
    </xf>
    <xf numFmtId="0" fontId="18" fillId="5" borderId="49" xfId="1" applyFont="1" applyFill="1" applyBorder="1" applyAlignment="1" applyProtection="1">
      <alignment horizontal="center"/>
      <protection locked="0"/>
    </xf>
    <xf numFmtId="0" fontId="18" fillId="5" borderId="17" xfId="1" applyFont="1" applyFill="1" applyBorder="1" applyAlignment="1" applyProtection="1">
      <alignment horizontal="center"/>
      <protection locked="0"/>
    </xf>
    <xf numFmtId="0" fontId="18" fillId="5" borderId="23" xfId="1" applyFont="1" applyFill="1" applyBorder="1" applyAlignment="1" applyProtection="1">
      <alignment horizontal="center"/>
      <protection locked="0"/>
    </xf>
    <xf numFmtId="0" fontId="5" fillId="0" borderId="16" xfId="1" applyFont="1" applyBorder="1" applyAlignment="1" applyProtection="1">
      <alignment horizontal="left" vertical="top" wrapText="1"/>
    </xf>
    <xf numFmtId="0" fontId="5" fillId="0" borderId="17" xfId="1" applyFont="1" applyBorder="1" applyAlignment="1" applyProtection="1">
      <alignment horizontal="left" vertical="top" wrapText="1"/>
    </xf>
    <xf numFmtId="0" fontId="5" fillId="0" borderId="23" xfId="1" applyFont="1" applyBorder="1" applyAlignment="1" applyProtection="1">
      <alignment horizontal="left" vertical="top" wrapText="1"/>
    </xf>
    <xf numFmtId="0" fontId="5" fillId="0" borderId="18" xfId="1" applyFont="1" applyBorder="1" applyAlignment="1" applyProtection="1">
      <alignment horizontal="left" vertical="top" wrapText="1"/>
    </xf>
    <xf numFmtId="0" fontId="5" fillId="0" borderId="15" xfId="1" applyFont="1" applyBorder="1" applyAlignment="1" applyProtection="1">
      <alignment horizontal="left" vertical="top" wrapText="1"/>
    </xf>
    <xf numFmtId="0" fontId="5" fillId="0" borderId="24" xfId="1" applyFont="1" applyBorder="1" applyAlignment="1" applyProtection="1">
      <alignment horizontal="left" vertical="top" wrapText="1"/>
    </xf>
  </cellXfs>
  <cellStyles count="5">
    <cellStyle name="Comma" xfId="2" builtinId="3"/>
    <cellStyle name="Currency" xfId="3" builtinId="4"/>
    <cellStyle name="Hyperlink" xfId="4" builtinId="8"/>
    <cellStyle name="Normal" xfId="0" builtinId="0"/>
    <cellStyle name="Standaard 2" xfId="1" xr:uid="{6DE855FD-C736-447A-8495-04AE5823CB49}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BF83-A8FF-455F-96DB-EFB68E15BDA4}">
  <dimension ref="A1:H23"/>
  <sheetViews>
    <sheetView tabSelected="1" workbookViewId="0">
      <selection activeCell="J6" sqref="J6"/>
    </sheetView>
  </sheetViews>
  <sheetFormatPr defaultRowHeight="15" x14ac:dyDescent="0.25"/>
  <cols>
    <col min="2" max="2" width="33" bestFit="1" customWidth="1"/>
    <col min="3" max="3" width="37" customWidth="1"/>
    <col min="4" max="4" width="18" customWidth="1"/>
    <col min="5" max="5" width="22.85546875" bestFit="1" customWidth="1"/>
    <col min="6" max="6" width="23.42578125" bestFit="1" customWidth="1"/>
  </cols>
  <sheetData>
    <row r="1" spans="1:8" x14ac:dyDescent="0.25">
      <c r="A1" s="25" t="s">
        <v>54</v>
      </c>
    </row>
    <row r="2" spans="1:8" x14ac:dyDescent="0.25">
      <c r="A2" s="258"/>
      <c r="B2" s="258"/>
      <c r="C2" s="258"/>
      <c r="D2" s="258"/>
      <c r="E2" s="258"/>
      <c r="F2" s="258"/>
      <c r="G2" s="258"/>
    </row>
    <row r="3" spans="1:8" s="125" customFormat="1" ht="14.25" x14ac:dyDescent="0.2">
      <c r="A3" s="259" t="s">
        <v>55</v>
      </c>
      <c r="B3" s="260" t="s">
        <v>58</v>
      </c>
      <c r="C3" s="260"/>
      <c r="D3" s="260"/>
      <c r="E3" s="260"/>
      <c r="F3" s="260"/>
      <c r="G3" s="261"/>
      <c r="H3" s="124"/>
    </row>
    <row r="4" spans="1:8" s="125" customFormat="1" ht="23.25" x14ac:dyDescent="0.2">
      <c r="A4" s="262"/>
      <c r="B4" s="263"/>
      <c r="C4" s="264" t="s">
        <v>257</v>
      </c>
      <c r="D4" s="264" t="s">
        <v>258</v>
      </c>
      <c r="E4" s="265" t="s">
        <v>56</v>
      </c>
      <c r="F4" s="265" t="s">
        <v>57</v>
      </c>
      <c r="G4" s="10"/>
      <c r="H4" s="65"/>
    </row>
    <row r="5" spans="1:8" s="125" customFormat="1" ht="75" customHeight="1" x14ac:dyDescent="0.2">
      <c r="A5" s="262"/>
      <c r="B5" s="266" t="s">
        <v>60</v>
      </c>
      <c r="C5" s="274" t="str">
        <f>IF(AND(SUM('prijzenblad ontw en uitv fase'!J9)&lt;=F5,SUM('prijzenblad ontw en uitv fase'!J9)&gt;=E5),SUM('prijzenblad ontw en uitv fase'!J9),"Uw totale kosten liggen boven de het toegestane minimum of maxiumum, paragraaf 13.1 van de offerteaanvraag. U wordt uitgesloten van verdere deelname aan de aanbestedingsprocedure")</f>
        <v>Uw totale kosten liggen boven de het toegestane minimum of maxiumum, paragraaf 13.1 van de offerteaanvraag. U wordt uitgesloten van verdere deelname aan de aanbestedingsprocedure</v>
      </c>
      <c r="D5" s="267" t="e">
        <f>C5*1.21</f>
        <v>#VALUE!</v>
      </c>
      <c r="E5" s="268">
        <v>90000</v>
      </c>
      <c r="F5" s="268">
        <v>130000</v>
      </c>
      <c r="G5" s="10"/>
      <c r="H5" s="65"/>
    </row>
    <row r="6" spans="1:8" s="125" customFormat="1" ht="75" customHeight="1" x14ac:dyDescent="0.2">
      <c r="A6" s="262"/>
      <c r="B6" s="266" t="s">
        <v>61</v>
      </c>
      <c r="C6" s="274" t="str">
        <f>IF(AND(SUM('prijzenblad ontw en uitv fase'!J157)&lt;=F6,SUM('prijzenblad ontw en uitv fase'!J157)&gt;=E6),SUM('prijzenblad ontw en uitv fase'!J157),"Uw totale kosten liggen boven de het toegestane minimum of maxiumum, paragraaf 13.1 van de offerteaanvraag. U wordt uitgesloten van verdere deelname aan de aanbestedingsprocedure")</f>
        <v>Uw totale kosten liggen boven de het toegestane minimum of maxiumum, paragraaf 13.1 van de offerteaanvraag. U wordt uitgesloten van verdere deelname aan de aanbestedingsprocedure</v>
      </c>
      <c r="D6" s="267" t="e">
        <f t="shared" ref="D6:D7" si="0">C6*1.21</f>
        <v>#VALUE!</v>
      </c>
      <c r="E6" s="268">
        <v>6100000</v>
      </c>
      <c r="F6" s="268">
        <v>7800000</v>
      </c>
      <c r="G6" s="10"/>
      <c r="H6" s="65"/>
    </row>
    <row r="7" spans="1:8" s="125" customFormat="1" ht="75" customHeight="1" x14ac:dyDescent="0.2">
      <c r="A7" s="262"/>
      <c r="B7" s="266" t="s">
        <v>62</v>
      </c>
      <c r="C7" s="274" t="str">
        <f>IF(AND(SUM('Prijzenblad The Bridge OH'!J43)&lt;=F7,SUM('Prijzenblad The Bridge OH'!J43)&gt;=E7),SUM('Prijzenblad The Bridge OH'!J43),"Uw totale kosten liggen boven de het toegestane minimum of maxiumum, paragraaf 13.1 van de offerteaanvraag. U wordt uitgesloten van verdere deelname aan de aanbestedingsprocedure")</f>
        <v>Uw totale kosten liggen boven de het toegestane minimum of maxiumum, paragraaf 13.1 van de offerteaanvraag. U wordt uitgesloten van verdere deelname aan de aanbestedingsprocedure</v>
      </c>
      <c r="D7" s="267" t="e">
        <f t="shared" si="0"/>
        <v>#VALUE!</v>
      </c>
      <c r="E7" s="268">
        <v>62937.38</v>
      </c>
      <c r="F7" s="268">
        <v>94406.080000000002</v>
      </c>
      <c r="G7" s="10"/>
      <c r="H7" s="65"/>
    </row>
    <row r="8" spans="1:8" s="125" customFormat="1" ht="14.25" x14ac:dyDescent="0.2">
      <c r="A8" s="262"/>
      <c r="B8" s="269" t="s">
        <v>64</v>
      </c>
      <c r="C8" s="270" t="e">
        <f>C5+C6+C7</f>
        <v>#VALUE!</v>
      </c>
      <c r="D8" s="271" t="e">
        <f>C8*1.21</f>
        <v>#VALUE!</v>
      </c>
      <c r="E8" s="132">
        <f>SUM(E5:E7)</f>
        <v>6252937.3799999999</v>
      </c>
      <c r="F8" s="133">
        <f>SUM(F5:F7)</f>
        <v>8024406.0800000001</v>
      </c>
      <c r="G8" s="10"/>
      <c r="H8" s="65"/>
    </row>
    <row r="9" spans="1:8" s="125" customFormat="1" thickBot="1" x14ac:dyDescent="0.25">
      <c r="A9" s="262"/>
      <c r="B9" s="262"/>
      <c r="C9" s="262"/>
      <c r="D9" s="262"/>
      <c r="E9" s="262"/>
      <c r="F9" s="262"/>
      <c r="G9" s="10"/>
      <c r="H9" s="65"/>
    </row>
    <row r="10" spans="1:8" s="125" customFormat="1" thickBot="1" x14ac:dyDescent="0.25">
      <c r="A10" s="272"/>
      <c r="B10" s="273" t="s">
        <v>59</v>
      </c>
      <c r="C10" s="128" t="e">
        <f>IF(C8&lt;E8,70,IF(C8&gt;F8,"Ongeldige inschrijving",70-(70/(F8-E8)*(C8-E8))))</f>
        <v>#VALUE!</v>
      </c>
      <c r="D10" s="128"/>
      <c r="E10" s="126"/>
      <c r="F10" s="127"/>
      <c r="G10" s="10"/>
      <c r="H10" s="65"/>
    </row>
    <row r="11" spans="1:8" x14ac:dyDescent="0.25">
      <c r="A11" s="282"/>
      <c r="B11" s="282"/>
      <c r="C11" s="282"/>
      <c r="D11" s="282"/>
      <c r="E11" s="282"/>
      <c r="F11" s="282"/>
      <c r="G11" s="258"/>
    </row>
    <row r="12" spans="1:8" x14ac:dyDescent="0.25">
      <c r="A12" s="282"/>
      <c r="B12" s="283"/>
      <c r="C12" s="283"/>
      <c r="D12" s="283"/>
      <c r="E12" s="283"/>
      <c r="F12" s="282"/>
      <c r="G12" s="258"/>
    </row>
    <row r="13" spans="1:8" x14ac:dyDescent="0.25">
      <c r="A13" s="282"/>
      <c r="B13" s="282"/>
      <c r="C13" s="282"/>
      <c r="D13" s="282"/>
      <c r="E13" s="282"/>
      <c r="F13" s="282"/>
      <c r="G13" s="258"/>
    </row>
    <row r="14" spans="1:8" x14ac:dyDescent="0.25">
      <c r="A14" s="258"/>
      <c r="B14" s="258"/>
      <c r="C14" s="258"/>
      <c r="D14" s="258"/>
      <c r="E14" s="258"/>
      <c r="F14" s="258"/>
      <c r="G14" s="258"/>
    </row>
    <row r="15" spans="1:8" x14ac:dyDescent="0.25">
      <c r="A15" s="258"/>
      <c r="B15" s="258"/>
      <c r="C15" s="258"/>
      <c r="D15" s="258"/>
      <c r="E15" s="258"/>
      <c r="F15" s="258"/>
      <c r="G15" s="258"/>
    </row>
    <row r="16" spans="1:8" x14ac:dyDescent="0.25">
      <c r="A16" s="258"/>
      <c r="B16" s="258"/>
      <c r="C16" s="258"/>
      <c r="D16" s="258"/>
      <c r="E16" s="258"/>
      <c r="F16" s="258"/>
      <c r="G16" s="258"/>
    </row>
    <row r="17" spans="2:6" x14ac:dyDescent="0.25">
      <c r="B17" s="43" t="s">
        <v>6</v>
      </c>
      <c r="C17" s="44"/>
      <c r="D17" s="44"/>
      <c r="E17" s="44"/>
      <c r="F17" s="45"/>
    </row>
    <row r="18" spans="2:6" x14ac:dyDescent="0.25">
      <c r="B18" s="129" t="s">
        <v>36</v>
      </c>
      <c r="C18" s="64"/>
      <c r="D18" s="64"/>
      <c r="E18" s="64"/>
      <c r="F18" s="63"/>
    </row>
    <row r="19" spans="2:6" x14ac:dyDescent="0.25">
      <c r="B19" s="130" t="s">
        <v>37</v>
      </c>
      <c r="C19" s="62"/>
      <c r="D19" s="62"/>
      <c r="E19" s="62"/>
      <c r="F19" s="61"/>
    </row>
    <row r="20" spans="2:6" x14ac:dyDescent="0.25">
      <c r="B20" s="130" t="s">
        <v>38</v>
      </c>
      <c r="C20" s="62"/>
      <c r="D20" s="62"/>
      <c r="E20" s="62"/>
      <c r="F20" s="61"/>
    </row>
    <row r="21" spans="2:6" x14ac:dyDescent="0.25">
      <c r="B21" s="130" t="s">
        <v>39</v>
      </c>
      <c r="C21" s="62"/>
      <c r="D21" s="62"/>
      <c r="E21" s="62"/>
      <c r="F21" s="61"/>
    </row>
    <row r="22" spans="2:6" x14ac:dyDescent="0.25">
      <c r="B22" s="130" t="s">
        <v>40</v>
      </c>
      <c r="C22" s="62"/>
      <c r="D22" s="62"/>
      <c r="E22" s="62"/>
      <c r="F22" s="61"/>
    </row>
    <row r="23" spans="2:6" ht="50.25" customHeight="1" x14ac:dyDescent="0.25">
      <c r="B23" s="131" t="s">
        <v>41</v>
      </c>
      <c r="C23" s="60"/>
      <c r="D23" s="60"/>
      <c r="E23" s="60"/>
      <c r="F23" s="59"/>
    </row>
  </sheetData>
  <sheetProtection algorithmName="SHA-512" hashValue="9fzMGrJP96Fyg1nWwUKhu8TP77lUFRQUehbahTvcPeLmlUmNx+V2tZUSjScY4F9SnmUsUJyroH6LtPyehomO+Q==" saltValue="/3LaHn1X4PvQzjQvxGNp4A==" spinCount="100000" sheet="1" objects="1" scenarios="1" formatColumns="0" formatRows="0"/>
  <protectedRanges>
    <protectedRange algorithmName="SHA-512" hashValue="n6HOR6rEw0LnJzmz8shM4+G9yhs3bg1rawhRLrMcv5i+NBVSLoY2rmBzv582O4obKoqbyFYtj5p16mVZbc/vKw==" saltValue="+qiY3UPl1yWZgQvKDCAc9A==" spinCount="100000" sqref="C5:F7" name="Bereik1_1"/>
    <protectedRange algorithmName="SHA-512" hashValue="n6HOR6rEw0LnJzmz8shM4+G9yhs3bg1rawhRLrMcv5i+NBVSLoY2rmBzv582O4obKoqbyFYtj5p16mVZbc/vKw==" saltValue="+qiY3UPl1yWZgQvKDCAc9A==" spinCount="100000" sqref="C18:F23" name="Bereik1_1_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B687-4046-4B3F-A9A7-A054C86CFF88}">
  <dimension ref="A1:M176"/>
  <sheetViews>
    <sheetView topLeftCell="C1" zoomScaleNormal="100" workbookViewId="0">
      <selection activeCell="H10" sqref="H10"/>
    </sheetView>
  </sheetViews>
  <sheetFormatPr defaultColWidth="9.140625" defaultRowHeight="12.75" x14ac:dyDescent="0.2"/>
  <cols>
    <col min="1" max="2" width="9.28515625" style="195" customWidth="1"/>
    <col min="3" max="3" width="73.140625" style="135" customWidth="1"/>
    <col min="4" max="4" width="52.7109375" style="135" customWidth="1"/>
    <col min="5" max="5" width="17.5703125" style="195" customWidth="1"/>
    <col min="6" max="6" width="9.140625" style="195" bestFit="1"/>
    <col min="7" max="7" width="7" style="195" bestFit="1" customWidth="1"/>
    <col min="8" max="8" width="17.42578125" style="223" customWidth="1"/>
    <col min="9" max="9" width="15.28515625" style="135" customWidth="1"/>
    <col min="10" max="10" width="15.28515625" style="216" customWidth="1"/>
    <col min="11" max="11" width="11.5703125" style="134" customWidth="1"/>
    <col min="12" max="12" width="55.140625" style="135" bestFit="1" customWidth="1"/>
    <col min="13" max="16384" width="9.140625" style="135"/>
  </cols>
  <sheetData>
    <row r="1" spans="1:12" x14ac:dyDescent="0.2">
      <c r="A1" s="242" t="s">
        <v>260</v>
      </c>
      <c r="B1" s="243"/>
      <c r="C1" s="244" t="s">
        <v>65</v>
      </c>
      <c r="D1" s="245"/>
      <c r="E1" s="246"/>
      <c r="F1" s="246"/>
      <c r="G1" s="246"/>
      <c r="H1" s="247"/>
      <c r="I1" s="248"/>
      <c r="J1" s="249"/>
    </row>
    <row r="2" spans="1:12" ht="13.5" thickBot="1" x14ac:dyDescent="0.25">
      <c r="A2" s="250"/>
      <c r="B2" s="251"/>
      <c r="C2" s="252"/>
      <c r="D2" s="252"/>
      <c r="E2" s="253"/>
      <c r="F2" s="253"/>
      <c r="G2" s="253"/>
      <c r="H2" s="254"/>
      <c r="I2" s="255"/>
      <c r="J2" s="256"/>
    </row>
    <row r="3" spans="1:12" x14ac:dyDescent="0.2">
      <c r="A3" s="136" t="s">
        <v>66</v>
      </c>
      <c r="B3" s="137" t="s">
        <v>67</v>
      </c>
      <c r="C3" s="138" t="s">
        <v>68</v>
      </c>
      <c r="D3" s="138" t="s">
        <v>69</v>
      </c>
      <c r="E3" s="139" t="s">
        <v>70</v>
      </c>
      <c r="F3" s="137" t="s">
        <v>1</v>
      </c>
      <c r="G3" s="137" t="s">
        <v>71</v>
      </c>
      <c r="H3" s="140" t="s">
        <v>2</v>
      </c>
      <c r="I3" s="141" t="s">
        <v>72</v>
      </c>
      <c r="J3" s="142"/>
    </row>
    <row r="4" spans="1:12" ht="13.5" thickBot="1" x14ac:dyDescent="0.25">
      <c r="A4" s="143"/>
      <c r="B4" s="144" t="s">
        <v>73</v>
      </c>
      <c r="C4" s="145"/>
      <c r="D4" s="145"/>
      <c r="E4" s="146" t="s">
        <v>74</v>
      </c>
      <c r="F4" s="146"/>
      <c r="G4" s="147"/>
      <c r="H4" s="148" t="s">
        <v>75</v>
      </c>
      <c r="I4" s="149"/>
      <c r="J4" s="150"/>
    </row>
    <row r="5" spans="1:12" ht="9" customHeight="1" x14ac:dyDescent="0.2">
      <c r="A5" s="151"/>
      <c r="B5" s="152"/>
      <c r="C5" s="153"/>
      <c r="D5" s="153"/>
      <c r="E5" s="154"/>
      <c r="F5" s="154"/>
      <c r="G5" s="152"/>
      <c r="H5" s="155"/>
      <c r="I5" s="154"/>
      <c r="J5" s="156"/>
    </row>
    <row r="6" spans="1:12" x14ac:dyDescent="0.2">
      <c r="A6" s="157" t="s">
        <v>76</v>
      </c>
      <c r="B6" s="152"/>
      <c r="C6" s="153"/>
      <c r="D6" s="153"/>
      <c r="E6" s="154"/>
      <c r="F6" s="154"/>
      <c r="G6" s="152"/>
      <c r="H6" s="158"/>
      <c r="I6" s="154"/>
      <c r="J6" s="156"/>
    </row>
    <row r="7" spans="1:12" x14ac:dyDescent="0.2">
      <c r="A7" s="151" t="s">
        <v>77</v>
      </c>
      <c r="B7" s="152"/>
      <c r="C7" s="153"/>
      <c r="D7" s="153"/>
      <c r="E7" s="154"/>
      <c r="F7" s="154"/>
      <c r="G7" s="152"/>
      <c r="H7" s="155"/>
      <c r="I7" s="154"/>
      <c r="J7" s="156"/>
    </row>
    <row r="8" spans="1:12" ht="8.1" customHeight="1" thickBot="1" x14ac:dyDescent="0.25">
      <c r="A8" s="151"/>
      <c r="B8" s="152"/>
      <c r="C8" s="153"/>
      <c r="D8" s="153"/>
      <c r="E8" s="154"/>
      <c r="F8" s="154"/>
      <c r="G8" s="152"/>
      <c r="H8" s="159"/>
      <c r="I8" s="154"/>
      <c r="J8" s="156"/>
    </row>
    <row r="9" spans="1:12" ht="16.5" customHeight="1" thickBot="1" x14ac:dyDescent="0.3">
      <c r="A9" s="160"/>
      <c r="B9" s="161"/>
      <c r="C9" s="287" t="s">
        <v>78</v>
      </c>
      <c r="D9" s="287"/>
      <c r="E9" s="162"/>
      <c r="F9" s="162"/>
      <c r="G9" s="163"/>
      <c r="H9" s="164"/>
      <c r="I9" s="165"/>
      <c r="J9" s="276">
        <f>SUM(I10:I10)</f>
        <v>0</v>
      </c>
    </row>
    <row r="10" spans="1:12" s="174" customFormat="1" ht="41.45" customHeight="1" x14ac:dyDescent="0.25">
      <c r="A10" s="166"/>
      <c r="B10" s="167" t="s">
        <v>3</v>
      </c>
      <c r="C10" s="168" t="s">
        <v>79</v>
      </c>
      <c r="D10" s="169"/>
      <c r="E10" s="170"/>
      <c r="F10" s="167">
        <v>1</v>
      </c>
      <c r="G10" s="167" t="s">
        <v>80</v>
      </c>
      <c r="H10" s="239"/>
      <c r="I10" s="277">
        <f>F10*H10</f>
        <v>0</v>
      </c>
      <c r="J10" s="172"/>
      <c r="K10" s="173"/>
      <c r="L10" s="241"/>
    </row>
    <row r="11" spans="1:12" s="174" customFormat="1" ht="41.45" customHeight="1" thickBot="1" x14ac:dyDescent="0.3">
      <c r="A11" s="166"/>
      <c r="B11" s="167"/>
      <c r="C11" s="240" t="s">
        <v>81</v>
      </c>
      <c r="D11" s="169"/>
      <c r="E11" s="170"/>
      <c r="F11" s="167"/>
      <c r="G11" s="167"/>
      <c r="H11" s="275"/>
      <c r="I11" s="171"/>
      <c r="J11" s="172"/>
      <c r="K11" s="173"/>
    </row>
    <row r="12" spans="1:12" ht="13.5" thickBot="1" x14ac:dyDescent="0.25">
      <c r="A12" s="175"/>
      <c r="B12" s="176"/>
      <c r="C12" s="287" t="s">
        <v>82</v>
      </c>
      <c r="D12" s="287"/>
      <c r="E12" s="287"/>
      <c r="F12" s="177"/>
      <c r="G12" s="177"/>
      <c r="H12" s="178"/>
      <c r="I12" s="179"/>
      <c r="J12" s="276">
        <f>SUM(I13:I56)</f>
        <v>0</v>
      </c>
      <c r="K12" s="180"/>
    </row>
    <row r="13" spans="1:12" x14ac:dyDescent="0.2">
      <c r="A13" s="181">
        <v>1</v>
      </c>
      <c r="B13" s="182" t="s">
        <v>83</v>
      </c>
      <c r="C13" s="183" t="s">
        <v>84</v>
      </c>
      <c r="D13" s="183" t="s">
        <v>85</v>
      </c>
      <c r="E13" s="184" t="s">
        <v>86</v>
      </c>
      <c r="F13" s="185">
        <v>21</v>
      </c>
      <c r="G13" s="182" t="s">
        <v>80</v>
      </c>
      <c r="H13" s="257"/>
      <c r="I13" s="278">
        <f>F13*H13</f>
        <v>0</v>
      </c>
      <c r="J13" s="186"/>
      <c r="K13" s="180"/>
    </row>
    <row r="14" spans="1:12" x14ac:dyDescent="0.2">
      <c r="A14" s="181">
        <v>2</v>
      </c>
      <c r="B14" s="182" t="s">
        <v>83</v>
      </c>
      <c r="C14" s="183" t="s">
        <v>84</v>
      </c>
      <c r="D14" s="183" t="s">
        <v>85</v>
      </c>
      <c r="E14" s="184" t="s">
        <v>87</v>
      </c>
      <c r="F14" s="185">
        <v>161</v>
      </c>
      <c r="G14" s="182" t="s">
        <v>80</v>
      </c>
      <c r="H14" s="257"/>
      <c r="I14" s="278">
        <f>F14*H14</f>
        <v>0</v>
      </c>
      <c r="J14" s="186"/>
      <c r="K14" s="180"/>
    </row>
    <row r="15" spans="1:12" x14ac:dyDescent="0.2">
      <c r="A15" s="181">
        <v>3</v>
      </c>
      <c r="B15" s="182" t="s">
        <v>83</v>
      </c>
      <c r="C15" s="183" t="s">
        <v>84</v>
      </c>
      <c r="D15" s="183" t="s">
        <v>85</v>
      </c>
      <c r="E15" s="184" t="s">
        <v>88</v>
      </c>
      <c r="F15" s="185">
        <v>96</v>
      </c>
      <c r="G15" s="182" t="s">
        <v>80</v>
      </c>
      <c r="H15" s="257"/>
      <c r="I15" s="278">
        <f>F15*H15</f>
        <v>0</v>
      </c>
      <c r="J15" s="186"/>
      <c r="K15" s="180"/>
    </row>
    <row r="16" spans="1:12" x14ac:dyDescent="0.2">
      <c r="A16" s="181">
        <v>4</v>
      </c>
      <c r="B16" s="182" t="s">
        <v>83</v>
      </c>
      <c r="C16" s="183" t="s">
        <v>84</v>
      </c>
      <c r="D16" s="183" t="s">
        <v>85</v>
      </c>
      <c r="E16" s="184" t="s">
        <v>89</v>
      </c>
      <c r="F16" s="185">
        <v>91</v>
      </c>
      <c r="G16" s="182" t="s">
        <v>80</v>
      </c>
      <c r="H16" s="257"/>
      <c r="I16" s="278">
        <f>F16*H16</f>
        <v>0</v>
      </c>
      <c r="J16" s="186"/>
      <c r="K16" s="180"/>
    </row>
    <row r="17" spans="1:11" x14ac:dyDescent="0.2">
      <c r="A17" s="181"/>
      <c r="B17" s="182"/>
      <c r="C17" s="183"/>
      <c r="D17" s="183"/>
      <c r="E17" s="184"/>
      <c r="F17" s="182"/>
      <c r="G17" s="182"/>
      <c r="H17" s="284"/>
      <c r="I17" s="278"/>
      <c r="J17" s="186"/>
      <c r="K17" s="180"/>
    </row>
    <row r="18" spans="1:11" x14ac:dyDescent="0.2">
      <c r="A18" s="181">
        <v>5</v>
      </c>
      <c r="B18" s="182" t="s">
        <v>83</v>
      </c>
      <c r="C18" s="183" t="s">
        <v>90</v>
      </c>
      <c r="D18" s="183" t="s">
        <v>85</v>
      </c>
      <c r="E18" s="184" t="s">
        <v>86</v>
      </c>
      <c r="F18" s="182">
        <v>18</v>
      </c>
      <c r="G18" s="182" t="s">
        <v>80</v>
      </c>
      <c r="H18" s="257"/>
      <c r="I18" s="278">
        <f>F18*H18</f>
        <v>0</v>
      </c>
      <c r="J18" s="186"/>
      <c r="K18" s="180"/>
    </row>
    <row r="19" spans="1:11" x14ac:dyDescent="0.2">
      <c r="A19" s="181">
        <v>6</v>
      </c>
      <c r="B19" s="182" t="s">
        <v>83</v>
      </c>
      <c r="C19" s="183" t="s">
        <v>90</v>
      </c>
      <c r="D19" s="183" t="s">
        <v>85</v>
      </c>
      <c r="E19" s="184" t="s">
        <v>87</v>
      </c>
      <c r="F19" s="182">
        <v>138</v>
      </c>
      <c r="G19" s="182" t="s">
        <v>80</v>
      </c>
      <c r="H19" s="257"/>
      <c r="I19" s="278">
        <f>F19*H19</f>
        <v>0</v>
      </c>
      <c r="J19" s="186"/>
      <c r="K19" s="180"/>
    </row>
    <row r="20" spans="1:11" x14ac:dyDescent="0.2">
      <c r="A20" s="181">
        <v>7</v>
      </c>
      <c r="B20" s="182" t="s">
        <v>83</v>
      </c>
      <c r="C20" s="183" t="s">
        <v>90</v>
      </c>
      <c r="D20" s="183" t="s">
        <v>85</v>
      </c>
      <c r="E20" s="184" t="s">
        <v>88</v>
      </c>
      <c r="F20" s="182">
        <v>83</v>
      </c>
      <c r="G20" s="182" t="s">
        <v>80</v>
      </c>
      <c r="H20" s="257"/>
      <c r="I20" s="278">
        <f>F20*H20</f>
        <v>0</v>
      </c>
      <c r="J20" s="186"/>
      <c r="K20" s="180"/>
    </row>
    <row r="21" spans="1:11" x14ac:dyDescent="0.2">
      <c r="A21" s="181">
        <v>8</v>
      </c>
      <c r="B21" s="182" t="s">
        <v>83</v>
      </c>
      <c r="C21" s="183" t="s">
        <v>90</v>
      </c>
      <c r="D21" s="183" t="s">
        <v>85</v>
      </c>
      <c r="E21" s="184" t="s">
        <v>89</v>
      </c>
      <c r="F21" s="182">
        <v>78</v>
      </c>
      <c r="G21" s="182" t="s">
        <v>80</v>
      </c>
      <c r="H21" s="257"/>
      <c r="I21" s="278">
        <f>F21*H21</f>
        <v>0</v>
      </c>
      <c r="J21" s="186"/>
      <c r="K21" s="180"/>
    </row>
    <row r="22" spans="1:11" x14ac:dyDescent="0.2">
      <c r="A22" s="181"/>
      <c r="B22" s="182"/>
      <c r="C22" s="187"/>
      <c r="D22" s="187"/>
      <c r="E22" s="184"/>
      <c r="F22" s="182"/>
      <c r="G22" s="182"/>
      <c r="H22" s="284"/>
      <c r="I22" s="278"/>
      <c r="J22" s="186"/>
      <c r="K22" s="180"/>
    </row>
    <row r="23" spans="1:11" x14ac:dyDescent="0.2">
      <c r="A23" s="181">
        <v>9</v>
      </c>
      <c r="B23" s="182" t="s">
        <v>91</v>
      </c>
      <c r="C23" s="187" t="s">
        <v>92</v>
      </c>
      <c r="D23" s="187" t="s">
        <v>93</v>
      </c>
      <c r="E23" s="184" t="s">
        <v>94</v>
      </c>
      <c r="F23" s="182">
        <v>47</v>
      </c>
      <c r="G23" s="182" t="s">
        <v>80</v>
      </c>
      <c r="H23" s="257"/>
      <c r="I23" s="278">
        <f t="shared" ref="I23:I29" si="0">F23*H23</f>
        <v>0</v>
      </c>
      <c r="J23" s="186"/>
      <c r="K23" s="180"/>
    </row>
    <row r="24" spans="1:11" x14ac:dyDescent="0.2">
      <c r="A24" s="181">
        <v>10</v>
      </c>
      <c r="B24" s="182" t="s">
        <v>91</v>
      </c>
      <c r="C24" s="187" t="s">
        <v>92</v>
      </c>
      <c r="D24" s="187" t="s">
        <v>93</v>
      </c>
      <c r="E24" s="184" t="s">
        <v>95</v>
      </c>
      <c r="F24" s="182">
        <v>70</v>
      </c>
      <c r="G24" s="182" t="s">
        <v>80</v>
      </c>
      <c r="H24" s="257"/>
      <c r="I24" s="278">
        <f t="shared" si="0"/>
        <v>0</v>
      </c>
      <c r="J24" s="186"/>
      <c r="K24" s="180"/>
    </row>
    <row r="25" spans="1:11" x14ac:dyDescent="0.2">
      <c r="A25" s="181">
        <v>11</v>
      </c>
      <c r="B25" s="182" t="s">
        <v>91</v>
      </c>
      <c r="C25" s="187" t="s">
        <v>92</v>
      </c>
      <c r="D25" s="187" t="s">
        <v>93</v>
      </c>
      <c r="E25" s="184" t="s">
        <v>96</v>
      </c>
      <c r="F25" s="182">
        <v>118</v>
      </c>
      <c r="G25" s="182" t="s">
        <v>80</v>
      </c>
      <c r="H25" s="257"/>
      <c r="I25" s="278">
        <f t="shared" si="0"/>
        <v>0</v>
      </c>
      <c r="J25" s="186"/>
      <c r="K25" s="180"/>
    </row>
    <row r="26" spans="1:11" x14ac:dyDescent="0.2">
      <c r="A26" s="181">
        <v>12</v>
      </c>
      <c r="B26" s="182" t="s">
        <v>91</v>
      </c>
      <c r="C26" s="187" t="s">
        <v>92</v>
      </c>
      <c r="D26" s="187" t="s">
        <v>93</v>
      </c>
      <c r="E26" s="184" t="s">
        <v>97</v>
      </c>
      <c r="F26" s="182">
        <f>101-2</f>
        <v>99</v>
      </c>
      <c r="G26" s="182" t="s">
        <v>80</v>
      </c>
      <c r="H26" s="257"/>
      <c r="I26" s="278">
        <f t="shared" si="0"/>
        <v>0</v>
      </c>
      <c r="J26" s="186"/>
      <c r="K26" s="180"/>
    </row>
    <row r="27" spans="1:11" x14ac:dyDescent="0.2">
      <c r="A27" s="181">
        <v>13</v>
      </c>
      <c r="B27" s="182" t="s">
        <v>91</v>
      </c>
      <c r="C27" s="187" t="s">
        <v>92</v>
      </c>
      <c r="D27" s="187" t="s">
        <v>93</v>
      </c>
      <c r="E27" s="184" t="s">
        <v>98</v>
      </c>
      <c r="F27" s="182">
        <f>326-5-37</f>
        <v>284</v>
      </c>
      <c r="G27" s="182" t="s">
        <v>80</v>
      </c>
      <c r="H27" s="257"/>
      <c r="I27" s="278">
        <f t="shared" si="0"/>
        <v>0</v>
      </c>
      <c r="J27" s="186"/>
      <c r="K27" s="180"/>
    </row>
    <row r="28" spans="1:11" x14ac:dyDescent="0.2">
      <c r="A28" s="181">
        <v>14</v>
      </c>
      <c r="B28" s="182" t="s">
        <v>91</v>
      </c>
      <c r="C28" s="187" t="s">
        <v>92</v>
      </c>
      <c r="D28" s="187" t="s">
        <v>93</v>
      </c>
      <c r="E28" s="184" t="s">
        <v>99</v>
      </c>
      <c r="F28" s="182">
        <f>197-1-112-6</f>
        <v>78</v>
      </c>
      <c r="G28" s="182" t="s">
        <v>80</v>
      </c>
      <c r="H28" s="257"/>
      <c r="I28" s="278">
        <f t="shared" si="0"/>
        <v>0</v>
      </c>
      <c r="J28" s="186"/>
      <c r="K28" s="180"/>
    </row>
    <row r="29" spans="1:11" x14ac:dyDescent="0.2">
      <c r="A29" s="181">
        <v>15</v>
      </c>
      <c r="B29" s="182" t="s">
        <v>91</v>
      </c>
      <c r="C29" s="187" t="s">
        <v>92</v>
      </c>
      <c r="D29" s="187" t="s">
        <v>93</v>
      </c>
      <c r="E29" s="184" t="s">
        <v>100</v>
      </c>
      <c r="F29" s="188">
        <f>157-4-62</f>
        <v>91</v>
      </c>
      <c r="G29" s="182" t="s">
        <v>80</v>
      </c>
      <c r="H29" s="257"/>
      <c r="I29" s="278">
        <f t="shared" si="0"/>
        <v>0</v>
      </c>
      <c r="J29" s="186"/>
      <c r="K29" s="180"/>
    </row>
    <row r="30" spans="1:11" x14ac:dyDescent="0.2">
      <c r="A30" s="181"/>
      <c r="B30" s="182"/>
      <c r="C30" s="183"/>
      <c r="D30" s="183"/>
      <c r="E30" s="184"/>
      <c r="F30" s="182"/>
      <c r="G30" s="182"/>
      <c r="H30" s="284"/>
      <c r="I30" s="278"/>
      <c r="J30" s="186"/>
      <c r="K30" s="180"/>
    </row>
    <row r="31" spans="1:11" x14ac:dyDescent="0.2">
      <c r="A31" s="181">
        <v>16</v>
      </c>
      <c r="B31" s="182" t="s">
        <v>101</v>
      </c>
      <c r="C31" s="183" t="s">
        <v>102</v>
      </c>
      <c r="D31" s="183"/>
      <c r="E31" s="184"/>
      <c r="F31" s="182">
        <v>20</v>
      </c>
      <c r="G31" s="182" t="s">
        <v>80</v>
      </c>
      <c r="H31" s="257"/>
      <c r="I31" s="278">
        <f t="shared" ref="I31:I85" si="1">F31*H31</f>
        <v>0</v>
      </c>
      <c r="J31" s="186"/>
      <c r="K31" s="180"/>
    </row>
    <row r="32" spans="1:11" x14ac:dyDescent="0.2">
      <c r="A32" s="181"/>
      <c r="B32" s="182"/>
      <c r="C32" s="183"/>
      <c r="D32" s="183"/>
      <c r="E32" s="184"/>
      <c r="F32" s="182"/>
      <c r="G32" s="182"/>
      <c r="H32" s="284"/>
      <c r="I32" s="278"/>
      <c r="J32" s="186"/>
      <c r="K32" s="180"/>
    </row>
    <row r="33" spans="1:11" x14ac:dyDescent="0.2">
      <c r="A33" s="181">
        <v>17</v>
      </c>
      <c r="B33" s="182" t="s">
        <v>91</v>
      </c>
      <c r="C33" s="187" t="s">
        <v>103</v>
      </c>
      <c r="D33" s="187" t="s">
        <v>93</v>
      </c>
      <c r="E33" s="184" t="s">
        <v>94</v>
      </c>
      <c r="F33" s="182">
        <v>12</v>
      </c>
      <c r="G33" s="182" t="s">
        <v>80</v>
      </c>
      <c r="H33" s="257"/>
      <c r="I33" s="278">
        <f t="shared" si="1"/>
        <v>0</v>
      </c>
      <c r="J33" s="186"/>
      <c r="K33" s="180"/>
    </row>
    <row r="34" spans="1:11" x14ac:dyDescent="0.2">
      <c r="A34" s="181">
        <v>18</v>
      </c>
      <c r="B34" s="182" t="s">
        <v>91</v>
      </c>
      <c r="C34" s="187" t="s">
        <v>103</v>
      </c>
      <c r="D34" s="187" t="s">
        <v>93</v>
      </c>
      <c r="E34" s="184" t="s">
        <v>95</v>
      </c>
      <c r="F34" s="182">
        <v>18</v>
      </c>
      <c r="G34" s="182" t="s">
        <v>80</v>
      </c>
      <c r="H34" s="257"/>
      <c r="I34" s="278">
        <f t="shared" si="1"/>
        <v>0</v>
      </c>
      <c r="J34" s="186"/>
      <c r="K34" s="180"/>
    </row>
    <row r="35" spans="1:11" x14ac:dyDescent="0.2">
      <c r="A35" s="181">
        <v>19</v>
      </c>
      <c r="B35" s="182" t="s">
        <v>91</v>
      </c>
      <c r="C35" s="187" t="s">
        <v>103</v>
      </c>
      <c r="D35" s="187" t="s">
        <v>93</v>
      </c>
      <c r="E35" s="184" t="s">
        <v>96</v>
      </c>
      <c r="F35" s="182">
        <v>29</v>
      </c>
      <c r="G35" s="182" t="s">
        <v>80</v>
      </c>
      <c r="H35" s="257"/>
      <c r="I35" s="278">
        <f t="shared" si="1"/>
        <v>0</v>
      </c>
      <c r="J35" s="186"/>
      <c r="K35" s="180"/>
    </row>
    <row r="36" spans="1:11" x14ac:dyDescent="0.2">
      <c r="A36" s="181">
        <v>20</v>
      </c>
      <c r="B36" s="182" t="s">
        <v>91</v>
      </c>
      <c r="C36" s="187" t="s">
        <v>103</v>
      </c>
      <c r="D36" s="187" t="s">
        <v>93</v>
      </c>
      <c r="E36" s="184" t="s">
        <v>97</v>
      </c>
      <c r="F36" s="182">
        <v>25</v>
      </c>
      <c r="G36" s="182" t="s">
        <v>80</v>
      </c>
      <c r="H36" s="257"/>
      <c r="I36" s="278">
        <f t="shared" si="1"/>
        <v>0</v>
      </c>
      <c r="J36" s="186"/>
      <c r="K36" s="180"/>
    </row>
    <row r="37" spans="1:11" x14ac:dyDescent="0.2">
      <c r="A37" s="181">
        <v>21</v>
      </c>
      <c r="B37" s="182" t="s">
        <v>91</v>
      </c>
      <c r="C37" s="187" t="s">
        <v>103</v>
      </c>
      <c r="D37" s="187" t="s">
        <v>93</v>
      </c>
      <c r="E37" s="184" t="s">
        <v>98</v>
      </c>
      <c r="F37" s="182">
        <v>82</v>
      </c>
      <c r="G37" s="182" t="s">
        <v>80</v>
      </c>
      <c r="H37" s="257"/>
      <c r="I37" s="278">
        <f t="shared" si="1"/>
        <v>0</v>
      </c>
      <c r="J37" s="186"/>
      <c r="K37" s="180"/>
    </row>
    <row r="38" spans="1:11" x14ac:dyDescent="0.2">
      <c r="A38" s="181">
        <v>22</v>
      </c>
      <c r="B38" s="182" t="s">
        <v>91</v>
      </c>
      <c r="C38" s="187" t="s">
        <v>103</v>
      </c>
      <c r="D38" s="187" t="s">
        <v>93</v>
      </c>
      <c r="E38" s="184" t="s">
        <v>99</v>
      </c>
      <c r="F38" s="182">
        <v>49</v>
      </c>
      <c r="G38" s="182" t="s">
        <v>80</v>
      </c>
      <c r="H38" s="257"/>
      <c r="I38" s="278">
        <f t="shared" si="1"/>
        <v>0</v>
      </c>
      <c r="J38" s="186"/>
      <c r="K38" s="180"/>
    </row>
    <row r="39" spans="1:11" x14ac:dyDescent="0.2">
      <c r="A39" s="181">
        <v>23</v>
      </c>
      <c r="B39" s="182" t="s">
        <v>91</v>
      </c>
      <c r="C39" s="187" t="s">
        <v>103</v>
      </c>
      <c r="D39" s="187" t="s">
        <v>93</v>
      </c>
      <c r="E39" s="184" t="s">
        <v>100</v>
      </c>
      <c r="F39" s="182">
        <v>39</v>
      </c>
      <c r="G39" s="182" t="s">
        <v>80</v>
      </c>
      <c r="H39" s="257"/>
      <c r="I39" s="278">
        <f t="shared" si="1"/>
        <v>0</v>
      </c>
      <c r="J39" s="186"/>
      <c r="K39" s="180"/>
    </row>
    <row r="40" spans="1:11" x14ac:dyDescent="0.2">
      <c r="A40" s="181"/>
      <c r="B40" s="182"/>
      <c r="C40" s="183"/>
      <c r="D40" s="183"/>
      <c r="E40" s="184"/>
      <c r="F40" s="182"/>
      <c r="G40" s="182"/>
      <c r="H40" s="284"/>
      <c r="I40" s="278"/>
      <c r="J40" s="186"/>
      <c r="K40" s="180"/>
    </row>
    <row r="41" spans="1:11" x14ac:dyDescent="0.2">
      <c r="A41" s="181">
        <v>24</v>
      </c>
      <c r="B41" s="182" t="s">
        <v>104</v>
      </c>
      <c r="C41" s="187" t="s">
        <v>105</v>
      </c>
      <c r="D41" s="183" t="s">
        <v>106</v>
      </c>
      <c r="E41" s="184" t="s">
        <v>98</v>
      </c>
      <c r="F41" s="182">
        <v>5</v>
      </c>
      <c r="G41" s="182" t="s">
        <v>80</v>
      </c>
      <c r="H41" s="257"/>
      <c r="I41" s="278">
        <f t="shared" si="1"/>
        <v>0</v>
      </c>
      <c r="J41" s="186"/>
      <c r="K41" s="180"/>
    </row>
    <row r="42" spans="1:11" x14ac:dyDescent="0.2">
      <c r="A42" s="181">
        <v>25</v>
      </c>
      <c r="B42" s="182" t="s">
        <v>104</v>
      </c>
      <c r="C42" s="187" t="s">
        <v>105</v>
      </c>
      <c r="D42" s="183" t="s">
        <v>106</v>
      </c>
      <c r="E42" s="184" t="s">
        <v>99</v>
      </c>
      <c r="F42" s="182">
        <v>1</v>
      </c>
      <c r="G42" s="182" t="s">
        <v>80</v>
      </c>
      <c r="H42" s="257"/>
      <c r="I42" s="278">
        <f t="shared" si="1"/>
        <v>0</v>
      </c>
      <c r="J42" s="186"/>
      <c r="K42" s="180"/>
    </row>
    <row r="43" spans="1:11" x14ac:dyDescent="0.2">
      <c r="A43" s="181">
        <v>26</v>
      </c>
      <c r="B43" s="182" t="s">
        <v>104</v>
      </c>
      <c r="C43" s="187" t="s">
        <v>105</v>
      </c>
      <c r="D43" s="183" t="s">
        <v>106</v>
      </c>
      <c r="E43" s="184" t="s">
        <v>97</v>
      </c>
      <c r="F43" s="182">
        <v>2</v>
      </c>
      <c r="G43" s="182" t="s">
        <v>80</v>
      </c>
      <c r="H43" s="257"/>
      <c r="I43" s="278">
        <f t="shared" si="1"/>
        <v>0</v>
      </c>
      <c r="J43" s="186"/>
      <c r="K43" s="180"/>
    </row>
    <row r="44" spans="1:11" x14ac:dyDescent="0.2">
      <c r="A44" s="181">
        <v>27</v>
      </c>
      <c r="B44" s="182" t="s">
        <v>104</v>
      </c>
      <c r="C44" s="187" t="s">
        <v>105</v>
      </c>
      <c r="D44" s="183" t="s">
        <v>106</v>
      </c>
      <c r="E44" s="184" t="s">
        <v>100</v>
      </c>
      <c r="F44" s="182">
        <v>4</v>
      </c>
      <c r="G44" s="182" t="s">
        <v>80</v>
      </c>
      <c r="H44" s="257"/>
      <c r="I44" s="278">
        <f t="shared" si="1"/>
        <v>0</v>
      </c>
      <c r="J44" s="186"/>
      <c r="K44" s="180"/>
    </row>
    <row r="45" spans="1:11" x14ac:dyDescent="0.2">
      <c r="A45" s="181"/>
      <c r="B45" s="182"/>
      <c r="C45" s="187"/>
      <c r="D45" s="183"/>
      <c r="E45" s="184"/>
      <c r="F45" s="182"/>
      <c r="G45" s="182"/>
      <c r="H45" s="284"/>
      <c r="I45" s="278"/>
      <c r="J45" s="186"/>
      <c r="K45" s="180"/>
    </row>
    <row r="46" spans="1:11" x14ac:dyDescent="0.2">
      <c r="A46" s="181">
        <v>28</v>
      </c>
      <c r="B46" s="182" t="s">
        <v>107</v>
      </c>
      <c r="C46" s="187" t="s">
        <v>108</v>
      </c>
      <c r="D46" s="187" t="s">
        <v>93</v>
      </c>
      <c r="E46" s="184" t="s">
        <v>98</v>
      </c>
      <c r="F46" s="182">
        <v>37</v>
      </c>
      <c r="G46" s="182" t="s">
        <v>80</v>
      </c>
      <c r="H46" s="257"/>
      <c r="I46" s="278">
        <f t="shared" si="1"/>
        <v>0</v>
      </c>
      <c r="J46" s="186"/>
      <c r="K46" s="180"/>
    </row>
    <row r="47" spans="1:11" x14ac:dyDescent="0.2">
      <c r="A47" s="181">
        <v>29</v>
      </c>
      <c r="B47" s="182" t="s">
        <v>107</v>
      </c>
      <c r="C47" s="187" t="s">
        <v>108</v>
      </c>
      <c r="D47" s="187" t="s">
        <v>93</v>
      </c>
      <c r="E47" s="184" t="s">
        <v>99</v>
      </c>
      <c r="F47" s="182">
        <f>112+6</f>
        <v>118</v>
      </c>
      <c r="G47" s="182" t="s">
        <v>80</v>
      </c>
      <c r="H47" s="257"/>
      <c r="I47" s="278">
        <f t="shared" si="1"/>
        <v>0</v>
      </c>
      <c r="J47" s="186"/>
      <c r="K47" s="180"/>
    </row>
    <row r="48" spans="1:11" x14ac:dyDescent="0.2">
      <c r="A48" s="181">
        <v>30</v>
      </c>
      <c r="B48" s="182" t="s">
        <v>107</v>
      </c>
      <c r="C48" s="187" t="s">
        <v>108</v>
      </c>
      <c r="D48" s="187" t="s">
        <v>93</v>
      </c>
      <c r="E48" s="184" t="s">
        <v>100</v>
      </c>
      <c r="F48" s="182">
        <v>62</v>
      </c>
      <c r="G48" s="182" t="s">
        <v>80</v>
      </c>
      <c r="H48" s="257"/>
      <c r="I48" s="278">
        <f t="shared" si="1"/>
        <v>0</v>
      </c>
      <c r="J48" s="186"/>
      <c r="K48" s="180"/>
    </row>
    <row r="49" spans="1:11" x14ac:dyDescent="0.2">
      <c r="A49" s="181"/>
      <c r="B49" s="182"/>
      <c r="C49" s="187"/>
      <c r="D49" s="183"/>
      <c r="E49" s="189" t="s">
        <v>109</v>
      </c>
      <c r="F49" s="182"/>
      <c r="G49" s="182"/>
      <c r="H49" s="284"/>
      <c r="I49" s="278"/>
      <c r="J49" s="186"/>
      <c r="K49" s="180"/>
    </row>
    <row r="50" spans="1:11" x14ac:dyDescent="0.2">
      <c r="A50" s="181">
        <v>31</v>
      </c>
      <c r="B50" s="182" t="s">
        <v>110</v>
      </c>
      <c r="C50" s="183" t="s">
        <v>111</v>
      </c>
      <c r="D50" s="183"/>
      <c r="E50" s="184"/>
      <c r="F50" s="182">
        <v>1000</v>
      </c>
      <c r="G50" s="182" t="s">
        <v>80</v>
      </c>
      <c r="H50" s="257"/>
      <c r="I50" s="278">
        <f t="shared" si="1"/>
        <v>0</v>
      </c>
      <c r="J50" s="186"/>
      <c r="K50" s="180"/>
    </row>
    <row r="51" spans="1:11" x14ac:dyDescent="0.2">
      <c r="A51" s="181">
        <v>32</v>
      </c>
      <c r="B51" s="182" t="s">
        <v>110</v>
      </c>
      <c r="C51" s="183" t="s">
        <v>112</v>
      </c>
      <c r="D51" s="183"/>
      <c r="E51" s="184"/>
      <c r="F51" s="182">
        <v>985</v>
      </c>
      <c r="G51" s="182" t="s">
        <v>80</v>
      </c>
      <c r="H51" s="257"/>
      <c r="I51" s="278">
        <f t="shared" si="1"/>
        <v>0</v>
      </c>
      <c r="J51" s="186"/>
      <c r="K51" s="180"/>
    </row>
    <row r="52" spans="1:11" x14ac:dyDescent="0.2">
      <c r="A52" s="181"/>
      <c r="B52" s="182"/>
      <c r="C52" s="183"/>
      <c r="D52" s="183"/>
      <c r="E52" s="184"/>
      <c r="F52" s="182"/>
      <c r="G52" s="182"/>
      <c r="H52" s="284"/>
      <c r="I52" s="278"/>
      <c r="J52" s="186"/>
      <c r="K52" s="180"/>
    </row>
    <row r="53" spans="1:11" x14ac:dyDescent="0.2">
      <c r="A53" s="181">
        <v>33</v>
      </c>
      <c r="B53" s="182" t="s">
        <v>113</v>
      </c>
      <c r="C53" s="183" t="s">
        <v>114</v>
      </c>
      <c r="D53" s="183" t="s">
        <v>115</v>
      </c>
      <c r="E53" s="184">
        <v>900</v>
      </c>
      <c r="F53" s="185">
        <f>21*2</f>
        <v>42</v>
      </c>
      <c r="G53" s="182" t="s">
        <v>80</v>
      </c>
      <c r="H53" s="257"/>
      <c r="I53" s="278">
        <f t="shared" si="1"/>
        <v>0</v>
      </c>
      <c r="J53" s="186"/>
      <c r="K53" s="180"/>
    </row>
    <row r="54" spans="1:11" x14ac:dyDescent="0.2">
      <c r="A54" s="181">
        <v>34</v>
      </c>
      <c r="B54" s="182" t="s">
        <v>113</v>
      </c>
      <c r="C54" s="183" t="s">
        <v>114</v>
      </c>
      <c r="D54" s="183" t="s">
        <v>115</v>
      </c>
      <c r="E54" s="184">
        <v>1200</v>
      </c>
      <c r="F54" s="185">
        <f>161*2</f>
        <v>322</v>
      </c>
      <c r="G54" s="182" t="s">
        <v>80</v>
      </c>
      <c r="H54" s="257"/>
      <c r="I54" s="278">
        <f t="shared" si="1"/>
        <v>0</v>
      </c>
      <c r="J54" s="186"/>
      <c r="K54" s="180"/>
    </row>
    <row r="55" spans="1:11" x14ac:dyDescent="0.2">
      <c r="A55" s="181">
        <v>35</v>
      </c>
      <c r="B55" s="182" t="s">
        <v>113</v>
      </c>
      <c r="C55" s="183" t="s">
        <v>114</v>
      </c>
      <c r="D55" s="183" t="s">
        <v>115</v>
      </c>
      <c r="E55" s="184">
        <v>1500</v>
      </c>
      <c r="F55" s="185">
        <f>96*2</f>
        <v>192</v>
      </c>
      <c r="G55" s="182" t="s">
        <v>80</v>
      </c>
      <c r="H55" s="257"/>
      <c r="I55" s="278">
        <f t="shared" si="1"/>
        <v>0</v>
      </c>
      <c r="J55" s="186"/>
      <c r="K55" s="180"/>
    </row>
    <row r="56" spans="1:11" ht="13.5" thickBot="1" x14ac:dyDescent="0.25">
      <c r="A56" s="181">
        <v>36</v>
      </c>
      <c r="B56" s="190" t="s">
        <v>91</v>
      </c>
      <c r="C56" s="183" t="s">
        <v>114</v>
      </c>
      <c r="D56" s="183" t="s">
        <v>115</v>
      </c>
      <c r="E56" s="184">
        <v>1800</v>
      </c>
      <c r="F56" s="185">
        <f>91*2</f>
        <v>182</v>
      </c>
      <c r="G56" s="182" t="s">
        <v>80</v>
      </c>
      <c r="H56" s="257"/>
      <c r="I56" s="278">
        <f t="shared" si="1"/>
        <v>0</v>
      </c>
      <c r="J56" s="186"/>
      <c r="K56" s="180"/>
    </row>
    <row r="57" spans="1:11" ht="13.5" thickBot="1" x14ac:dyDescent="0.25">
      <c r="A57" s="191"/>
      <c r="B57" s="192"/>
      <c r="C57" s="288" t="s">
        <v>116</v>
      </c>
      <c r="D57" s="288"/>
      <c r="E57" s="288"/>
      <c r="F57" s="288"/>
      <c r="G57" s="288"/>
      <c r="H57" s="288"/>
      <c r="I57" s="193"/>
      <c r="J57" s="279">
        <f>SUM(I58:I109)</f>
        <v>0</v>
      </c>
      <c r="K57" s="180"/>
    </row>
    <row r="58" spans="1:11" x14ac:dyDescent="0.2">
      <c r="A58" s="181">
        <v>37</v>
      </c>
      <c r="B58" s="182" t="s">
        <v>117</v>
      </c>
      <c r="C58" s="183" t="s">
        <v>118</v>
      </c>
      <c r="D58" s="183"/>
      <c r="E58" s="184">
        <v>900</v>
      </c>
      <c r="F58" s="182">
        <f>F23+F33</f>
        <v>59</v>
      </c>
      <c r="G58" s="182" t="s">
        <v>119</v>
      </c>
      <c r="H58" s="257"/>
      <c r="I58" s="278">
        <f t="shared" si="1"/>
        <v>0</v>
      </c>
      <c r="J58" s="186"/>
      <c r="K58" s="180"/>
    </row>
    <row r="59" spans="1:11" x14ac:dyDescent="0.2">
      <c r="A59" s="181">
        <v>38</v>
      </c>
      <c r="B59" s="182" t="s">
        <v>117</v>
      </c>
      <c r="C59" s="183" t="s">
        <v>118</v>
      </c>
      <c r="D59" s="194"/>
      <c r="E59" s="184">
        <v>1200</v>
      </c>
      <c r="F59" s="182">
        <f>F24+F34+F27+F37</f>
        <v>454</v>
      </c>
      <c r="G59" s="182" t="s">
        <v>119</v>
      </c>
      <c r="H59" s="257"/>
      <c r="I59" s="278">
        <f t="shared" si="1"/>
        <v>0</v>
      </c>
      <c r="J59" s="186"/>
      <c r="K59" s="180"/>
    </row>
    <row r="60" spans="1:11" x14ac:dyDescent="0.2">
      <c r="A60" s="181">
        <v>39</v>
      </c>
      <c r="B60" s="182" t="s">
        <v>117</v>
      </c>
      <c r="C60" s="183" t="s">
        <v>118</v>
      </c>
      <c r="D60" s="183"/>
      <c r="E60" s="184">
        <v>1500</v>
      </c>
      <c r="F60" s="182">
        <f>F25+F28+F35+F38</f>
        <v>274</v>
      </c>
      <c r="G60" s="182" t="s">
        <v>119</v>
      </c>
      <c r="H60" s="257"/>
      <c r="I60" s="278">
        <f t="shared" si="1"/>
        <v>0</v>
      </c>
      <c r="J60" s="186"/>
      <c r="K60" s="180"/>
    </row>
    <row r="61" spans="1:11" x14ac:dyDescent="0.2">
      <c r="A61" s="181">
        <v>40</v>
      </c>
      <c r="B61" s="182" t="s">
        <v>117</v>
      </c>
      <c r="C61" s="183" t="s">
        <v>118</v>
      </c>
      <c r="D61" s="183"/>
      <c r="E61" s="184">
        <v>1800</v>
      </c>
      <c r="F61" s="182">
        <f>F26+F36+F39+F29</f>
        <v>254</v>
      </c>
      <c r="G61" s="182" t="s">
        <v>119</v>
      </c>
      <c r="H61" s="257"/>
      <c r="I61" s="278">
        <f t="shared" si="1"/>
        <v>0</v>
      </c>
      <c r="J61" s="186"/>
      <c r="K61" s="180"/>
    </row>
    <row r="62" spans="1:11" x14ac:dyDescent="0.2">
      <c r="A62" s="181"/>
      <c r="B62" s="182"/>
      <c r="C62" s="183"/>
      <c r="D62" s="183"/>
      <c r="E62" s="184"/>
      <c r="F62" s="182"/>
      <c r="G62" s="182"/>
      <c r="H62" s="284"/>
      <c r="I62" s="278"/>
      <c r="J62" s="186"/>
      <c r="K62" s="180"/>
    </row>
    <row r="63" spans="1:11" x14ac:dyDescent="0.2">
      <c r="A63" s="181">
        <v>41</v>
      </c>
      <c r="B63" s="182" t="s">
        <v>120</v>
      </c>
      <c r="C63" s="183" t="s">
        <v>121</v>
      </c>
      <c r="D63" s="183" t="s">
        <v>122</v>
      </c>
      <c r="E63" s="184" t="s">
        <v>123</v>
      </c>
      <c r="F63" s="182">
        <f>112+5</f>
        <v>117</v>
      </c>
      <c r="G63" s="182" t="s">
        <v>80</v>
      </c>
      <c r="H63" s="257"/>
      <c r="I63" s="278">
        <f>F63*H63</f>
        <v>0</v>
      </c>
      <c r="J63" s="186"/>
      <c r="K63" s="180"/>
    </row>
    <row r="64" spans="1:11" x14ac:dyDescent="0.2">
      <c r="A64" s="181">
        <v>42</v>
      </c>
      <c r="B64" s="182" t="s">
        <v>124</v>
      </c>
      <c r="C64" s="183" t="s">
        <v>121</v>
      </c>
      <c r="D64" s="183" t="s">
        <v>125</v>
      </c>
      <c r="E64" s="184" t="s">
        <v>126</v>
      </c>
      <c r="F64" s="182">
        <f>473+12+80</f>
        <v>565</v>
      </c>
      <c r="G64" s="182" t="s">
        <v>80</v>
      </c>
      <c r="H64" s="257"/>
      <c r="I64" s="278">
        <f>F64*H64</f>
        <v>0</v>
      </c>
      <c r="J64" s="186"/>
      <c r="K64" s="180"/>
    </row>
    <row r="65" spans="1:11" x14ac:dyDescent="0.2">
      <c r="A65" s="181">
        <v>43</v>
      </c>
      <c r="B65" s="182" t="s">
        <v>127</v>
      </c>
      <c r="C65" s="183" t="s">
        <v>128</v>
      </c>
      <c r="D65" s="183"/>
      <c r="E65" s="184"/>
      <c r="F65" s="182">
        <v>70</v>
      </c>
      <c r="G65" s="182" t="s">
        <v>80</v>
      </c>
      <c r="H65" s="257"/>
      <c r="I65" s="278">
        <f>F65*H65</f>
        <v>0</v>
      </c>
      <c r="J65" s="186"/>
      <c r="K65" s="180"/>
    </row>
    <row r="66" spans="1:11" x14ac:dyDescent="0.2">
      <c r="A66" s="181">
        <v>44</v>
      </c>
      <c r="B66" s="195" t="s">
        <v>129</v>
      </c>
      <c r="C66" s="183" t="s">
        <v>130</v>
      </c>
      <c r="D66" s="183"/>
      <c r="E66" s="184" t="s">
        <v>131</v>
      </c>
      <c r="F66" s="182">
        <v>50</v>
      </c>
      <c r="G66" s="182" t="s">
        <v>80</v>
      </c>
      <c r="H66" s="257"/>
      <c r="I66" s="278">
        <f>F66*H66</f>
        <v>0</v>
      </c>
      <c r="J66" s="186"/>
      <c r="K66" s="180"/>
    </row>
    <row r="67" spans="1:11" x14ac:dyDescent="0.2">
      <c r="A67" s="181"/>
      <c r="B67" s="182"/>
      <c r="C67" s="183"/>
      <c r="D67" s="183"/>
      <c r="E67" s="184"/>
      <c r="F67" s="182"/>
      <c r="G67" s="182"/>
      <c r="H67" s="284"/>
      <c r="I67" s="278"/>
      <c r="J67" s="186"/>
      <c r="K67" s="180"/>
    </row>
    <row r="68" spans="1:11" x14ac:dyDescent="0.2">
      <c r="A68" s="181">
        <v>45</v>
      </c>
      <c r="B68" s="182" t="s">
        <v>132</v>
      </c>
      <c r="C68" s="183" t="s">
        <v>133</v>
      </c>
      <c r="D68" s="183" t="s">
        <v>134</v>
      </c>
      <c r="E68" s="184" t="s">
        <v>86</v>
      </c>
      <c r="F68" s="182">
        <v>40</v>
      </c>
      <c r="G68" s="182" t="s">
        <v>119</v>
      </c>
      <c r="H68" s="257"/>
      <c r="I68" s="278">
        <f t="shared" si="1"/>
        <v>0</v>
      </c>
      <c r="J68" s="186"/>
      <c r="K68" s="180"/>
    </row>
    <row r="69" spans="1:11" x14ac:dyDescent="0.2">
      <c r="A69" s="181">
        <v>46</v>
      </c>
      <c r="B69" s="182" t="s">
        <v>132</v>
      </c>
      <c r="C69" s="183" t="s">
        <v>133</v>
      </c>
      <c r="D69" s="183" t="s">
        <v>134</v>
      </c>
      <c r="E69" s="184" t="s">
        <v>87</v>
      </c>
      <c r="F69" s="182">
        <v>120</v>
      </c>
      <c r="G69" s="182" t="s">
        <v>119</v>
      </c>
      <c r="H69" s="257"/>
      <c r="I69" s="278">
        <f t="shared" si="1"/>
        <v>0</v>
      </c>
      <c r="J69" s="186"/>
      <c r="K69" s="180"/>
    </row>
    <row r="70" spans="1:11" x14ac:dyDescent="0.2">
      <c r="A70" s="181">
        <v>47</v>
      </c>
      <c r="B70" s="182" t="s">
        <v>132</v>
      </c>
      <c r="C70" s="183" t="s">
        <v>133</v>
      </c>
      <c r="D70" s="183" t="s">
        <v>134</v>
      </c>
      <c r="E70" s="184" t="s">
        <v>88</v>
      </c>
      <c r="F70" s="182">
        <v>150</v>
      </c>
      <c r="G70" s="182" t="s">
        <v>119</v>
      </c>
      <c r="H70" s="257"/>
      <c r="I70" s="278">
        <f t="shared" si="1"/>
        <v>0</v>
      </c>
      <c r="J70" s="186"/>
      <c r="K70" s="180"/>
    </row>
    <row r="71" spans="1:11" x14ac:dyDescent="0.2">
      <c r="A71" s="181">
        <v>48</v>
      </c>
      <c r="B71" s="182" t="s">
        <v>132</v>
      </c>
      <c r="C71" s="183" t="s">
        <v>133</v>
      </c>
      <c r="D71" s="183" t="s">
        <v>134</v>
      </c>
      <c r="E71" s="184" t="s">
        <v>89</v>
      </c>
      <c r="F71" s="182">
        <v>70</v>
      </c>
      <c r="G71" s="182" t="s">
        <v>119</v>
      </c>
      <c r="H71" s="257"/>
      <c r="I71" s="278">
        <f t="shared" si="1"/>
        <v>0</v>
      </c>
      <c r="J71" s="186"/>
      <c r="K71" s="180"/>
    </row>
    <row r="72" spans="1:11" x14ac:dyDescent="0.2">
      <c r="A72" s="181"/>
      <c r="B72" s="182"/>
      <c r="C72" s="183"/>
      <c r="D72" s="183"/>
      <c r="E72" s="184"/>
      <c r="F72" s="182"/>
      <c r="G72" s="182"/>
      <c r="H72" s="284"/>
      <c r="I72" s="278"/>
      <c r="J72" s="186"/>
      <c r="K72" s="180"/>
    </row>
    <row r="73" spans="1:11" x14ac:dyDescent="0.2">
      <c r="A73" s="181">
        <v>49</v>
      </c>
      <c r="B73" s="182" t="s">
        <v>135</v>
      </c>
      <c r="C73" s="183" t="s">
        <v>136</v>
      </c>
      <c r="D73" s="183" t="s">
        <v>137</v>
      </c>
      <c r="E73" s="184" t="s">
        <v>138</v>
      </c>
      <c r="F73" s="182">
        <v>900</v>
      </c>
      <c r="G73" s="182" t="s">
        <v>80</v>
      </c>
      <c r="H73" s="257"/>
      <c r="I73" s="278">
        <f t="shared" si="1"/>
        <v>0</v>
      </c>
      <c r="J73" s="186"/>
      <c r="K73" s="180"/>
    </row>
    <row r="74" spans="1:11" x14ac:dyDescent="0.2">
      <c r="A74" s="181">
        <v>50</v>
      </c>
      <c r="B74" s="182" t="s">
        <v>135</v>
      </c>
      <c r="C74" s="183" t="s">
        <v>139</v>
      </c>
      <c r="D74" s="183" t="s">
        <v>140</v>
      </c>
      <c r="E74" s="196"/>
      <c r="F74" s="182">
        <v>1200</v>
      </c>
      <c r="G74" s="182" t="s">
        <v>80</v>
      </c>
      <c r="H74" s="257"/>
      <c r="I74" s="278">
        <f t="shared" si="1"/>
        <v>0</v>
      </c>
      <c r="J74" s="186"/>
      <c r="K74" s="180"/>
    </row>
    <row r="75" spans="1:11" x14ac:dyDescent="0.2">
      <c r="A75" s="181">
        <v>51</v>
      </c>
      <c r="B75" s="182" t="s">
        <v>135</v>
      </c>
      <c r="C75" s="183" t="s">
        <v>141</v>
      </c>
      <c r="D75" s="183"/>
      <c r="E75" s="184"/>
      <c r="F75" s="182">
        <v>6</v>
      </c>
      <c r="G75" s="182" t="s">
        <v>80</v>
      </c>
      <c r="H75" s="257"/>
      <c r="I75" s="278">
        <f t="shared" si="1"/>
        <v>0</v>
      </c>
      <c r="J75" s="186"/>
      <c r="K75" s="180"/>
    </row>
    <row r="76" spans="1:11" x14ac:dyDescent="0.2">
      <c r="A76" s="181">
        <v>52</v>
      </c>
      <c r="B76" s="182" t="s">
        <v>135</v>
      </c>
      <c r="C76" s="187" t="s">
        <v>142</v>
      </c>
      <c r="D76" s="197"/>
      <c r="E76" s="184"/>
      <c r="F76" s="182">
        <v>1</v>
      </c>
      <c r="G76" s="182" t="s">
        <v>80</v>
      </c>
      <c r="H76" s="257"/>
      <c r="I76" s="278">
        <f t="shared" si="1"/>
        <v>0</v>
      </c>
      <c r="J76" s="186"/>
      <c r="K76" s="180"/>
    </row>
    <row r="77" spans="1:11" x14ac:dyDescent="0.2">
      <c r="A77" s="181">
        <v>53</v>
      </c>
      <c r="B77" s="182" t="s">
        <v>135</v>
      </c>
      <c r="C77" s="187" t="s">
        <v>143</v>
      </c>
      <c r="D77" s="183"/>
      <c r="E77" s="184"/>
      <c r="F77" s="182">
        <f>21+11</f>
        <v>32</v>
      </c>
      <c r="G77" s="182" t="s">
        <v>80</v>
      </c>
      <c r="H77" s="257"/>
      <c r="I77" s="278">
        <f t="shared" si="1"/>
        <v>0</v>
      </c>
      <c r="J77" s="186"/>
      <c r="K77" s="180"/>
    </row>
    <row r="78" spans="1:11" x14ac:dyDescent="0.2">
      <c r="A78" s="181">
        <v>54</v>
      </c>
      <c r="B78" s="182" t="s">
        <v>135</v>
      </c>
      <c r="C78" s="187" t="s">
        <v>144</v>
      </c>
      <c r="D78" s="197"/>
      <c r="E78" s="184"/>
      <c r="F78" s="182">
        <v>1</v>
      </c>
      <c r="G78" s="182" t="s">
        <v>80</v>
      </c>
      <c r="H78" s="257"/>
      <c r="I78" s="278">
        <f t="shared" si="1"/>
        <v>0</v>
      </c>
      <c r="J78" s="186"/>
      <c r="K78" s="180"/>
    </row>
    <row r="79" spans="1:11" x14ac:dyDescent="0.2">
      <c r="A79" s="181"/>
      <c r="B79" s="182"/>
      <c r="C79" s="183"/>
      <c r="D79" s="183"/>
      <c r="E79" s="184"/>
      <c r="F79" s="182"/>
      <c r="G79" s="182"/>
      <c r="H79" s="284"/>
      <c r="I79" s="278"/>
      <c r="J79" s="186"/>
      <c r="K79" s="180"/>
    </row>
    <row r="80" spans="1:11" x14ac:dyDescent="0.2">
      <c r="A80" s="181">
        <v>55</v>
      </c>
      <c r="B80" s="182" t="s">
        <v>145</v>
      </c>
      <c r="C80" s="183" t="s">
        <v>146</v>
      </c>
      <c r="D80" s="197"/>
      <c r="E80" s="184">
        <v>900</v>
      </c>
      <c r="F80" s="198">
        <f>F13+F18</f>
        <v>39</v>
      </c>
      <c r="G80" s="182" t="s">
        <v>80</v>
      </c>
      <c r="H80" s="257"/>
      <c r="I80" s="278">
        <f t="shared" si="1"/>
        <v>0</v>
      </c>
      <c r="J80" s="186"/>
      <c r="K80" s="180"/>
    </row>
    <row r="81" spans="1:11" x14ac:dyDescent="0.2">
      <c r="A81" s="181">
        <v>56</v>
      </c>
      <c r="B81" s="182" t="s">
        <v>145</v>
      </c>
      <c r="C81" s="183" t="s">
        <v>146</v>
      </c>
      <c r="D81" s="183"/>
      <c r="E81" s="184">
        <v>1200</v>
      </c>
      <c r="F81" s="198">
        <f>F14+F19</f>
        <v>299</v>
      </c>
      <c r="G81" s="182" t="s">
        <v>80</v>
      </c>
      <c r="H81" s="257"/>
      <c r="I81" s="278">
        <f>F81*H81</f>
        <v>0</v>
      </c>
      <c r="J81" s="186"/>
      <c r="K81" s="180"/>
    </row>
    <row r="82" spans="1:11" x14ac:dyDescent="0.2">
      <c r="A82" s="181">
        <v>57</v>
      </c>
      <c r="B82" s="182" t="s">
        <v>145</v>
      </c>
      <c r="C82" s="183" t="s">
        <v>146</v>
      </c>
      <c r="D82" s="183"/>
      <c r="E82" s="184">
        <v>1500</v>
      </c>
      <c r="F82" s="198">
        <f>F15+F20</f>
        <v>179</v>
      </c>
      <c r="G82" s="182" t="s">
        <v>80</v>
      </c>
      <c r="H82" s="257"/>
      <c r="I82" s="278">
        <f t="shared" si="1"/>
        <v>0</v>
      </c>
      <c r="J82" s="186"/>
      <c r="K82" s="180"/>
    </row>
    <row r="83" spans="1:11" x14ac:dyDescent="0.2">
      <c r="A83" s="181">
        <v>58</v>
      </c>
      <c r="B83" s="182" t="s">
        <v>145</v>
      </c>
      <c r="C83" s="183" t="s">
        <v>146</v>
      </c>
      <c r="D83" s="183"/>
      <c r="E83" s="184">
        <v>1800</v>
      </c>
      <c r="F83" s="198">
        <f>F16+F21</f>
        <v>169</v>
      </c>
      <c r="G83" s="182" t="s">
        <v>80</v>
      </c>
      <c r="H83" s="257"/>
      <c r="I83" s="278">
        <f t="shared" si="1"/>
        <v>0</v>
      </c>
      <c r="J83" s="186"/>
      <c r="K83" s="180"/>
    </row>
    <row r="84" spans="1:11" x14ac:dyDescent="0.2">
      <c r="A84" s="181"/>
      <c r="B84" s="182"/>
      <c r="C84" s="183"/>
      <c r="D84" s="183"/>
      <c r="E84" s="184"/>
      <c r="F84" s="182"/>
      <c r="G84" s="182"/>
      <c r="H84" s="284"/>
      <c r="I84" s="278"/>
      <c r="J84" s="186"/>
      <c r="K84" s="180"/>
    </row>
    <row r="85" spans="1:11" x14ac:dyDescent="0.2">
      <c r="A85" s="181">
        <v>59</v>
      </c>
      <c r="B85" s="182" t="s">
        <v>147</v>
      </c>
      <c r="C85" s="183" t="s">
        <v>148</v>
      </c>
      <c r="D85" s="183" t="s">
        <v>149</v>
      </c>
      <c r="E85" s="189"/>
      <c r="F85" s="198">
        <v>700</v>
      </c>
      <c r="G85" s="182" t="s">
        <v>80</v>
      </c>
      <c r="H85" s="257"/>
      <c r="I85" s="278">
        <f t="shared" si="1"/>
        <v>0</v>
      </c>
      <c r="J85" s="186"/>
      <c r="K85" s="180"/>
    </row>
    <row r="86" spans="1:11" x14ac:dyDescent="0.2">
      <c r="A86" s="181"/>
      <c r="B86" s="182"/>
      <c r="C86" s="183"/>
      <c r="D86" s="183"/>
      <c r="E86" s="184"/>
      <c r="F86" s="182"/>
      <c r="G86" s="182"/>
      <c r="H86" s="284"/>
      <c r="I86" s="278"/>
      <c r="J86" s="186"/>
      <c r="K86" s="180"/>
    </row>
    <row r="87" spans="1:11" x14ac:dyDescent="0.2">
      <c r="A87" s="181"/>
      <c r="B87" s="182"/>
      <c r="C87" s="199" t="s">
        <v>150</v>
      </c>
      <c r="D87" s="199"/>
      <c r="E87" s="184"/>
      <c r="F87" s="182"/>
      <c r="G87" s="182"/>
      <c r="H87" s="284"/>
      <c r="I87" s="278"/>
      <c r="J87" s="186"/>
      <c r="K87" s="180"/>
    </row>
    <row r="88" spans="1:11" x14ac:dyDescent="0.2">
      <c r="A88" s="181">
        <v>60</v>
      </c>
      <c r="B88" s="182" t="s">
        <v>151</v>
      </c>
      <c r="C88" s="183" t="s">
        <v>152</v>
      </c>
      <c r="D88" s="183" t="s">
        <v>153</v>
      </c>
      <c r="E88" s="189"/>
      <c r="F88" s="182">
        <v>250</v>
      </c>
      <c r="G88" s="182" t="s">
        <v>80</v>
      </c>
      <c r="H88" s="257"/>
      <c r="I88" s="278">
        <f t="shared" ref="I88:I101" si="2">F88*H88</f>
        <v>0</v>
      </c>
      <c r="J88" s="186"/>
      <c r="K88" s="180"/>
    </row>
    <row r="89" spans="1:11" x14ac:dyDescent="0.2">
      <c r="A89" s="181">
        <v>61</v>
      </c>
      <c r="B89" s="182" t="s">
        <v>151</v>
      </c>
      <c r="C89" s="183" t="s">
        <v>152</v>
      </c>
      <c r="D89" s="183" t="s">
        <v>154</v>
      </c>
      <c r="E89" s="196"/>
      <c r="F89" s="182">
        <v>50</v>
      </c>
      <c r="G89" s="182" t="s">
        <v>80</v>
      </c>
      <c r="H89" s="257"/>
      <c r="I89" s="278">
        <f t="shared" si="2"/>
        <v>0</v>
      </c>
      <c r="J89" s="186"/>
      <c r="K89" s="180"/>
    </row>
    <row r="90" spans="1:11" x14ac:dyDescent="0.2">
      <c r="A90" s="181">
        <v>62</v>
      </c>
      <c r="B90" s="182" t="s">
        <v>151</v>
      </c>
      <c r="C90" s="183" t="s">
        <v>155</v>
      </c>
      <c r="D90" s="183" t="s">
        <v>156</v>
      </c>
      <c r="E90" s="184"/>
      <c r="F90" s="182">
        <v>50</v>
      </c>
      <c r="G90" s="182" t="s">
        <v>80</v>
      </c>
      <c r="H90" s="257"/>
      <c r="I90" s="278">
        <f t="shared" si="2"/>
        <v>0</v>
      </c>
      <c r="J90" s="186"/>
      <c r="K90" s="180"/>
    </row>
    <row r="91" spans="1:11" x14ac:dyDescent="0.2">
      <c r="A91" s="181">
        <v>63</v>
      </c>
      <c r="B91" s="182" t="s">
        <v>151</v>
      </c>
      <c r="C91" s="183" t="s">
        <v>157</v>
      </c>
      <c r="D91" s="183" t="s">
        <v>158</v>
      </c>
      <c r="E91" s="184"/>
      <c r="F91" s="182">
        <v>20</v>
      </c>
      <c r="G91" s="182" t="s">
        <v>80</v>
      </c>
      <c r="H91" s="257"/>
      <c r="I91" s="278">
        <f t="shared" si="2"/>
        <v>0</v>
      </c>
      <c r="J91" s="186"/>
      <c r="K91" s="180"/>
    </row>
    <row r="92" spans="1:11" x14ac:dyDescent="0.2">
      <c r="A92" s="181"/>
      <c r="B92" s="182"/>
      <c r="C92" s="183"/>
      <c r="D92" s="183"/>
      <c r="E92" s="184"/>
      <c r="F92" s="182"/>
      <c r="G92" s="182"/>
      <c r="H92" s="284"/>
      <c r="I92" s="278"/>
      <c r="J92" s="186"/>
      <c r="K92" s="180"/>
    </row>
    <row r="93" spans="1:11" x14ac:dyDescent="0.2">
      <c r="A93" s="181">
        <v>64</v>
      </c>
      <c r="B93" s="182" t="s">
        <v>151</v>
      </c>
      <c r="C93" s="183" t="s">
        <v>159</v>
      </c>
      <c r="D93" s="183" t="s">
        <v>160</v>
      </c>
      <c r="E93" s="189"/>
      <c r="F93" s="182">
        <v>250</v>
      </c>
      <c r="G93" s="182" t="s">
        <v>80</v>
      </c>
      <c r="H93" s="257"/>
      <c r="I93" s="278">
        <f t="shared" si="2"/>
        <v>0</v>
      </c>
      <c r="J93" s="186"/>
      <c r="K93" s="180"/>
    </row>
    <row r="94" spans="1:11" x14ac:dyDescent="0.2">
      <c r="A94" s="181">
        <v>65</v>
      </c>
      <c r="B94" s="182" t="s">
        <v>151</v>
      </c>
      <c r="C94" s="183" t="s">
        <v>159</v>
      </c>
      <c r="D94" s="183" t="s">
        <v>154</v>
      </c>
      <c r="E94" s="196"/>
      <c r="F94" s="182">
        <v>50</v>
      </c>
      <c r="G94" s="182" t="s">
        <v>80</v>
      </c>
      <c r="H94" s="257"/>
      <c r="I94" s="278">
        <f t="shared" si="2"/>
        <v>0</v>
      </c>
      <c r="J94" s="186"/>
      <c r="K94" s="180"/>
    </row>
    <row r="95" spans="1:11" x14ac:dyDescent="0.2">
      <c r="A95" s="181">
        <v>66</v>
      </c>
      <c r="B95" s="182" t="s">
        <v>151</v>
      </c>
      <c r="C95" s="183" t="s">
        <v>161</v>
      </c>
      <c r="D95" s="183" t="s">
        <v>156</v>
      </c>
      <c r="E95" s="184"/>
      <c r="F95" s="182">
        <v>50</v>
      </c>
      <c r="G95" s="182" t="s">
        <v>80</v>
      </c>
      <c r="H95" s="257"/>
      <c r="I95" s="278">
        <f t="shared" si="2"/>
        <v>0</v>
      </c>
      <c r="J95" s="186"/>
      <c r="K95" s="180"/>
    </row>
    <row r="96" spans="1:11" x14ac:dyDescent="0.2">
      <c r="A96" s="181">
        <v>67</v>
      </c>
      <c r="B96" s="182" t="s">
        <v>151</v>
      </c>
      <c r="C96" s="183" t="s">
        <v>162</v>
      </c>
      <c r="D96" s="183" t="s">
        <v>158</v>
      </c>
      <c r="E96" s="184"/>
      <c r="F96" s="182">
        <v>20</v>
      </c>
      <c r="G96" s="182" t="s">
        <v>80</v>
      </c>
      <c r="H96" s="257"/>
      <c r="I96" s="278">
        <f t="shared" si="2"/>
        <v>0</v>
      </c>
      <c r="J96" s="186"/>
      <c r="K96" s="180"/>
    </row>
    <row r="97" spans="1:12" ht="12.95" customHeight="1" x14ac:dyDescent="0.2">
      <c r="A97" s="181"/>
      <c r="B97" s="182"/>
      <c r="C97" s="183"/>
      <c r="D97" s="183"/>
      <c r="E97" s="184"/>
      <c r="F97" s="182"/>
      <c r="G97" s="182"/>
      <c r="H97" s="284"/>
      <c r="I97" s="278"/>
      <c r="J97" s="186"/>
      <c r="K97" s="180"/>
    </row>
    <row r="98" spans="1:12" ht="12.95" customHeight="1" x14ac:dyDescent="0.25">
      <c r="A98" s="181">
        <v>68</v>
      </c>
      <c r="B98" s="182" t="s">
        <v>151</v>
      </c>
      <c r="C98" s="183" t="s">
        <v>163</v>
      </c>
      <c r="D98" s="183" t="s">
        <v>160</v>
      </c>
      <c r="E98" s="189"/>
      <c r="F98" s="182">
        <v>125</v>
      </c>
      <c r="G98" s="182" t="s">
        <v>80</v>
      </c>
      <c r="H98" s="257"/>
      <c r="I98" s="278">
        <f t="shared" si="2"/>
        <v>0</v>
      </c>
      <c r="J98" s="186"/>
      <c r="K98" s="180"/>
    </row>
    <row r="99" spans="1:12" ht="12.95" customHeight="1" x14ac:dyDescent="0.25">
      <c r="A99" s="181">
        <v>69</v>
      </c>
      <c r="B99" s="182" t="s">
        <v>151</v>
      </c>
      <c r="C99" s="183" t="s">
        <v>164</v>
      </c>
      <c r="D99" s="183" t="s">
        <v>154</v>
      </c>
      <c r="E99" s="196"/>
      <c r="F99" s="182">
        <v>25</v>
      </c>
      <c r="G99" s="182" t="s">
        <v>80</v>
      </c>
      <c r="H99" s="257"/>
      <c r="I99" s="278">
        <f t="shared" si="2"/>
        <v>0</v>
      </c>
      <c r="J99" s="186"/>
      <c r="K99" s="180"/>
    </row>
    <row r="100" spans="1:12" ht="12.95" customHeight="1" x14ac:dyDescent="0.25">
      <c r="A100" s="181">
        <v>70</v>
      </c>
      <c r="B100" s="182" t="s">
        <v>151</v>
      </c>
      <c r="C100" s="183" t="s">
        <v>165</v>
      </c>
      <c r="D100" s="183" t="s">
        <v>156</v>
      </c>
      <c r="E100" s="184"/>
      <c r="F100" s="182">
        <v>124</v>
      </c>
      <c r="G100" s="182" t="s">
        <v>80</v>
      </c>
      <c r="H100" s="257"/>
      <c r="I100" s="278">
        <f t="shared" si="2"/>
        <v>0</v>
      </c>
      <c r="J100" s="186"/>
      <c r="K100" s="200"/>
    </row>
    <row r="101" spans="1:12" ht="12.95" customHeight="1" x14ac:dyDescent="0.25">
      <c r="A101" s="181">
        <v>71</v>
      </c>
      <c r="B101" s="182" t="s">
        <v>151</v>
      </c>
      <c r="C101" s="183" t="s">
        <v>166</v>
      </c>
      <c r="D101" s="183" t="s">
        <v>158</v>
      </c>
      <c r="E101" s="184"/>
      <c r="F101" s="182">
        <v>1</v>
      </c>
      <c r="G101" s="182" t="s">
        <v>80</v>
      </c>
      <c r="H101" s="257"/>
      <c r="I101" s="278">
        <f t="shared" si="2"/>
        <v>0</v>
      </c>
      <c r="J101" s="186"/>
    </row>
    <row r="102" spans="1:12" ht="12.95" customHeight="1" x14ac:dyDescent="0.2">
      <c r="A102" s="181"/>
      <c r="B102" s="182"/>
      <c r="C102" s="183"/>
      <c r="D102" s="183"/>
      <c r="E102" s="184"/>
      <c r="F102" s="182"/>
      <c r="G102" s="182"/>
      <c r="H102" s="284"/>
      <c r="I102" s="278"/>
      <c r="J102" s="186"/>
    </row>
    <row r="103" spans="1:12" ht="12.95" customHeight="1" x14ac:dyDescent="0.2">
      <c r="A103" s="181">
        <v>72</v>
      </c>
      <c r="B103" s="182" t="s">
        <v>151</v>
      </c>
      <c r="C103" s="183" t="s">
        <v>167</v>
      </c>
      <c r="D103" s="183" t="s">
        <v>160</v>
      </c>
      <c r="E103" s="189"/>
      <c r="F103" s="182">
        <v>200</v>
      </c>
      <c r="G103" s="182" t="s">
        <v>80</v>
      </c>
      <c r="H103" s="257"/>
      <c r="I103" s="278">
        <f t="shared" ref="I103:I156" si="3">F103*H103</f>
        <v>0</v>
      </c>
      <c r="J103" s="186"/>
    </row>
    <row r="104" spans="1:12" ht="12.95" customHeight="1" x14ac:dyDescent="0.2">
      <c r="A104" s="181">
        <v>73</v>
      </c>
      <c r="B104" s="182" t="s">
        <v>151</v>
      </c>
      <c r="C104" s="183" t="s">
        <v>167</v>
      </c>
      <c r="D104" s="183" t="s">
        <v>154</v>
      </c>
      <c r="E104" s="196"/>
      <c r="F104" s="182">
        <v>100</v>
      </c>
      <c r="G104" s="182" t="s">
        <v>80</v>
      </c>
      <c r="H104" s="257"/>
      <c r="I104" s="278">
        <f t="shared" si="3"/>
        <v>0</v>
      </c>
      <c r="J104" s="186"/>
    </row>
    <row r="105" spans="1:12" ht="12.95" customHeight="1" x14ac:dyDescent="0.2">
      <c r="A105" s="181"/>
      <c r="B105" s="182"/>
      <c r="C105" s="183"/>
      <c r="D105" s="183"/>
      <c r="E105" s="184"/>
      <c r="F105" s="182"/>
      <c r="G105" s="182"/>
      <c r="H105" s="284"/>
      <c r="I105" s="278"/>
      <c r="J105" s="186"/>
      <c r="K105" s="200"/>
    </row>
    <row r="106" spans="1:12" ht="12.95" customHeight="1" x14ac:dyDescent="0.2">
      <c r="A106" s="181">
        <v>74</v>
      </c>
      <c r="B106" s="182" t="s">
        <v>151</v>
      </c>
      <c r="C106" s="183" t="s">
        <v>168</v>
      </c>
      <c r="D106" s="183" t="s">
        <v>169</v>
      </c>
      <c r="E106" s="184"/>
      <c r="F106" s="182">
        <v>60</v>
      </c>
      <c r="G106" s="182" t="s">
        <v>80</v>
      </c>
      <c r="H106" s="257"/>
      <c r="I106" s="278">
        <f t="shared" si="3"/>
        <v>0</v>
      </c>
      <c r="J106" s="186"/>
      <c r="K106" s="200"/>
    </row>
    <row r="107" spans="1:12" ht="12.95" customHeight="1" x14ac:dyDescent="0.2">
      <c r="A107" s="181"/>
      <c r="B107" s="182"/>
      <c r="C107" s="183"/>
      <c r="D107" s="183"/>
      <c r="E107" s="184"/>
      <c r="F107" s="182"/>
      <c r="G107" s="182"/>
      <c r="H107" s="284"/>
      <c r="I107" s="278"/>
      <c r="J107" s="186"/>
      <c r="K107" s="200"/>
    </row>
    <row r="108" spans="1:12" ht="12.95" customHeight="1" x14ac:dyDescent="0.2">
      <c r="A108" s="181">
        <v>75</v>
      </c>
      <c r="B108" s="182"/>
      <c r="C108" s="183" t="s">
        <v>170</v>
      </c>
      <c r="D108" s="183" t="s">
        <v>171</v>
      </c>
      <c r="E108" s="184"/>
      <c r="F108" s="182">
        <v>50</v>
      </c>
      <c r="G108" s="182" t="s">
        <v>80</v>
      </c>
      <c r="H108" s="257"/>
      <c r="I108" s="278">
        <f t="shared" si="3"/>
        <v>0</v>
      </c>
      <c r="J108" s="186"/>
      <c r="K108" s="200"/>
    </row>
    <row r="109" spans="1:12" ht="12.95" customHeight="1" thickBot="1" x14ac:dyDescent="0.25">
      <c r="A109" s="181"/>
      <c r="B109" s="182"/>
      <c r="C109" s="183"/>
      <c r="D109" s="183"/>
      <c r="E109" s="184"/>
      <c r="F109" s="182"/>
      <c r="G109" s="182"/>
      <c r="H109" s="284"/>
      <c r="I109" s="278"/>
      <c r="J109" s="186"/>
      <c r="K109" s="200"/>
    </row>
    <row r="110" spans="1:12" ht="13.5" thickBot="1" x14ac:dyDescent="0.25">
      <c r="A110" s="175"/>
      <c r="B110" s="176"/>
      <c r="C110" s="287" t="s">
        <v>172</v>
      </c>
      <c r="D110" s="287"/>
      <c r="E110" s="287"/>
      <c r="F110" s="177"/>
      <c r="G110" s="177"/>
      <c r="H110" s="178"/>
      <c r="I110" s="179"/>
      <c r="J110" s="276">
        <f>SUM(I111:I128)</f>
        <v>0</v>
      </c>
      <c r="K110" s="200"/>
    </row>
    <row r="111" spans="1:12" x14ac:dyDescent="0.2">
      <c r="A111" s="201">
        <v>76</v>
      </c>
      <c r="B111" s="184" t="s">
        <v>173</v>
      </c>
      <c r="C111" s="183" t="s">
        <v>174</v>
      </c>
      <c r="D111" s="183" t="s">
        <v>175</v>
      </c>
      <c r="E111" s="184" t="s">
        <v>176</v>
      </c>
      <c r="F111" s="182">
        <v>3</v>
      </c>
      <c r="G111" s="182" t="s">
        <v>80</v>
      </c>
      <c r="H111" s="257"/>
      <c r="I111" s="278">
        <f t="shared" si="3"/>
        <v>0</v>
      </c>
      <c r="J111" s="186"/>
      <c r="K111" s="200"/>
      <c r="L111" s="202"/>
    </row>
    <row r="112" spans="1:12" x14ac:dyDescent="0.2">
      <c r="A112" s="201">
        <v>77</v>
      </c>
      <c r="B112" s="184" t="s">
        <v>173</v>
      </c>
      <c r="C112" s="183" t="s">
        <v>177</v>
      </c>
      <c r="D112" s="183" t="s">
        <v>178</v>
      </c>
      <c r="E112" s="184" t="s">
        <v>176</v>
      </c>
      <c r="F112" s="182">
        <v>2</v>
      </c>
      <c r="G112" s="182" t="s">
        <v>80</v>
      </c>
      <c r="H112" s="257"/>
      <c r="I112" s="278">
        <f t="shared" si="3"/>
        <v>0</v>
      </c>
      <c r="J112" s="186"/>
      <c r="K112" s="200"/>
    </row>
    <row r="113" spans="1:13" ht="15" x14ac:dyDescent="0.25">
      <c r="A113" s="201">
        <v>78</v>
      </c>
      <c r="B113" s="184" t="s">
        <v>173</v>
      </c>
      <c r="C113" s="183" t="s">
        <v>174</v>
      </c>
      <c r="D113" s="183" t="s">
        <v>179</v>
      </c>
      <c r="E113" s="184" t="s">
        <v>180</v>
      </c>
      <c r="F113" s="182">
        <v>4</v>
      </c>
      <c r="G113" s="182" t="s">
        <v>80</v>
      </c>
      <c r="H113" s="257"/>
      <c r="I113" s="278">
        <f t="shared" si="3"/>
        <v>0</v>
      </c>
      <c r="J113" s="186"/>
      <c r="K113" s="200"/>
      <c r="L113" s="202"/>
      <c r="M113" s="203"/>
    </row>
    <row r="114" spans="1:13" x14ac:dyDescent="0.2">
      <c r="A114" s="201">
        <v>79</v>
      </c>
      <c r="B114" s="184" t="s">
        <v>173</v>
      </c>
      <c r="C114" s="183" t="s">
        <v>174</v>
      </c>
      <c r="D114" s="183" t="s">
        <v>179</v>
      </c>
      <c r="E114" s="184" t="s">
        <v>181</v>
      </c>
      <c r="F114" s="182">
        <v>33</v>
      </c>
      <c r="G114" s="182" t="s">
        <v>80</v>
      </c>
      <c r="H114" s="257"/>
      <c r="I114" s="278">
        <f t="shared" si="3"/>
        <v>0</v>
      </c>
      <c r="J114" s="186"/>
      <c r="K114" s="200"/>
      <c r="L114" s="202"/>
    </row>
    <row r="115" spans="1:13" x14ac:dyDescent="0.2">
      <c r="A115" s="201">
        <v>80</v>
      </c>
      <c r="B115" s="184" t="s">
        <v>173</v>
      </c>
      <c r="C115" s="183" t="s">
        <v>177</v>
      </c>
      <c r="D115" s="183" t="s">
        <v>178</v>
      </c>
      <c r="E115" s="184" t="s">
        <v>181</v>
      </c>
      <c r="F115" s="182">
        <v>2</v>
      </c>
      <c r="G115" s="182" t="s">
        <v>80</v>
      </c>
      <c r="H115" s="257"/>
      <c r="I115" s="278">
        <f t="shared" si="3"/>
        <v>0</v>
      </c>
      <c r="J115" s="186"/>
      <c r="K115" s="200"/>
    </row>
    <row r="116" spans="1:13" x14ac:dyDescent="0.2">
      <c r="A116" s="201">
        <v>81</v>
      </c>
      <c r="B116" s="184" t="s">
        <v>173</v>
      </c>
      <c r="C116" s="183" t="s">
        <v>174</v>
      </c>
      <c r="D116" s="183" t="s">
        <v>179</v>
      </c>
      <c r="E116" s="184" t="s">
        <v>98</v>
      </c>
      <c r="F116" s="182">
        <v>62</v>
      </c>
      <c r="G116" s="182" t="s">
        <v>80</v>
      </c>
      <c r="H116" s="257"/>
      <c r="I116" s="278">
        <f t="shared" si="3"/>
        <v>0</v>
      </c>
      <c r="J116" s="186"/>
      <c r="K116" s="200"/>
      <c r="L116" s="202"/>
    </row>
    <row r="117" spans="1:13" x14ac:dyDescent="0.2">
      <c r="A117" s="201">
        <v>82</v>
      </c>
      <c r="B117" s="184" t="s">
        <v>173</v>
      </c>
      <c r="C117" s="183" t="s">
        <v>174</v>
      </c>
      <c r="D117" s="183" t="s">
        <v>179</v>
      </c>
      <c r="E117" s="184" t="s">
        <v>99</v>
      </c>
      <c r="F117" s="182">
        <v>1</v>
      </c>
      <c r="G117" s="182" t="s">
        <v>80</v>
      </c>
      <c r="H117" s="257"/>
      <c r="I117" s="278">
        <f t="shared" si="3"/>
        <v>0</v>
      </c>
      <c r="J117" s="186"/>
      <c r="K117" s="200"/>
      <c r="L117" s="202"/>
    </row>
    <row r="118" spans="1:13" x14ac:dyDescent="0.2">
      <c r="A118" s="201">
        <v>83</v>
      </c>
      <c r="B118" s="184" t="s">
        <v>173</v>
      </c>
      <c r="C118" s="183" t="s">
        <v>174</v>
      </c>
      <c r="D118" s="183" t="s">
        <v>179</v>
      </c>
      <c r="E118" s="184" t="s">
        <v>100</v>
      </c>
      <c r="F118" s="182">
        <v>2</v>
      </c>
      <c r="G118" s="182" t="s">
        <v>80</v>
      </c>
      <c r="H118" s="257"/>
      <c r="I118" s="278">
        <f t="shared" si="3"/>
        <v>0</v>
      </c>
      <c r="J118" s="186"/>
      <c r="K118" s="200"/>
      <c r="L118" s="202"/>
    </row>
    <row r="119" spans="1:13" x14ac:dyDescent="0.2">
      <c r="A119" s="201"/>
      <c r="B119" s="184"/>
      <c r="C119" s="183"/>
      <c r="D119" s="183"/>
      <c r="E119" s="184"/>
      <c r="F119" s="182"/>
      <c r="G119" s="182"/>
      <c r="H119" s="284"/>
      <c r="I119" s="278"/>
      <c r="J119" s="186"/>
      <c r="K119" s="200"/>
    </row>
    <row r="120" spans="1:13" x14ac:dyDescent="0.2">
      <c r="A120" s="201">
        <v>84</v>
      </c>
      <c r="B120" s="184" t="s">
        <v>173</v>
      </c>
      <c r="C120" s="183" t="s">
        <v>174</v>
      </c>
      <c r="D120" s="183" t="s">
        <v>182</v>
      </c>
      <c r="E120" s="184" t="s">
        <v>181</v>
      </c>
      <c r="F120" s="182">
        <v>15</v>
      </c>
      <c r="G120" s="182" t="s">
        <v>80</v>
      </c>
      <c r="H120" s="257"/>
      <c r="I120" s="278">
        <f t="shared" si="3"/>
        <v>0</v>
      </c>
      <c r="J120" s="186"/>
      <c r="K120" s="200"/>
    </row>
    <row r="121" spans="1:13" x14ac:dyDescent="0.2">
      <c r="A121" s="201">
        <v>85</v>
      </c>
      <c r="B121" s="184" t="s">
        <v>173</v>
      </c>
      <c r="C121" s="183" t="s">
        <v>174</v>
      </c>
      <c r="D121" s="183" t="s">
        <v>182</v>
      </c>
      <c r="E121" s="184" t="s">
        <v>98</v>
      </c>
      <c r="F121" s="182">
        <v>26</v>
      </c>
      <c r="G121" s="182" t="s">
        <v>80</v>
      </c>
      <c r="H121" s="257"/>
      <c r="I121" s="278">
        <f t="shared" si="3"/>
        <v>0</v>
      </c>
      <c r="J121" s="186"/>
      <c r="K121" s="200"/>
    </row>
    <row r="122" spans="1:13" x14ac:dyDescent="0.2">
      <c r="A122" s="201">
        <v>86</v>
      </c>
      <c r="B122" s="184" t="s">
        <v>173</v>
      </c>
      <c r="C122" s="183" t="s">
        <v>174</v>
      </c>
      <c r="D122" s="183" t="s">
        <v>182</v>
      </c>
      <c r="E122" s="184" t="s">
        <v>99</v>
      </c>
      <c r="F122" s="182">
        <v>1</v>
      </c>
      <c r="G122" s="182" t="s">
        <v>80</v>
      </c>
      <c r="H122" s="257"/>
      <c r="I122" s="278">
        <f t="shared" si="3"/>
        <v>0</v>
      </c>
      <c r="J122" s="186"/>
      <c r="K122" s="200"/>
    </row>
    <row r="123" spans="1:13" x14ac:dyDescent="0.2">
      <c r="A123" s="201">
        <v>87</v>
      </c>
      <c r="B123" s="184" t="s">
        <v>173</v>
      </c>
      <c r="C123" s="183" t="s">
        <v>174</v>
      </c>
      <c r="D123" s="183" t="s">
        <v>182</v>
      </c>
      <c r="E123" s="184" t="s">
        <v>100</v>
      </c>
      <c r="F123" s="182">
        <v>2</v>
      </c>
      <c r="G123" s="182" t="s">
        <v>80</v>
      </c>
      <c r="H123" s="257"/>
      <c r="I123" s="278">
        <f t="shared" si="3"/>
        <v>0</v>
      </c>
      <c r="J123" s="186"/>
      <c r="K123" s="200"/>
    </row>
    <row r="124" spans="1:13" x14ac:dyDescent="0.2">
      <c r="A124" s="201"/>
      <c r="B124" s="184"/>
      <c r="C124" s="183"/>
      <c r="D124" s="183"/>
      <c r="E124" s="189" t="s">
        <v>183</v>
      </c>
      <c r="F124" s="182"/>
      <c r="G124" s="182"/>
      <c r="H124" s="284"/>
      <c r="I124" s="278"/>
      <c r="J124" s="186"/>
      <c r="K124" s="200"/>
    </row>
    <row r="125" spans="1:13" x14ac:dyDescent="0.2">
      <c r="A125" s="201">
        <v>88</v>
      </c>
      <c r="B125" s="184" t="s">
        <v>184</v>
      </c>
      <c r="C125" s="183" t="s">
        <v>185</v>
      </c>
      <c r="D125" s="183"/>
      <c r="E125" s="184"/>
      <c r="F125" s="182">
        <f>SUM(F111:F123)</f>
        <v>153</v>
      </c>
      <c r="G125" s="182" t="s">
        <v>80</v>
      </c>
      <c r="H125" s="257"/>
      <c r="I125" s="278">
        <f t="shared" si="3"/>
        <v>0</v>
      </c>
      <c r="J125" s="186"/>
      <c r="K125" s="200"/>
    </row>
    <row r="126" spans="1:13" x14ac:dyDescent="0.2">
      <c r="A126" s="201">
        <v>89</v>
      </c>
      <c r="B126" s="184" t="s">
        <v>186</v>
      </c>
      <c r="C126" s="183" t="s">
        <v>187</v>
      </c>
      <c r="D126" s="183"/>
      <c r="E126" s="184"/>
      <c r="F126" s="182">
        <v>127</v>
      </c>
      <c r="G126" s="182" t="s">
        <v>80</v>
      </c>
      <c r="H126" s="257"/>
      <c r="I126" s="278">
        <f t="shared" si="3"/>
        <v>0</v>
      </c>
      <c r="J126" s="186"/>
      <c r="K126" s="200"/>
    </row>
    <row r="127" spans="1:13" x14ac:dyDescent="0.2">
      <c r="A127" s="201">
        <v>90</v>
      </c>
      <c r="B127" s="184" t="s">
        <v>188</v>
      </c>
      <c r="C127" s="183" t="s">
        <v>189</v>
      </c>
      <c r="D127" s="183"/>
      <c r="E127" s="184"/>
      <c r="F127" s="182">
        <v>134</v>
      </c>
      <c r="G127" s="182" t="s">
        <v>80</v>
      </c>
      <c r="H127" s="257"/>
      <c r="I127" s="278">
        <f t="shared" si="3"/>
        <v>0</v>
      </c>
      <c r="J127" s="186"/>
      <c r="K127" s="200"/>
    </row>
    <row r="128" spans="1:13" ht="15.75" thickBot="1" x14ac:dyDescent="0.3">
      <c r="A128" s="201">
        <v>91</v>
      </c>
      <c r="B128" s="184" t="s">
        <v>190</v>
      </c>
      <c r="C128" s="183" t="s">
        <v>191</v>
      </c>
      <c r="D128" s="183"/>
      <c r="E128" s="184"/>
      <c r="F128" s="182">
        <v>15</v>
      </c>
      <c r="G128" s="182" t="s">
        <v>80</v>
      </c>
      <c r="H128" s="257"/>
      <c r="I128" s="278">
        <f t="shared" si="3"/>
        <v>0</v>
      </c>
      <c r="J128" s="186"/>
      <c r="K128" s="200"/>
      <c r="M128" s="203"/>
    </row>
    <row r="129" spans="1:13" ht="13.5" thickBot="1" x14ac:dyDescent="0.25">
      <c r="A129" s="175"/>
      <c r="B129" s="176"/>
      <c r="C129" s="287" t="s">
        <v>192</v>
      </c>
      <c r="D129" s="287"/>
      <c r="E129" s="287"/>
      <c r="F129" s="177"/>
      <c r="G129" s="177"/>
      <c r="H129" s="178"/>
      <c r="I129" s="179"/>
      <c r="J129" s="276">
        <f>SUM(I130:I150)</f>
        <v>0</v>
      </c>
      <c r="K129" s="200"/>
    </row>
    <row r="130" spans="1:13" x14ac:dyDescent="0.2">
      <c r="A130" s="181">
        <v>92</v>
      </c>
      <c r="B130" s="182" t="s">
        <v>193</v>
      </c>
      <c r="C130" s="183" t="s">
        <v>194</v>
      </c>
      <c r="D130" s="183" t="s">
        <v>195</v>
      </c>
      <c r="E130" s="184" t="s">
        <v>196</v>
      </c>
      <c r="F130" s="182">
        <v>76</v>
      </c>
      <c r="G130" s="182" t="s">
        <v>80</v>
      </c>
      <c r="H130" s="257"/>
      <c r="I130" s="278">
        <f t="shared" si="3"/>
        <v>0</v>
      </c>
      <c r="J130" s="186"/>
      <c r="K130" s="200"/>
    </row>
    <row r="131" spans="1:13" x14ac:dyDescent="0.2">
      <c r="A131" s="181">
        <v>93</v>
      </c>
      <c r="B131" s="182" t="s">
        <v>193</v>
      </c>
      <c r="C131" s="183" t="s">
        <v>197</v>
      </c>
      <c r="D131" s="183" t="s">
        <v>195</v>
      </c>
      <c r="E131" s="184" t="s">
        <v>198</v>
      </c>
      <c r="F131" s="182">
        <v>5</v>
      </c>
      <c r="G131" s="182" t="s">
        <v>80</v>
      </c>
      <c r="H131" s="257"/>
      <c r="I131" s="278">
        <f t="shared" si="3"/>
        <v>0</v>
      </c>
      <c r="J131" s="186"/>
      <c r="K131" s="200"/>
    </row>
    <row r="132" spans="1:13" x14ac:dyDescent="0.2">
      <c r="A132" s="181">
        <v>94</v>
      </c>
      <c r="B132" s="182" t="s">
        <v>193</v>
      </c>
      <c r="C132" s="183" t="s">
        <v>199</v>
      </c>
      <c r="D132" s="183" t="s">
        <v>195</v>
      </c>
      <c r="E132" s="184" t="s">
        <v>200</v>
      </c>
      <c r="F132" s="182">
        <v>1</v>
      </c>
      <c r="G132" s="182" t="s">
        <v>80</v>
      </c>
      <c r="H132" s="257"/>
      <c r="I132" s="278">
        <f t="shared" si="3"/>
        <v>0</v>
      </c>
      <c r="J132" s="186"/>
      <c r="K132" s="200"/>
    </row>
    <row r="133" spans="1:13" x14ac:dyDescent="0.2">
      <c r="A133" s="181">
        <v>95</v>
      </c>
      <c r="B133" s="182" t="s">
        <v>201</v>
      </c>
      <c r="C133" s="183" t="s">
        <v>202</v>
      </c>
      <c r="D133" s="183"/>
      <c r="E133" s="184"/>
      <c r="F133" s="182">
        <v>82</v>
      </c>
      <c r="G133" s="182" t="s">
        <v>80</v>
      </c>
      <c r="H133" s="257"/>
      <c r="I133" s="278">
        <f t="shared" si="3"/>
        <v>0</v>
      </c>
      <c r="J133" s="186"/>
      <c r="K133" s="200"/>
    </row>
    <row r="134" spans="1:13" x14ac:dyDescent="0.2">
      <c r="A134" s="181">
        <v>96</v>
      </c>
      <c r="B134" s="182" t="s">
        <v>201</v>
      </c>
      <c r="C134" s="183" t="s">
        <v>203</v>
      </c>
      <c r="D134" s="183"/>
      <c r="E134" s="184"/>
      <c r="F134" s="182">
        <v>82</v>
      </c>
      <c r="G134" s="182" t="s">
        <v>80</v>
      </c>
      <c r="H134" s="257"/>
      <c r="I134" s="278">
        <f t="shared" si="3"/>
        <v>0</v>
      </c>
      <c r="J134" s="186"/>
      <c r="K134" s="200"/>
    </row>
    <row r="135" spans="1:13" x14ac:dyDescent="0.2">
      <c r="A135" s="181">
        <v>97</v>
      </c>
      <c r="B135" s="182" t="s">
        <v>201</v>
      </c>
      <c r="C135" s="183" t="s">
        <v>204</v>
      </c>
      <c r="D135" s="183"/>
      <c r="E135" s="184"/>
      <c r="F135" s="182">
        <v>20</v>
      </c>
      <c r="G135" s="182" t="s">
        <v>80</v>
      </c>
      <c r="H135" s="257"/>
      <c r="I135" s="278">
        <f t="shared" si="3"/>
        <v>0</v>
      </c>
      <c r="J135" s="186"/>
      <c r="K135" s="200"/>
    </row>
    <row r="136" spans="1:13" x14ac:dyDescent="0.2">
      <c r="A136" s="181">
        <v>98</v>
      </c>
      <c r="B136" s="182" t="s">
        <v>201</v>
      </c>
      <c r="C136" s="183" t="s">
        <v>205</v>
      </c>
      <c r="D136" s="183"/>
      <c r="E136" s="184"/>
      <c r="F136" s="182">
        <v>20</v>
      </c>
      <c r="G136" s="182" t="s">
        <v>80</v>
      </c>
      <c r="H136" s="257"/>
      <c r="I136" s="278">
        <f t="shared" si="3"/>
        <v>0</v>
      </c>
      <c r="J136" s="186"/>
      <c r="K136" s="200"/>
    </row>
    <row r="137" spans="1:13" ht="15" x14ac:dyDescent="0.25">
      <c r="A137" s="181">
        <v>99</v>
      </c>
      <c r="B137" s="182" t="s">
        <v>206</v>
      </c>
      <c r="C137" s="183" t="s">
        <v>207</v>
      </c>
      <c r="D137" s="183" t="s">
        <v>208</v>
      </c>
      <c r="E137" s="184" t="s">
        <v>209</v>
      </c>
      <c r="F137" s="182">
        <v>12</v>
      </c>
      <c r="G137" s="182" t="s">
        <v>80</v>
      </c>
      <c r="H137" s="257"/>
      <c r="I137" s="278">
        <f t="shared" si="3"/>
        <v>0</v>
      </c>
      <c r="J137" s="186"/>
      <c r="K137" s="200"/>
      <c r="M137" s="203"/>
    </row>
    <row r="138" spans="1:13" ht="15" x14ac:dyDescent="0.25">
      <c r="A138" s="181">
        <v>100</v>
      </c>
      <c r="B138" s="182" t="s">
        <v>206</v>
      </c>
      <c r="C138" s="183" t="s">
        <v>210</v>
      </c>
      <c r="D138" s="183"/>
      <c r="E138" s="184"/>
      <c r="F138" s="182">
        <v>5</v>
      </c>
      <c r="G138" s="182" t="s">
        <v>80</v>
      </c>
      <c r="H138" s="257"/>
      <c r="I138" s="278">
        <f t="shared" si="3"/>
        <v>0</v>
      </c>
      <c r="J138" s="186"/>
      <c r="K138" s="200"/>
      <c r="M138" s="203"/>
    </row>
    <row r="139" spans="1:13" x14ac:dyDescent="0.2">
      <c r="A139" s="181">
        <v>101</v>
      </c>
      <c r="B139" s="182" t="s">
        <v>211</v>
      </c>
      <c r="C139" s="187" t="s">
        <v>212</v>
      </c>
      <c r="D139" s="187"/>
      <c r="E139" s="184" t="s">
        <v>213</v>
      </c>
      <c r="F139" s="182">
        <v>10</v>
      </c>
      <c r="G139" s="182" t="s">
        <v>80</v>
      </c>
      <c r="H139" s="257"/>
      <c r="I139" s="278">
        <f t="shared" si="3"/>
        <v>0</v>
      </c>
      <c r="J139" s="186"/>
      <c r="K139" s="200"/>
    </row>
    <row r="140" spans="1:13" x14ac:dyDescent="0.2">
      <c r="A140" s="181"/>
      <c r="B140" s="182"/>
      <c r="C140" s="187"/>
      <c r="D140" s="187"/>
      <c r="E140" s="184"/>
      <c r="F140" s="182"/>
      <c r="G140" s="182"/>
      <c r="H140" s="284"/>
      <c r="I140" s="278"/>
      <c r="J140" s="186"/>
      <c r="K140" s="200"/>
    </row>
    <row r="141" spans="1:13" ht="15" x14ac:dyDescent="0.25">
      <c r="A141" s="181">
        <v>102</v>
      </c>
      <c r="B141" s="182" t="s">
        <v>206</v>
      </c>
      <c r="C141" s="183" t="s">
        <v>214</v>
      </c>
      <c r="D141" s="183"/>
      <c r="E141" s="184" t="s">
        <v>215</v>
      </c>
      <c r="F141" s="182">
        <v>8</v>
      </c>
      <c r="G141" s="182" t="s">
        <v>80</v>
      </c>
      <c r="H141" s="257"/>
      <c r="I141" s="278">
        <f t="shared" si="3"/>
        <v>0</v>
      </c>
      <c r="J141" s="186"/>
      <c r="K141" s="200"/>
      <c r="M141" s="203"/>
    </row>
    <row r="142" spans="1:13" x14ac:dyDescent="0.2">
      <c r="A142" s="181">
        <v>103</v>
      </c>
      <c r="B142" s="182" t="s">
        <v>206</v>
      </c>
      <c r="C142" s="183" t="s">
        <v>216</v>
      </c>
      <c r="D142" s="183"/>
      <c r="E142" s="184" t="s">
        <v>217</v>
      </c>
      <c r="F142" s="182">
        <v>17</v>
      </c>
      <c r="G142" s="182" t="s">
        <v>80</v>
      </c>
      <c r="H142" s="257"/>
      <c r="I142" s="278">
        <f t="shared" si="3"/>
        <v>0</v>
      </c>
      <c r="J142" s="186"/>
      <c r="K142" s="200"/>
    </row>
    <row r="143" spans="1:13" x14ac:dyDescent="0.2">
      <c r="A143" s="181">
        <v>104</v>
      </c>
      <c r="B143" s="182" t="s">
        <v>206</v>
      </c>
      <c r="C143" s="183" t="s">
        <v>218</v>
      </c>
      <c r="D143" s="183"/>
      <c r="E143" s="184" t="s">
        <v>217</v>
      </c>
      <c r="F143" s="182">
        <v>4</v>
      </c>
      <c r="G143" s="182" t="s">
        <v>80</v>
      </c>
      <c r="H143" s="257"/>
      <c r="I143" s="278">
        <f t="shared" si="3"/>
        <v>0</v>
      </c>
      <c r="J143" s="186"/>
      <c r="K143" s="200"/>
    </row>
    <row r="144" spans="1:13" x14ac:dyDescent="0.2">
      <c r="A144" s="181"/>
      <c r="B144" s="182"/>
      <c r="C144" s="183"/>
      <c r="D144" s="183"/>
      <c r="E144" s="184"/>
      <c r="F144" s="182"/>
      <c r="G144" s="182"/>
      <c r="H144" s="284"/>
      <c r="I144" s="278"/>
      <c r="J144" s="186"/>
      <c r="K144" s="200"/>
    </row>
    <row r="145" spans="1:13" ht="15" x14ac:dyDescent="0.25">
      <c r="A145" s="181">
        <v>105</v>
      </c>
      <c r="B145" s="182" t="s">
        <v>219</v>
      </c>
      <c r="C145" s="183" t="s">
        <v>220</v>
      </c>
      <c r="D145" s="183" t="s">
        <v>221</v>
      </c>
      <c r="E145" s="184" t="s">
        <v>215</v>
      </c>
      <c r="F145" s="182">
        <v>3</v>
      </c>
      <c r="G145" s="182" t="s">
        <v>80</v>
      </c>
      <c r="H145" s="257"/>
      <c r="I145" s="278">
        <f t="shared" si="3"/>
        <v>0</v>
      </c>
      <c r="J145" s="186"/>
      <c r="K145" s="200"/>
      <c r="M145" s="203"/>
    </row>
    <row r="146" spans="1:13" x14ac:dyDescent="0.2">
      <c r="A146" s="181">
        <v>106</v>
      </c>
      <c r="B146" s="182" t="s">
        <v>219</v>
      </c>
      <c r="C146" s="183" t="s">
        <v>220</v>
      </c>
      <c r="D146" s="183" t="s">
        <v>221</v>
      </c>
      <c r="E146" s="184" t="s">
        <v>222</v>
      </c>
      <c r="F146" s="182">
        <v>2</v>
      </c>
      <c r="G146" s="182" t="s">
        <v>80</v>
      </c>
      <c r="H146" s="257"/>
      <c r="I146" s="278">
        <f t="shared" si="3"/>
        <v>0</v>
      </c>
      <c r="J146" s="186"/>
      <c r="K146" s="200"/>
    </row>
    <row r="147" spans="1:13" x14ac:dyDescent="0.2">
      <c r="A147" s="181">
        <v>107</v>
      </c>
      <c r="B147" s="182" t="s">
        <v>219</v>
      </c>
      <c r="C147" s="183" t="s">
        <v>223</v>
      </c>
      <c r="D147" s="183" t="s">
        <v>224</v>
      </c>
      <c r="E147" s="184" t="s">
        <v>217</v>
      </c>
      <c r="F147" s="182">
        <v>3</v>
      </c>
      <c r="G147" s="182" t="s">
        <v>80</v>
      </c>
      <c r="H147" s="257"/>
      <c r="I147" s="278">
        <f t="shared" si="3"/>
        <v>0</v>
      </c>
      <c r="J147" s="186"/>
      <c r="K147" s="200"/>
    </row>
    <row r="148" spans="1:13" x14ac:dyDescent="0.2">
      <c r="A148" s="181">
        <v>108</v>
      </c>
      <c r="B148" s="182" t="s">
        <v>219</v>
      </c>
      <c r="C148" s="183" t="s">
        <v>220</v>
      </c>
      <c r="D148" s="183" t="s">
        <v>224</v>
      </c>
      <c r="E148" s="184" t="s">
        <v>225</v>
      </c>
      <c r="F148" s="182">
        <v>1</v>
      </c>
      <c r="G148" s="182" t="s">
        <v>80</v>
      </c>
      <c r="H148" s="257"/>
      <c r="I148" s="278">
        <f t="shared" si="3"/>
        <v>0</v>
      </c>
      <c r="J148" s="186"/>
      <c r="K148" s="200"/>
    </row>
    <row r="149" spans="1:13" x14ac:dyDescent="0.2">
      <c r="A149" s="181"/>
      <c r="B149" s="182"/>
      <c r="C149" s="187"/>
      <c r="D149" s="187"/>
      <c r="E149" s="184"/>
      <c r="F149" s="182"/>
      <c r="G149" s="182"/>
      <c r="H149" s="284"/>
      <c r="I149" s="278"/>
      <c r="J149" s="186"/>
      <c r="K149" s="200"/>
    </row>
    <row r="150" spans="1:13" ht="13.5" thickBot="1" x14ac:dyDescent="0.25">
      <c r="A150" s="181">
        <v>109</v>
      </c>
      <c r="B150" s="182" t="s">
        <v>226</v>
      </c>
      <c r="C150" s="187" t="s">
        <v>227</v>
      </c>
      <c r="D150" s="183"/>
      <c r="E150" s="184"/>
      <c r="F150" s="182">
        <v>60</v>
      </c>
      <c r="G150" s="182" t="s">
        <v>80</v>
      </c>
      <c r="H150" s="257"/>
      <c r="I150" s="278">
        <f t="shared" si="3"/>
        <v>0</v>
      </c>
      <c r="J150" s="186"/>
      <c r="K150" s="200"/>
    </row>
    <row r="151" spans="1:13" ht="13.5" thickBot="1" x14ac:dyDescent="0.25">
      <c r="A151" s="175"/>
      <c r="B151" s="176"/>
      <c r="C151" s="287" t="s">
        <v>228</v>
      </c>
      <c r="D151" s="287"/>
      <c r="E151" s="287"/>
      <c r="F151" s="177"/>
      <c r="G151" s="177"/>
      <c r="H151" s="178"/>
      <c r="I151" s="179"/>
      <c r="J151" s="276">
        <f>SUM(I152:I156)</f>
        <v>0</v>
      </c>
      <c r="K151" s="200"/>
    </row>
    <row r="152" spans="1:13" x14ac:dyDescent="0.2">
      <c r="A152" s="181">
        <v>110</v>
      </c>
      <c r="B152" s="182" t="s">
        <v>229</v>
      </c>
      <c r="C152" s="183" t="s">
        <v>230</v>
      </c>
      <c r="D152" s="183"/>
      <c r="E152" s="184" t="s">
        <v>231</v>
      </c>
      <c r="F152" s="182">
        <v>170</v>
      </c>
      <c r="G152" s="182" t="s">
        <v>80</v>
      </c>
      <c r="H152" s="257"/>
      <c r="I152" s="278">
        <f t="shared" si="3"/>
        <v>0</v>
      </c>
      <c r="J152" s="186"/>
      <c r="K152" s="200"/>
    </row>
    <row r="153" spans="1:13" x14ac:dyDescent="0.2">
      <c r="A153" s="181">
        <v>111</v>
      </c>
      <c r="B153" s="182" t="s">
        <v>229</v>
      </c>
      <c r="C153" s="183" t="s">
        <v>232</v>
      </c>
      <c r="D153" s="183"/>
      <c r="E153" s="184" t="s">
        <v>233</v>
      </c>
      <c r="F153" s="182">
        <v>10</v>
      </c>
      <c r="G153" s="182" t="s">
        <v>80</v>
      </c>
      <c r="H153" s="257"/>
      <c r="I153" s="278">
        <f t="shared" si="3"/>
        <v>0</v>
      </c>
      <c r="J153" s="186"/>
      <c r="K153" s="200"/>
    </row>
    <row r="154" spans="1:13" x14ac:dyDescent="0.2">
      <c r="A154" s="181"/>
      <c r="B154" s="182"/>
      <c r="C154" s="183"/>
      <c r="D154" s="183"/>
      <c r="E154" s="184"/>
      <c r="F154" s="182"/>
      <c r="G154" s="182"/>
      <c r="H154" s="284"/>
      <c r="I154" s="278"/>
      <c r="J154" s="186"/>
      <c r="K154" s="200"/>
    </row>
    <row r="155" spans="1:13" x14ac:dyDescent="0.2">
      <c r="A155" s="181">
        <v>112</v>
      </c>
      <c r="B155" s="182" t="s">
        <v>234</v>
      </c>
      <c r="C155" s="183" t="s">
        <v>235</v>
      </c>
      <c r="D155" s="183" t="s">
        <v>236</v>
      </c>
      <c r="E155" s="184" t="s">
        <v>237</v>
      </c>
      <c r="F155" s="182">
        <v>50</v>
      </c>
      <c r="G155" s="182" t="s">
        <v>80</v>
      </c>
      <c r="H155" s="257"/>
      <c r="I155" s="278">
        <f t="shared" si="3"/>
        <v>0</v>
      </c>
      <c r="J155" s="186"/>
      <c r="K155" s="200"/>
    </row>
    <row r="156" spans="1:13" ht="13.5" thickBot="1" x14ac:dyDescent="0.25">
      <c r="A156" s="204">
        <v>113</v>
      </c>
      <c r="B156" s="205" t="s">
        <v>234</v>
      </c>
      <c r="C156" s="183" t="s">
        <v>238</v>
      </c>
      <c r="D156" s="197"/>
      <c r="E156" s="184" t="s">
        <v>239</v>
      </c>
      <c r="F156" s="182">
        <v>110</v>
      </c>
      <c r="G156" s="182" t="s">
        <v>80</v>
      </c>
      <c r="H156" s="257"/>
      <c r="I156" s="278">
        <f t="shared" si="3"/>
        <v>0</v>
      </c>
      <c r="J156" s="186"/>
      <c r="K156" s="200"/>
    </row>
    <row r="157" spans="1:13" ht="21" customHeight="1" x14ac:dyDescent="0.2">
      <c r="B157" s="135"/>
      <c r="C157" s="206"/>
      <c r="D157" s="206"/>
      <c r="E157" s="207"/>
      <c r="F157" s="207"/>
      <c r="G157" s="207"/>
      <c r="H157" s="208" t="s">
        <v>259</v>
      </c>
      <c r="I157" s="209" t="s">
        <v>240</v>
      </c>
      <c r="J157" s="280">
        <f>SUM(J12:J156)</f>
        <v>0</v>
      </c>
      <c r="K157" s="180"/>
      <c r="L157" s="210"/>
    </row>
    <row r="158" spans="1:13" ht="21" customHeight="1" thickBot="1" x14ac:dyDescent="0.25">
      <c r="B158" s="211"/>
      <c r="C158" s="211"/>
      <c r="D158" s="211"/>
      <c r="H158" s="212"/>
      <c r="I158" s="213" t="s">
        <v>241</v>
      </c>
      <c r="J158" s="281">
        <f>J157*1.21</f>
        <v>0</v>
      </c>
      <c r="K158" s="200"/>
    </row>
    <row r="159" spans="1:13" x14ac:dyDescent="0.2">
      <c r="A159" s="214"/>
      <c r="B159" s="211"/>
      <c r="H159" s="215"/>
      <c r="I159" s="216"/>
      <c r="J159" s="217"/>
      <c r="K159" s="200"/>
      <c r="L159" s="210"/>
    </row>
    <row r="160" spans="1:13" x14ac:dyDescent="0.2">
      <c r="A160" s="218"/>
      <c r="B160" s="219" t="s">
        <v>5</v>
      </c>
      <c r="C160" s="220"/>
      <c r="D160" s="220"/>
      <c r="E160" s="221"/>
      <c r="F160" s="220"/>
      <c r="G160" s="222"/>
    </row>
    <row r="161" spans="1:7" ht="28.5" customHeight="1" x14ac:dyDescent="0.2">
      <c r="B161" s="285" t="s">
        <v>242</v>
      </c>
      <c r="C161" s="286"/>
      <c r="D161" s="286"/>
      <c r="E161" s="286"/>
      <c r="F161" s="286"/>
      <c r="G161" s="224" t="s">
        <v>243</v>
      </c>
    </row>
    <row r="162" spans="1:7" ht="47.45" customHeight="1" x14ac:dyDescent="0.2">
      <c r="A162" s="225"/>
      <c r="B162" s="285" t="s">
        <v>244</v>
      </c>
      <c r="C162" s="286"/>
      <c r="D162" s="286"/>
      <c r="E162" s="286"/>
      <c r="F162" s="286"/>
      <c r="G162" s="226" t="s">
        <v>245</v>
      </c>
    </row>
    <row r="163" spans="1:7" ht="28.5" customHeight="1" x14ac:dyDescent="0.2">
      <c r="A163" s="225"/>
      <c r="B163" s="285" t="s">
        <v>246</v>
      </c>
      <c r="C163" s="286"/>
      <c r="D163" s="286"/>
      <c r="E163" s="286"/>
      <c r="F163" s="289"/>
      <c r="G163" s="227" t="s">
        <v>245</v>
      </c>
    </row>
    <row r="164" spans="1:7" ht="28.5" customHeight="1" x14ac:dyDescent="0.2">
      <c r="A164" s="225"/>
      <c r="B164" s="285" t="s">
        <v>247</v>
      </c>
      <c r="C164" s="286"/>
      <c r="D164" s="286"/>
      <c r="E164" s="286"/>
      <c r="F164" s="286"/>
      <c r="G164" s="227" t="s">
        <v>245</v>
      </c>
    </row>
    <row r="165" spans="1:7" ht="28.5" customHeight="1" x14ac:dyDescent="0.2">
      <c r="A165" s="225"/>
      <c r="B165" s="285" t="s">
        <v>248</v>
      </c>
      <c r="C165" s="286"/>
      <c r="D165" s="286"/>
      <c r="E165" s="286"/>
      <c r="F165" s="286"/>
      <c r="G165" s="227" t="s">
        <v>245</v>
      </c>
    </row>
    <row r="166" spans="1:7" ht="28.5" customHeight="1" x14ac:dyDescent="0.2">
      <c r="A166" s="225"/>
      <c r="B166" s="285" t="s">
        <v>249</v>
      </c>
      <c r="C166" s="286"/>
      <c r="D166" s="286"/>
      <c r="E166" s="286"/>
      <c r="F166" s="286"/>
      <c r="G166" s="227" t="s">
        <v>245</v>
      </c>
    </row>
    <row r="167" spans="1:7" ht="28.5" customHeight="1" x14ac:dyDescent="0.2">
      <c r="A167" s="225"/>
      <c r="B167" s="296" t="s">
        <v>250</v>
      </c>
      <c r="C167" s="297"/>
      <c r="D167" s="297"/>
      <c r="E167" s="297"/>
      <c r="F167" s="297"/>
      <c r="G167" s="298"/>
    </row>
    <row r="168" spans="1:7" x14ac:dyDescent="0.2">
      <c r="A168" s="225"/>
      <c r="B168" s="228"/>
      <c r="C168" s="228"/>
      <c r="D168" s="228"/>
      <c r="E168" s="229"/>
      <c r="F168" s="228"/>
      <c r="G168" s="230"/>
    </row>
    <row r="169" spans="1:7" x14ac:dyDescent="0.2">
      <c r="A169" s="218"/>
      <c r="B169" s="219" t="s">
        <v>6</v>
      </c>
      <c r="C169" s="220"/>
      <c r="D169" s="220"/>
      <c r="E169" s="221"/>
      <c r="F169" s="220"/>
      <c r="G169" s="222"/>
    </row>
    <row r="170" spans="1:7" x14ac:dyDescent="0.2">
      <c r="B170" s="231" t="s">
        <v>251</v>
      </c>
      <c r="C170" s="232"/>
      <c r="D170" s="233"/>
      <c r="E170" s="299"/>
      <c r="F170" s="300"/>
      <c r="G170" s="301"/>
    </row>
    <row r="171" spans="1:7" x14ac:dyDescent="0.2">
      <c r="A171" s="229"/>
      <c r="B171" s="234" t="s">
        <v>252</v>
      </c>
      <c r="C171" s="187"/>
      <c r="D171" s="235"/>
      <c r="E171" s="290"/>
      <c r="F171" s="291"/>
      <c r="G171" s="292"/>
    </row>
    <row r="172" spans="1:7" x14ac:dyDescent="0.2">
      <c r="A172" s="229"/>
      <c r="B172" s="234" t="s">
        <v>253</v>
      </c>
      <c r="C172" s="187"/>
      <c r="D172" s="235"/>
      <c r="E172" s="290"/>
      <c r="F172" s="291"/>
      <c r="G172" s="292"/>
    </row>
    <row r="173" spans="1:7" x14ac:dyDescent="0.2">
      <c r="A173" s="229"/>
      <c r="B173" s="234" t="s">
        <v>254</v>
      </c>
      <c r="C173" s="187"/>
      <c r="D173" s="235"/>
      <c r="E173" s="290"/>
      <c r="F173" s="291"/>
      <c r="G173" s="292"/>
    </row>
    <row r="174" spans="1:7" x14ac:dyDescent="0.2">
      <c r="A174" s="229"/>
      <c r="B174" s="234" t="s">
        <v>255</v>
      </c>
      <c r="C174" s="187"/>
      <c r="D174" s="235"/>
      <c r="E174" s="290"/>
      <c r="F174" s="291"/>
      <c r="G174" s="292"/>
    </row>
    <row r="175" spans="1:7" x14ac:dyDescent="0.2">
      <c r="A175" s="229"/>
      <c r="B175" s="236" t="s">
        <v>256</v>
      </c>
      <c r="C175" s="237"/>
      <c r="D175" s="238"/>
      <c r="E175" s="293"/>
      <c r="F175" s="294"/>
      <c r="G175" s="295"/>
    </row>
    <row r="176" spans="1:7" x14ac:dyDescent="0.2">
      <c r="A176" s="229"/>
    </row>
  </sheetData>
  <sheetProtection algorithmName="SHA-512" hashValue="mJF6cGzbQ0Q9+0EzyK5pylbeebEb/wT4EIR3meCvocodAuqHPAQ881Q1Kxos3eTyhWuePTizBto66bWaaL0gkw==" saltValue="nN9ci0BA7M2zNWmqsCWA8Q==" spinCount="100000" sheet="1" objects="1" scenarios="1" formatColumns="0" formatRows="0"/>
  <protectedRanges>
    <protectedRange algorithmName="SHA-512" hashValue="n6HOR6rEw0LnJzmz8shM4+G9yhs3bg1rawhRLrMcv5i+NBVSLoY2rmBzv582O4obKoqbyFYtj5p16mVZbc/vKw==" saltValue="+qiY3UPl1yWZgQvKDCAc9A==" spinCount="100000" sqref="C170:G175 G161:G166" name="Bereik1_1"/>
  </protectedRanges>
  <mergeCells count="20">
    <mergeCell ref="E174:G174"/>
    <mergeCell ref="E175:G175"/>
    <mergeCell ref="B166:F166"/>
    <mergeCell ref="B167:G167"/>
    <mergeCell ref="E170:G170"/>
    <mergeCell ref="E171:G171"/>
    <mergeCell ref="E172:G172"/>
    <mergeCell ref="E173:G173"/>
    <mergeCell ref="B165:F165"/>
    <mergeCell ref="C9:D9"/>
    <mergeCell ref="C12:E12"/>
    <mergeCell ref="C57:E57"/>
    <mergeCell ref="F57:H57"/>
    <mergeCell ref="C110:E110"/>
    <mergeCell ref="C129:E129"/>
    <mergeCell ref="C151:E151"/>
    <mergeCell ref="B161:F161"/>
    <mergeCell ref="B162:F162"/>
    <mergeCell ref="B163:F163"/>
    <mergeCell ref="B164:F164"/>
  </mergeCells>
  <dataValidations count="3">
    <dataValidation type="decimal" errorStyle="warning" operator="lessThanOrEqual" allowBlank="1" showErrorMessage="1" errorTitle="Vergoeding is te hoog!" error="Let op: de door u ingevoerde kosten voor de ontwerpfase (excl. btw) liggen hoger dan het toegestane bedrag (€ 50.000,00). Meer informatie vindt u in paragraaf 14.1.1 van de offerteaanvraag." sqref="H11" xr:uid="{61194F5A-5088-4DD0-A0A4-C8303C441515}">
      <formula1>50000</formula1>
    </dataValidation>
    <dataValidation type="list" allowBlank="1" showInputMessage="1" showErrorMessage="1" sqref="G161:G166" xr:uid="{9F924522-AE4C-41A0-9C66-AAF52BBABE46}">
      <formula1>"ja,nee"</formula1>
    </dataValidation>
    <dataValidation type="decimal" errorStyle="warning" operator="lessThanOrEqual" allowBlank="1" showErrorMessage="1" errorTitle="Vergoeding is te hoog!" error="Let op: de door u ingevoerde kosten voor de ontwerpfase (excl. btw) liggen hoger dan het toegestane bedrag (€ 130.000,00). Meer informatie vindt u in paragraaf 13.1.1 van de offerteaanvraag." sqref="H10" xr:uid="{CC1ACA5A-89EA-4175-BF8A-260EE6B028FD}">
      <formula1>130000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6CA4-027E-4A81-B7A1-D49EC66244B3}">
  <sheetPr>
    <pageSetUpPr fitToPage="1"/>
  </sheetPr>
  <dimension ref="B1:O64"/>
  <sheetViews>
    <sheetView showGridLines="0" topLeftCell="D10" zoomScale="90" zoomScaleNormal="90" zoomScaleSheetLayoutView="115" workbookViewId="0">
      <selection activeCell="G10" sqref="G10"/>
    </sheetView>
  </sheetViews>
  <sheetFormatPr defaultColWidth="9.28515625" defaultRowHeight="15" x14ac:dyDescent="0.25"/>
  <cols>
    <col min="1" max="1" width="3.5703125" style="1" customWidth="1"/>
    <col min="2" max="2" width="13" style="2" customWidth="1"/>
    <col min="3" max="3" width="37.140625" style="2" customWidth="1"/>
    <col min="4" max="4" width="45.28515625" style="1" customWidth="1"/>
    <col min="5" max="5" width="12.140625" style="1" customWidth="1"/>
    <col min="6" max="6" width="56.28515625" style="1" customWidth="1"/>
    <col min="7" max="8" width="22.85546875" style="26" customWidth="1"/>
    <col min="9" max="9" width="16.5703125" style="66" customWidth="1"/>
    <col min="10" max="10" width="22.85546875" style="26" customWidth="1"/>
    <col min="11" max="11" width="3.5703125" style="2" customWidth="1"/>
    <col min="12" max="12" width="25.42578125" style="26" customWidth="1"/>
    <col min="13" max="13" width="9.5703125" style="67" customWidth="1"/>
    <col min="14" max="14" width="25.42578125" style="26" customWidth="1"/>
    <col min="15" max="15" width="9.5703125" style="67" customWidth="1"/>
    <col min="16" max="16384" width="9.28515625" style="1"/>
  </cols>
  <sheetData>
    <row r="1" spans="2:15" x14ac:dyDescent="0.25">
      <c r="B1" s="25" t="s">
        <v>63</v>
      </c>
    </row>
    <row r="2" spans="2:15" ht="15.75" thickBot="1" x14ac:dyDescent="0.3"/>
    <row r="3" spans="2:15" s="25" customFormat="1" x14ac:dyDescent="0.25">
      <c r="B3" s="12"/>
      <c r="C3" s="3" t="s">
        <v>7</v>
      </c>
      <c r="D3" s="3"/>
      <c r="E3" s="3"/>
      <c r="F3" s="3"/>
      <c r="G3" s="46"/>
      <c r="H3" s="46"/>
      <c r="I3" s="47"/>
      <c r="J3" s="48"/>
      <c r="L3" s="49" t="s">
        <v>43</v>
      </c>
      <c r="M3" s="50"/>
      <c r="N3" s="46"/>
      <c r="O3" s="51"/>
    </row>
    <row r="4" spans="2:15" s="25" customFormat="1" ht="15.75" thickBot="1" x14ac:dyDescent="0.3">
      <c r="B4" s="13" t="s">
        <v>0</v>
      </c>
      <c r="C4" s="58">
        <v>46079</v>
      </c>
      <c r="D4" s="4"/>
      <c r="E4" s="4"/>
      <c r="F4" s="14"/>
      <c r="G4" s="52"/>
      <c r="H4" s="52"/>
      <c r="I4" s="53"/>
      <c r="J4" s="54"/>
      <c r="L4" s="55"/>
      <c r="M4" s="56"/>
      <c r="N4" s="52"/>
      <c r="O4" s="57"/>
    </row>
    <row r="5" spans="2:15" s="2" customFormat="1" x14ac:dyDescent="0.25">
      <c r="B5" s="68" t="s">
        <v>15</v>
      </c>
      <c r="C5" s="69" t="s">
        <v>15</v>
      </c>
      <c r="D5" s="69" t="s">
        <v>16</v>
      </c>
      <c r="E5" s="69" t="s">
        <v>1</v>
      </c>
      <c r="F5" s="68" t="s">
        <v>27</v>
      </c>
      <c r="G5" s="70" t="s">
        <v>2</v>
      </c>
      <c r="H5" s="70" t="s">
        <v>29</v>
      </c>
      <c r="I5" s="71" t="s">
        <v>22</v>
      </c>
      <c r="J5" s="72" t="s">
        <v>30</v>
      </c>
      <c r="L5" s="70" t="s">
        <v>46</v>
      </c>
      <c r="M5" s="73" t="s">
        <v>42</v>
      </c>
      <c r="N5" s="70" t="s">
        <v>47</v>
      </c>
      <c r="O5" s="74" t="s">
        <v>42</v>
      </c>
    </row>
    <row r="6" spans="2:15" s="2" customFormat="1" ht="15.75" thickBot="1" x14ac:dyDescent="0.3">
      <c r="B6" s="75"/>
      <c r="C6" s="76"/>
      <c r="D6" s="76"/>
      <c r="E6" s="76"/>
      <c r="F6" s="75"/>
      <c r="G6" s="77" t="s">
        <v>21</v>
      </c>
      <c r="H6" s="77" t="s">
        <v>21</v>
      </c>
      <c r="I6" s="78"/>
      <c r="J6" s="77" t="s">
        <v>21</v>
      </c>
      <c r="L6" s="77" t="s">
        <v>21</v>
      </c>
      <c r="M6" s="79"/>
      <c r="N6" s="80" t="s">
        <v>21</v>
      </c>
      <c r="O6" s="79"/>
    </row>
    <row r="7" spans="2:15" ht="15" customHeight="1" x14ac:dyDescent="0.25">
      <c r="B7" s="15"/>
      <c r="C7" s="16"/>
      <c r="D7" s="5"/>
      <c r="E7" s="5"/>
      <c r="F7" s="5"/>
      <c r="G7" s="27"/>
      <c r="H7" s="27"/>
      <c r="I7" s="81"/>
      <c r="J7" s="28"/>
      <c r="L7" s="82"/>
      <c r="M7" s="83"/>
      <c r="N7" s="84"/>
      <c r="O7" s="85"/>
    </row>
    <row r="8" spans="2:15" x14ac:dyDescent="0.25">
      <c r="B8" s="17" t="s">
        <v>4</v>
      </c>
      <c r="C8" s="16"/>
      <c r="D8" s="5"/>
      <c r="E8" s="5"/>
      <c r="F8" s="5"/>
      <c r="G8" s="27"/>
      <c r="H8" s="27"/>
      <c r="I8" s="81"/>
      <c r="J8" s="28"/>
      <c r="L8" s="86"/>
      <c r="M8" s="81"/>
      <c r="N8" s="81"/>
      <c r="O8" s="87"/>
    </row>
    <row r="9" spans="2:15" ht="15" customHeight="1" x14ac:dyDescent="0.25">
      <c r="B9" s="15"/>
      <c r="C9" s="16"/>
      <c r="D9" s="5"/>
      <c r="E9" s="5"/>
      <c r="F9" s="5"/>
      <c r="G9" s="27"/>
      <c r="I9" s="81"/>
      <c r="J9" s="28"/>
      <c r="L9" s="88"/>
      <c r="O9" s="89"/>
    </row>
    <row r="10" spans="2:15" ht="19.5" customHeight="1" x14ac:dyDescent="0.25">
      <c r="B10" s="8" t="s">
        <v>3</v>
      </c>
      <c r="C10" s="23" t="s">
        <v>11</v>
      </c>
      <c r="D10" s="24" t="s">
        <v>17</v>
      </c>
      <c r="E10" s="90">
        <v>82</v>
      </c>
      <c r="F10" s="24" t="s">
        <v>23</v>
      </c>
      <c r="G10" s="122"/>
      <c r="H10" s="91">
        <f>E10*G10</f>
        <v>0</v>
      </c>
      <c r="I10" s="92">
        <v>1</v>
      </c>
      <c r="J10" s="29">
        <f>H10*I10</f>
        <v>0</v>
      </c>
      <c r="L10" s="93">
        <v>136</v>
      </c>
      <c r="M10" s="94">
        <f>IF(G10&lt;L10,1,0)</f>
        <v>1</v>
      </c>
      <c r="N10" s="91">
        <v>204</v>
      </c>
      <c r="O10" s="95">
        <f>IF(G10&gt;N10,1,0)</f>
        <v>0</v>
      </c>
    </row>
    <row r="11" spans="2:15" ht="19.5" customHeight="1" x14ac:dyDescent="0.25">
      <c r="B11" s="8" t="s">
        <v>3</v>
      </c>
      <c r="C11" s="23" t="s">
        <v>11</v>
      </c>
      <c r="D11" s="24" t="s">
        <v>17</v>
      </c>
      <c r="E11" s="90">
        <v>82</v>
      </c>
      <c r="F11" s="24" t="s">
        <v>24</v>
      </c>
      <c r="G11" s="122"/>
      <c r="H11" s="91">
        <f>E11*G11</f>
        <v>0</v>
      </c>
      <c r="I11" s="92">
        <v>0.2</v>
      </c>
      <c r="J11" s="29">
        <f>H11*I11</f>
        <v>0</v>
      </c>
      <c r="L11" s="93">
        <v>136</v>
      </c>
      <c r="M11" s="94">
        <f>IF(G11&lt;L11,1,0)</f>
        <v>1</v>
      </c>
      <c r="N11" s="91">
        <v>204</v>
      </c>
      <c r="O11" s="95">
        <f>IF(G11&gt;N11,1,0)</f>
        <v>0</v>
      </c>
    </row>
    <row r="12" spans="2:15" ht="19.5" customHeight="1" x14ac:dyDescent="0.25">
      <c r="B12" s="8" t="s">
        <v>3</v>
      </c>
      <c r="C12" s="23" t="s">
        <v>11</v>
      </c>
      <c r="D12" s="24" t="s">
        <v>17</v>
      </c>
      <c r="E12" s="90">
        <v>82</v>
      </c>
      <c r="F12" s="24" t="s">
        <v>25</v>
      </c>
      <c r="G12" s="122"/>
      <c r="H12" s="91">
        <f>E12*G12</f>
        <v>0</v>
      </c>
      <c r="I12" s="92">
        <v>1</v>
      </c>
      <c r="J12" s="29">
        <f>H12*I12</f>
        <v>0</v>
      </c>
      <c r="L12" s="93">
        <v>96</v>
      </c>
      <c r="M12" s="94">
        <f>IF(G12&lt;L12,1,0)</f>
        <v>1</v>
      </c>
      <c r="N12" s="91">
        <v>144</v>
      </c>
      <c r="O12" s="95">
        <f>IF(G12&gt;N12,1,0)</f>
        <v>0</v>
      </c>
    </row>
    <row r="13" spans="2:15" ht="19.5" customHeight="1" x14ac:dyDescent="0.25">
      <c r="B13" s="8" t="s">
        <v>3</v>
      </c>
      <c r="C13" s="23" t="s">
        <v>11</v>
      </c>
      <c r="D13" s="24" t="s">
        <v>17</v>
      </c>
      <c r="E13" s="90">
        <v>82</v>
      </c>
      <c r="F13" s="24" t="s">
        <v>53</v>
      </c>
      <c r="G13" s="122"/>
      <c r="H13" s="91">
        <f t="shared" ref="H13:H14" si="0">E13*G13</f>
        <v>0</v>
      </c>
      <c r="I13" s="92">
        <v>0.2</v>
      </c>
      <c r="J13" s="29">
        <f>H13*I13</f>
        <v>0</v>
      </c>
      <c r="L13" s="93">
        <v>96</v>
      </c>
      <c r="M13" s="94">
        <f>IF(G13&lt;L13,1,0)</f>
        <v>1</v>
      </c>
      <c r="N13" s="91">
        <v>144</v>
      </c>
      <c r="O13" s="95">
        <f>IF(G13&gt;N13,1,0)</f>
        <v>0</v>
      </c>
    </row>
    <row r="14" spans="2:15" ht="19.5" customHeight="1" x14ac:dyDescent="0.25">
      <c r="B14" s="8" t="s">
        <v>3</v>
      </c>
      <c r="C14" s="23" t="s">
        <v>11</v>
      </c>
      <c r="D14" s="24" t="s">
        <v>17</v>
      </c>
      <c r="E14" s="90">
        <v>82</v>
      </c>
      <c r="F14" s="24" t="s">
        <v>28</v>
      </c>
      <c r="G14" s="122"/>
      <c r="H14" s="91">
        <f t="shared" si="0"/>
        <v>0</v>
      </c>
      <c r="I14" s="92">
        <v>0.1</v>
      </c>
      <c r="J14" s="29">
        <f>H14*I14</f>
        <v>0</v>
      </c>
      <c r="L14" s="93">
        <v>264</v>
      </c>
      <c r="M14" s="94">
        <f>IF(G14&lt;L14,1,0)</f>
        <v>1</v>
      </c>
      <c r="N14" s="91">
        <v>396</v>
      </c>
      <c r="O14" s="95">
        <f>IF(G14&gt;N14,1,0)</f>
        <v>0</v>
      </c>
    </row>
    <row r="15" spans="2:15" ht="19.5" customHeight="1" x14ac:dyDescent="0.25">
      <c r="B15" s="8"/>
      <c r="C15" s="23"/>
      <c r="D15" s="24"/>
      <c r="E15" s="90"/>
      <c r="F15" s="24"/>
      <c r="G15" s="96"/>
      <c r="H15" s="91"/>
      <c r="I15" s="92"/>
      <c r="J15" s="29"/>
      <c r="L15" s="93"/>
      <c r="M15" s="94"/>
      <c r="N15" s="91"/>
      <c r="O15" s="95"/>
    </row>
    <row r="16" spans="2:15" ht="19.5" customHeight="1" x14ac:dyDescent="0.25">
      <c r="B16" s="8" t="s">
        <v>3</v>
      </c>
      <c r="C16" s="23" t="s">
        <v>11</v>
      </c>
      <c r="D16" s="24" t="s">
        <v>18</v>
      </c>
      <c r="E16" s="90">
        <v>19</v>
      </c>
      <c r="F16" s="24" t="s">
        <v>31</v>
      </c>
      <c r="G16" s="122"/>
      <c r="H16" s="91">
        <f>E16*G16</f>
        <v>0</v>
      </c>
      <c r="I16" s="92">
        <v>4</v>
      </c>
      <c r="J16" s="29">
        <f>H16*I16</f>
        <v>0</v>
      </c>
      <c r="L16" s="93">
        <v>34.28</v>
      </c>
      <c r="M16" s="94">
        <f>IF(G16&lt;L16,1,0)</f>
        <v>1</v>
      </c>
      <c r="N16" s="91">
        <v>51.42</v>
      </c>
      <c r="O16" s="95">
        <f>IF(G16&gt;N16,1,0)</f>
        <v>0</v>
      </c>
    </row>
    <row r="17" spans="2:15" ht="19.5" customHeight="1" x14ac:dyDescent="0.25">
      <c r="B17" s="8" t="s">
        <v>3</v>
      </c>
      <c r="C17" s="23" t="s">
        <v>11</v>
      </c>
      <c r="D17" s="24" t="s">
        <v>18</v>
      </c>
      <c r="E17" s="90">
        <v>19</v>
      </c>
      <c r="F17" s="24" t="s">
        <v>25</v>
      </c>
      <c r="G17" s="122"/>
      <c r="H17" s="91">
        <f>E17*G17</f>
        <v>0</v>
      </c>
      <c r="I17" s="92">
        <v>4</v>
      </c>
      <c r="J17" s="29">
        <f>H17*I17</f>
        <v>0</v>
      </c>
      <c r="L17" s="93">
        <v>34.28</v>
      </c>
      <c r="M17" s="94">
        <f>IF(G17&lt;L17,1,0)</f>
        <v>1</v>
      </c>
      <c r="N17" s="91">
        <v>51.42</v>
      </c>
      <c r="O17" s="95">
        <f>IF(G17&gt;N17,1,0)</f>
        <v>0</v>
      </c>
    </row>
    <row r="18" spans="2:15" ht="19.5" customHeight="1" x14ac:dyDescent="0.25">
      <c r="B18" s="8" t="s">
        <v>3</v>
      </c>
      <c r="C18" s="23" t="s">
        <v>11</v>
      </c>
      <c r="D18" s="24" t="s">
        <v>18</v>
      </c>
      <c r="E18" s="90">
        <v>19</v>
      </c>
      <c r="F18" s="24" t="s">
        <v>26</v>
      </c>
      <c r="G18" s="122"/>
      <c r="H18" s="91">
        <f>E18*G18</f>
        <v>0</v>
      </c>
      <c r="I18" s="92">
        <v>0.2</v>
      </c>
      <c r="J18" s="29">
        <f>H18*I18</f>
        <v>0</v>
      </c>
      <c r="L18" s="93">
        <v>34.28</v>
      </c>
      <c r="M18" s="94">
        <f>IF(G18&lt;L18,1,0)</f>
        <v>1</v>
      </c>
      <c r="N18" s="91">
        <v>51.42</v>
      </c>
      <c r="O18" s="95">
        <f>IF(G18&gt;N18,1,0)</f>
        <v>0</v>
      </c>
    </row>
    <row r="19" spans="2:15" ht="19.5" customHeight="1" x14ac:dyDescent="0.25">
      <c r="B19" s="8"/>
      <c r="C19" s="23"/>
      <c r="D19" s="24"/>
      <c r="E19" s="90"/>
      <c r="F19" s="24"/>
      <c r="G19" s="96"/>
      <c r="H19" s="96"/>
      <c r="I19" s="92"/>
      <c r="J19" s="29"/>
      <c r="L19" s="97"/>
      <c r="M19" s="98"/>
      <c r="N19" s="96"/>
      <c r="O19" s="99"/>
    </row>
    <row r="20" spans="2:15" ht="19.5" customHeight="1" x14ac:dyDescent="0.25">
      <c r="B20" s="8" t="s">
        <v>3</v>
      </c>
      <c r="C20" s="23" t="s">
        <v>11</v>
      </c>
      <c r="D20" s="24" t="s">
        <v>20</v>
      </c>
      <c r="E20" s="90">
        <v>10</v>
      </c>
      <c r="F20" s="24" t="s">
        <v>31</v>
      </c>
      <c r="G20" s="122"/>
      <c r="H20" s="91">
        <f>E20*G20</f>
        <v>0</v>
      </c>
      <c r="I20" s="92">
        <v>4</v>
      </c>
      <c r="J20" s="29">
        <f>H20*I20</f>
        <v>0</v>
      </c>
      <c r="L20" s="93">
        <v>34.28</v>
      </c>
      <c r="M20" s="94">
        <f>IF(G20&lt;L20,1,0)</f>
        <v>1</v>
      </c>
      <c r="N20" s="91">
        <v>51.42</v>
      </c>
      <c r="O20" s="95">
        <f>IF(G20&gt;N20,1,0)</f>
        <v>0</v>
      </c>
    </row>
    <row r="21" spans="2:15" ht="19.5" customHeight="1" x14ac:dyDescent="0.25">
      <c r="B21" s="8" t="s">
        <v>3</v>
      </c>
      <c r="C21" s="23" t="s">
        <v>11</v>
      </c>
      <c r="D21" s="24" t="s">
        <v>20</v>
      </c>
      <c r="E21" s="90">
        <v>10</v>
      </c>
      <c r="F21" s="24" t="s">
        <v>25</v>
      </c>
      <c r="G21" s="122"/>
      <c r="H21" s="91">
        <f>E21*G21</f>
        <v>0</v>
      </c>
      <c r="I21" s="92">
        <v>4</v>
      </c>
      <c r="J21" s="29">
        <f>H21*I21</f>
        <v>0</v>
      </c>
      <c r="L21" s="93">
        <v>34.28</v>
      </c>
      <c r="M21" s="94">
        <f>IF(G21&lt;L21,1,0)</f>
        <v>1</v>
      </c>
      <c r="N21" s="91">
        <v>51.42</v>
      </c>
      <c r="O21" s="95">
        <f>IF(G21&gt;N21,1,0)</f>
        <v>0</v>
      </c>
    </row>
    <row r="22" spans="2:15" ht="19.5" customHeight="1" x14ac:dyDescent="0.25">
      <c r="B22" s="8" t="s">
        <v>3</v>
      </c>
      <c r="C22" s="23" t="s">
        <v>11</v>
      </c>
      <c r="D22" s="24" t="s">
        <v>20</v>
      </c>
      <c r="E22" s="90">
        <v>10</v>
      </c>
      <c r="F22" s="24" t="s">
        <v>26</v>
      </c>
      <c r="G22" s="122"/>
      <c r="H22" s="91">
        <f>E22*G22</f>
        <v>0</v>
      </c>
      <c r="I22" s="92">
        <v>0.2</v>
      </c>
      <c r="J22" s="29">
        <f>H22*I22</f>
        <v>0</v>
      </c>
      <c r="L22" s="93">
        <v>34.28</v>
      </c>
      <c r="M22" s="94">
        <f>IF(G22&lt;L22,1,0)</f>
        <v>1</v>
      </c>
      <c r="N22" s="91">
        <v>51.42</v>
      </c>
      <c r="O22" s="95">
        <f>IF(G22&gt;N22,1,0)</f>
        <v>0</v>
      </c>
    </row>
    <row r="23" spans="2:15" ht="19.5" customHeight="1" x14ac:dyDescent="0.25">
      <c r="B23" s="8"/>
      <c r="C23" s="23"/>
      <c r="D23" s="24"/>
      <c r="E23" s="90"/>
      <c r="F23" s="24"/>
      <c r="G23" s="96"/>
      <c r="H23" s="96"/>
      <c r="I23" s="92"/>
      <c r="J23" s="29"/>
      <c r="L23" s="97"/>
      <c r="M23" s="98"/>
      <c r="N23" s="96"/>
      <c r="O23" s="99"/>
    </row>
    <row r="24" spans="2:15" ht="19.5" customHeight="1" x14ac:dyDescent="0.25">
      <c r="B24" s="8" t="s">
        <v>3</v>
      </c>
      <c r="C24" s="23" t="s">
        <v>11</v>
      </c>
      <c r="D24" s="24" t="s">
        <v>19</v>
      </c>
      <c r="E24" s="90">
        <v>90</v>
      </c>
      <c r="F24" s="24" t="s">
        <v>25</v>
      </c>
      <c r="G24" s="122"/>
      <c r="H24" s="91">
        <f t="shared" ref="H24:H25" si="1">E24*G24</f>
        <v>0</v>
      </c>
      <c r="I24" s="92">
        <v>1</v>
      </c>
      <c r="J24" s="29">
        <f>H24*I24</f>
        <v>0</v>
      </c>
      <c r="L24" s="93">
        <v>24</v>
      </c>
      <c r="M24" s="94">
        <f>IF(G24&lt;L24,1,0)</f>
        <v>1</v>
      </c>
      <c r="N24" s="91">
        <v>36</v>
      </c>
      <c r="O24" s="95">
        <f>IF(G24&gt;N24,1,0)</f>
        <v>0</v>
      </c>
    </row>
    <row r="25" spans="2:15" ht="19.5" customHeight="1" x14ac:dyDescent="0.25">
      <c r="B25" s="8" t="s">
        <v>3</v>
      </c>
      <c r="C25" s="23" t="s">
        <v>11</v>
      </c>
      <c r="D25" s="24" t="s">
        <v>19</v>
      </c>
      <c r="E25" s="90">
        <v>90</v>
      </c>
      <c r="F25" s="24" t="s">
        <v>26</v>
      </c>
      <c r="G25" s="122"/>
      <c r="H25" s="91">
        <f t="shared" si="1"/>
        <v>0</v>
      </c>
      <c r="I25" s="92">
        <v>0.2</v>
      </c>
      <c r="J25" s="29">
        <f>H25*I25</f>
        <v>0</v>
      </c>
      <c r="L25" s="93">
        <v>24</v>
      </c>
      <c r="M25" s="94">
        <f>IF(G25&lt;L25,1,0)</f>
        <v>1</v>
      </c>
      <c r="N25" s="91">
        <v>36</v>
      </c>
      <c r="O25" s="95">
        <f>IF(G25&gt;N25,1,0)</f>
        <v>0</v>
      </c>
    </row>
    <row r="26" spans="2:15" ht="19.5" customHeight="1" x14ac:dyDescent="0.25">
      <c r="B26" s="8"/>
      <c r="C26" s="23"/>
      <c r="D26" s="24"/>
      <c r="E26" s="90"/>
      <c r="F26" s="24"/>
      <c r="G26" s="91"/>
      <c r="H26" s="91"/>
      <c r="I26" s="92"/>
      <c r="J26" s="29"/>
      <c r="L26" s="93"/>
      <c r="M26" s="94"/>
      <c r="N26" s="91"/>
      <c r="O26" s="95"/>
    </row>
    <row r="27" spans="2:15" ht="19.5" customHeight="1" x14ac:dyDescent="0.25">
      <c r="B27" s="8" t="s">
        <v>3</v>
      </c>
      <c r="C27" s="23" t="s">
        <v>11</v>
      </c>
      <c r="D27" s="24" t="s">
        <v>52</v>
      </c>
      <c r="E27" s="90">
        <v>1</v>
      </c>
      <c r="F27" s="24"/>
      <c r="G27" s="122"/>
      <c r="H27" s="91">
        <f>E27*G27</f>
        <v>0</v>
      </c>
      <c r="I27" s="92">
        <v>50</v>
      </c>
      <c r="J27" s="29">
        <f>H27*I27</f>
        <v>0</v>
      </c>
      <c r="L27" s="93">
        <v>64</v>
      </c>
      <c r="M27" s="94">
        <f>IF(G27&lt;L27,1,0)</f>
        <v>1</v>
      </c>
      <c r="N27" s="91">
        <v>96</v>
      </c>
      <c r="O27" s="95">
        <f>IF(G27&gt;N27,1,0)</f>
        <v>0</v>
      </c>
    </row>
    <row r="28" spans="2:15" ht="19.5" customHeight="1" x14ac:dyDescent="0.25">
      <c r="B28" s="8"/>
      <c r="C28" s="23"/>
      <c r="D28" s="24"/>
      <c r="E28" s="90"/>
      <c r="F28" s="24"/>
      <c r="G28" s="96"/>
      <c r="H28" s="96"/>
      <c r="I28" s="92"/>
      <c r="J28" s="29"/>
      <c r="L28" s="97"/>
      <c r="M28" s="98"/>
      <c r="N28" s="96"/>
      <c r="O28" s="99"/>
    </row>
    <row r="29" spans="2:15" ht="19.5" customHeight="1" x14ac:dyDescent="0.25">
      <c r="B29" s="8" t="s">
        <v>3</v>
      </c>
      <c r="C29" s="23" t="s">
        <v>11</v>
      </c>
      <c r="D29" s="24" t="s">
        <v>34</v>
      </c>
      <c r="E29" s="90"/>
      <c r="F29" s="24"/>
      <c r="G29" s="96"/>
      <c r="H29" s="96"/>
      <c r="I29" s="92"/>
      <c r="J29" s="30">
        <f>SUM(J10:J28)</f>
        <v>0</v>
      </c>
      <c r="L29" s="97"/>
      <c r="M29" s="98">
        <f>SUM(M10:M28)</f>
        <v>14</v>
      </c>
      <c r="N29" s="96"/>
      <c r="O29" s="99">
        <f>SUM(O10:O28)</f>
        <v>0</v>
      </c>
    </row>
    <row r="30" spans="2:15" ht="19.5" customHeight="1" x14ac:dyDescent="0.25">
      <c r="B30" s="8"/>
      <c r="C30" s="23"/>
      <c r="D30" s="24"/>
      <c r="E30" s="90"/>
      <c r="F30" s="24"/>
      <c r="G30" s="96"/>
      <c r="H30" s="96"/>
      <c r="I30" s="92"/>
      <c r="J30" s="29"/>
      <c r="L30" s="97"/>
      <c r="M30" s="98"/>
      <c r="N30" s="96"/>
      <c r="O30" s="99"/>
    </row>
    <row r="31" spans="2:15" ht="19.5" customHeight="1" x14ac:dyDescent="0.25">
      <c r="B31" s="8" t="s">
        <v>8</v>
      </c>
      <c r="C31" s="23" t="s">
        <v>12</v>
      </c>
      <c r="D31" s="24" t="s">
        <v>32</v>
      </c>
      <c r="E31" s="90"/>
      <c r="F31" s="24"/>
      <c r="G31" s="96"/>
      <c r="H31" s="96"/>
      <c r="I31" s="92"/>
      <c r="J31" s="29"/>
      <c r="L31" s="97"/>
      <c r="M31" s="98"/>
      <c r="N31" s="96"/>
      <c r="O31" s="99"/>
    </row>
    <row r="32" spans="2:15" ht="19.5" customHeight="1" x14ac:dyDescent="0.25">
      <c r="B32" s="8"/>
      <c r="C32" s="23"/>
      <c r="D32" s="24"/>
      <c r="E32" s="90"/>
      <c r="F32" s="24"/>
      <c r="G32" s="96"/>
      <c r="H32" s="96"/>
      <c r="I32" s="92"/>
      <c r="J32" s="29"/>
      <c r="L32" s="97"/>
      <c r="M32" s="98"/>
      <c r="N32" s="96"/>
      <c r="O32" s="99"/>
    </row>
    <row r="33" spans="2:15" ht="19.5" customHeight="1" x14ac:dyDescent="0.25">
      <c r="B33" s="8" t="s">
        <v>9</v>
      </c>
      <c r="C33" s="23" t="s">
        <v>13</v>
      </c>
      <c r="D33" s="24" t="s">
        <v>51</v>
      </c>
      <c r="E33" s="90">
        <v>1</v>
      </c>
      <c r="F33" s="24" t="s">
        <v>33</v>
      </c>
      <c r="G33" s="122"/>
      <c r="H33" s="91">
        <f>E33*G33</f>
        <v>0</v>
      </c>
      <c r="I33" s="92">
        <f>50*5</f>
        <v>250</v>
      </c>
      <c r="J33" s="29">
        <f>H33*I33</f>
        <v>0</v>
      </c>
      <c r="L33" s="93">
        <v>48</v>
      </c>
      <c r="M33" s="94">
        <f>IF(G33&lt;L33,1,0)</f>
        <v>1</v>
      </c>
      <c r="N33" s="91">
        <v>72</v>
      </c>
      <c r="O33" s="95">
        <f>IF(G33&gt;N33,1,0)</f>
        <v>0</v>
      </c>
    </row>
    <row r="34" spans="2:15" ht="19.5" customHeight="1" x14ac:dyDescent="0.25">
      <c r="B34" s="8" t="s">
        <v>9</v>
      </c>
      <c r="C34" s="23" t="s">
        <v>13</v>
      </c>
      <c r="D34" s="24" t="s">
        <v>49</v>
      </c>
      <c r="E34" s="90">
        <v>1</v>
      </c>
      <c r="F34" s="24" t="s">
        <v>33</v>
      </c>
      <c r="G34" s="122"/>
      <c r="H34" s="91">
        <f t="shared" ref="H34:H35" si="2">E34*G34</f>
        <v>0</v>
      </c>
      <c r="I34" s="92">
        <f>30*5</f>
        <v>150</v>
      </c>
      <c r="J34" s="29">
        <f>H34*I34</f>
        <v>0</v>
      </c>
      <c r="L34" s="93">
        <v>44</v>
      </c>
      <c r="M34" s="94">
        <f>IF(G34&lt;L34,1,0)</f>
        <v>1</v>
      </c>
      <c r="N34" s="91">
        <v>66</v>
      </c>
      <c r="O34" s="95">
        <f>IF(G34&gt;N34,1,0)</f>
        <v>0</v>
      </c>
    </row>
    <row r="35" spans="2:15" ht="19.5" customHeight="1" x14ac:dyDescent="0.25">
      <c r="B35" s="8" t="s">
        <v>9</v>
      </c>
      <c r="C35" s="23" t="s">
        <v>13</v>
      </c>
      <c r="D35" s="24" t="s">
        <v>50</v>
      </c>
      <c r="E35" s="90">
        <v>1</v>
      </c>
      <c r="F35" s="24" t="s">
        <v>33</v>
      </c>
      <c r="G35" s="122"/>
      <c r="H35" s="91">
        <f t="shared" si="2"/>
        <v>0</v>
      </c>
      <c r="I35" s="92">
        <v>50</v>
      </c>
      <c r="J35" s="29">
        <f>H35*I35</f>
        <v>0</v>
      </c>
      <c r="L35" s="93">
        <v>44</v>
      </c>
      <c r="M35" s="94">
        <f>IF(G35&lt;L35,1,0)</f>
        <v>1</v>
      </c>
      <c r="N35" s="91">
        <v>66</v>
      </c>
      <c r="O35" s="95">
        <f>IF(G35&gt;N35,1,0)</f>
        <v>0</v>
      </c>
    </row>
    <row r="36" spans="2:15" ht="19.5" customHeight="1" x14ac:dyDescent="0.25">
      <c r="B36" s="8"/>
      <c r="C36" s="23"/>
      <c r="D36" s="24"/>
      <c r="E36" s="90"/>
      <c r="F36" s="24"/>
      <c r="G36" s="91"/>
      <c r="H36" s="91"/>
      <c r="I36" s="92"/>
      <c r="J36" s="29"/>
      <c r="L36" s="93"/>
      <c r="M36" s="94"/>
      <c r="N36" s="91"/>
      <c r="O36" s="95"/>
    </row>
    <row r="37" spans="2:15" ht="19.5" customHeight="1" x14ac:dyDescent="0.25">
      <c r="B37" s="8" t="s">
        <v>3</v>
      </c>
      <c r="C37" s="23" t="s">
        <v>11</v>
      </c>
      <c r="D37" s="24" t="s">
        <v>52</v>
      </c>
      <c r="E37" s="90">
        <v>1</v>
      </c>
      <c r="F37" s="24"/>
      <c r="G37" s="122"/>
      <c r="H37" s="91">
        <f>E37*G37</f>
        <v>0</v>
      </c>
      <c r="I37" s="92">
        <v>50</v>
      </c>
      <c r="J37" s="29">
        <f>H37*I37</f>
        <v>0</v>
      </c>
      <c r="L37" s="93">
        <v>64</v>
      </c>
      <c r="M37" s="94">
        <f>IF(G37&lt;L37,1,0)</f>
        <v>1</v>
      </c>
      <c r="N37" s="91">
        <v>96</v>
      </c>
      <c r="O37" s="95">
        <f>IF(G37&gt;N37,1,0)</f>
        <v>0</v>
      </c>
    </row>
    <row r="38" spans="2:15" ht="19.5" customHeight="1" x14ac:dyDescent="0.25">
      <c r="B38" s="8"/>
      <c r="C38" s="23"/>
      <c r="D38" s="24"/>
      <c r="E38" s="90"/>
      <c r="F38" s="24"/>
      <c r="G38" s="96"/>
      <c r="H38" s="96"/>
      <c r="I38" s="92"/>
      <c r="J38" s="29"/>
      <c r="L38" s="97"/>
      <c r="M38" s="98"/>
      <c r="N38" s="96"/>
      <c r="O38" s="99"/>
    </row>
    <row r="39" spans="2:15" ht="19.5" customHeight="1" x14ac:dyDescent="0.25">
      <c r="B39" s="8" t="s">
        <v>9</v>
      </c>
      <c r="C39" s="23" t="s">
        <v>13</v>
      </c>
      <c r="D39" s="24" t="s">
        <v>34</v>
      </c>
      <c r="E39" s="90"/>
      <c r="F39" s="24"/>
      <c r="G39" s="96"/>
      <c r="H39" s="96"/>
      <c r="I39" s="92"/>
      <c r="J39" s="30">
        <f>SUM(J33:J38)</f>
        <v>0</v>
      </c>
      <c r="L39" s="97"/>
      <c r="M39" s="98">
        <f>SUM(M33:M38)</f>
        <v>4</v>
      </c>
      <c r="N39" s="96"/>
      <c r="O39" s="99">
        <f>SUM(O33:O38)</f>
        <v>0</v>
      </c>
    </row>
    <row r="40" spans="2:15" ht="19.5" customHeight="1" x14ac:dyDescent="0.25">
      <c r="B40" s="8"/>
      <c r="C40" s="23"/>
      <c r="D40" s="24"/>
      <c r="E40" s="90"/>
      <c r="F40" s="24"/>
      <c r="G40" s="96"/>
      <c r="H40" s="96"/>
      <c r="I40" s="92"/>
      <c r="J40" s="29"/>
      <c r="L40" s="97"/>
      <c r="M40" s="98"/>
      <c r="N40" s="96"/>
      <c r="O40" s="99"/>
    </row>
    <row r="41" spans="2:15" ht="19.5" customHeight="1" x14ac:dyDescent="0.25">
      <c r="B41" s="8" t="s">
        <v>10</v>
      </c>
      <c r="C41" s="23" t="s">
        <v>14</v>
      </c>
      <c r="D41" s="24" t="s">
        <v>32</v>
      </c>
      <c r="E41" s="90"/>
      <c r="F41" s="24"/>
      <c r="G41" s="96"/>
      <c r="H41" s="96"/>
      <c r="I41" s="92"/>
      <c r="J41" s="29"/>
      <c r="L41" s="97"/>
      <c r="M41" s="98"/>
      <c r="N41" s="96"/>
      <c r="O41" s="99"/>
    </row>
    <row r="42" spans="2:15" ht="19.5" customHeight="1" x14ac:dyDescent="0.25">
      <c r="B42" s="8"/>
      <c r="C42" s="23"/>
      <c r="D42" s="24"/>
      <c r="E42" s="90"/>
      <c r="F42" s="24"/>
      <c r="G42" s="96"/>
      <c r="H42" s="96"/>
      <c r="I42" s="92"/>
      <c r="J42" s="29"/>
      <c r="L42" s="97"/>
      <c r="M42" s="98"/>
      <c r="N42" s="96"/>
      <c r="O42" s="99"/>
    </row>
    <row r="43" spans="2:15" ht="19.5" customHeight="1" x14ac:dyDescent="0.25">
      <c r="B43" s="8" t="s">
        <v>35</v>
      </c>
      <c r="C43" s="23"/>
      <c r="D43" s="24"/>
      <c r="E43" s="90"/>
      <c r="F43" s="24"/>
      <c r="G43" s="96"/>
      <c r="H43" s="96"/>
      <c r="I43" s="92"/>
      <c r="J43" s="30" t="str">
        <f>IF(M43+O43=0,J29+J39,"Ongeldig")</f>
        <v>Ongeldig</v>
      </c>
      <c r="L43" s="97"/>
      <c r="M43" s="98">
        <f>M29+M39</f>
        <v>18</v>
      </c>
      <c r="N43" s="96"/>
      <c r="O43" s="99">
        <f>O29+O39</f>
        <v>0</v>
      </c>
    </row>
    <row r="44" spans="2:15" ht="19.5" customHeight="1" thickBot="1" x14ac:dyDescent="0.3">
      <c r="B44" s="31"/>
      <c r="C44" s="32"/>
      <c r="D44" s="33"/>
      <c r="E44" s="100"/>
      <c r="F44" s="33"/>
      <c r="G44" s="101"/>
      <c r="H44" s="101"/>
      <c r="I44" s="102"/>
      <c r="J44" s="34"/>
      <c r="L44" s="103"/>
      <c r="M44" s="104"/>
      <c r="N44" s="101"/>
      <c r="O44" s="105"/>
    </row>
    <row r="45" spans="2:15" ht="19.5" customHeight="1" x14ac:dyDescent="0.25">
      <c r="B45" s="16"/>
      <c r="C45" s="16"/>
      <c r="D45" s="5"/>
      <c r="E45" s="5"/>
      <c r="F45" s="5"/>
      <c r="G45" s="27"/>
      <c r="H45" s="27"/>
      <c r="I45" s="81"/>
      <c r="J45" s="27"/>
      <c r="L45" s="27"/>
      <c r="M45" s="106"/>
      <c r="N45" s="27"/>
      <c r="O45" s="106"/>
    </row>
    <row r="46" spans="2:15" ht="19.5" customHeight="1" x14ac:dyDescent="0.25">
      <c r="B46" s="38" t="s">
        <v>5</v>
      </c>
      <c r="C46" s="39"/>
      <c r="D46" s="40"/>
      <c r="E46" s="41"/>
      <c r="F46" s="10"/>
      <c r="G46" s="107"/>
      <c r="H46" s="107"/>
      <c r="I46" s="108"/>
      <c r="J46" s="109"/>
      <c r="K46" s="7"/>
      <c r="L46" s="107"/>
      <c r="M46" s="110"/>
      <c r="N46" s="107"/>
      <c r="O46" s="110"/>
    </row>
    <row r="47" spans="2:15" ht="35.25" customHeight="1" x14ac:dyDescent="0.25">
      <c r="B47" s="302" t="s">
        <v>45</v>
      </c>
      <c r="C47" s="303"/>
      <c r="D47" s="303"/>
      <c r="E47" s="304"/>
      <c r="F47" s="10"/>
      <c r="G47" s="107"/>
      <c r="H47" s="107"/>
      <c r="I47" s="108"/>
      <c r="J47" s="109"/>
      <c r="K47" s="111"/>
      <c r="L47" s="107"/>
      <c r="M47" s="110"/>
      <c r="N47" s="107"/>
      <c r="O47" s="110"/>
    </row>
    <row r="48" spans="2:15" s="9" customFormat="1" ht="24.75" customHeight="1" x14ac:dyDescent="0.25">
      <c r="B48" s="305" t="s">
        <v>44</v>
      </c>
      <c r="C48" s="306"/>
      <c r="D48" s="306"/>
      <c r="E48" s="307"/>
      <c r="F48" s="112"/>
      <c r="G48" s="113"/>
      <c r="H48" s="113"/>
      <c r="I48" s="112"/>
      <c r="J48" s="114"/>
      <c r="K48" s="115"/>
      <c r="L48" s="116"/>
      <c r="M48" s="117"/>
      <c r="N48" s="116"/>
      <c r="O48" s="117"/>
    </row>
    <row r="49" spans="2:15" ht="35.25" customHeight="1" x14ac:dyDescent="0.25">
      <c r="B49" s="305" t="s">
        <v>48</v>
      </c>
      <c r="C49" s="306"/>
      <c r="D49" s="306"/>
      <c r="E49" s="307"/>
      <c r="F49" s="10"/>
      <c r="G49" s="107"/>
      <c r="H49" s="107"/>
      <c r="I49" s="108"/>
      <c r="J49" s="109"/>
      <c r="K49" s="111"/>
      <c r="L49" s="107"/>
      <c r="M49" s="110"/>
      <c r="N49" s="107"/>
      <c r="O49" s="110"/>
    </row>
    <row r="50" spans="2:15" s="9" customFormat="1" ht="19.5" customHeight="1" x14ac:dyDescent="0.25">
      <c r="B50" s="35"/>
      <c r="C50" s="42"/>
      <c r="D50" s="36"/>
      <c r="E50" s="37"/>
      <c r="F50" s="112"/>
      <c r="G50" s="113"/>
      <c r="H50" s="113"/>
      <c r="I50" s="112"/>
      <c r="J50" s="114"/>
      <c r="K50" s="115"/>
      <c r="L50" s="116"/>
      <c r="M50" s="117"/>
      <c r="N50" s="116"/>
      <c r="O50" s="117"/>
    </row>
    <row r="51" spans="2:15" ht="19.5" customHeight="1" x14ac:dyDescent="0.25">
      <c r="B51" s="18"/>
      <c r="C51" s="19"/>
      <c r="D51" s="10"/>
      <c r="E51" s="10"/>
      <c r="F51" s="10"/>
      <c r="G51" s="107"/>
      <c r="H51" s="107"/>
      <c r="I51" s="108"/>
      <c r="J51" s="109"/>
      <c r="K51" s="7"/>
      <c r="L51" s="107"/>
      <c r="M51" s="110"/>
      <c r="N51" s="107"/>
      <c r="O51" s="110"/>
    </row>
    <row r="52" spans="2:15" ht="19.5" customHeight="1" x14ac:dyDescent="0.25">
      <c r="B52" s="43" t="s">
        <v>6</v>
      </c>
      <c r="C52" s="44"/>
      <c r="D52" s="44"/>
      <c r="E52" s="45"/>
      <c r="F52" s="109"/>
      <c r="G52" s="107"/>
      <c r="H52" s="118"/>
      <c r="I52" s="109"/>
      <c r="K52" s="7"/>
      <c r="L52" s="107"/>
      <c r="M52" s="110"/>
      <c r="N52" s="107"/>
      <c r="O52" s="110"/>
    </row>
    <row r="53" spans="2:15" ht="19.5" customHeight="1" x14ac:dyDescent="0.25">
      <c r="B53" s="20" t="s">
        <v>36</v>
      </c>
      <c r="C53" s="11"/>
      <c r="D53" s="64"/>
      <c r="E53" s="63"/>
      <c r="F53" s="119"/>
      <c r="G53" s="120"/>
      <c r="H53" s="120"/>
      <c r="I53" s="119"/>
      <c r="K53" s="7"/>
      <c r="L53" s="121"/>
      <c r="N53" s="121"/>
    </row>
    <row r="54" spans="2:15" ht="19.5" customHeight="1" x14ac:dyDescent="0.25">
      <c r="B54" s="21" t="s">
        <v>37</v>
      </c>
      <c r="C54" s="6"/>
      <c r="D54" s="62"/>
      <c r="E54" s="61"/>
      <c r="F54" s="119"/>
      <c r="G54" s="120"/>
      <c r="H54" s="120"/>
      <c r="I54" s="119"/>
      <c r="K54" s="7"/>
      <c r="L54" s="121"/>
      <c r="N54" s="121"/>
    </row>
    <row r="55" spans="2:15" ht="19.5" customHeight="1" x14ac:dyDescent="0.25">
      <c r="B55" s="21" t="s">
        <v>38</v>
      </c>
      <c r="C55" s="6"/>
      <c r="D55" s="62"/>
      <c r="E55" s="61"/>
      <c r="F55" s="119"/>
      <c r="G55" s="120"/>
      <c r="H55" s="120"/>
      <c r="I55" s="119"/>
      <c r="K55" s="7"/>
      <c r="L55" s="121"/>
      <c r="N55" s="121"/>
    </row>
    <row r="56" spans="2:15" ht="19.5" customHeight="1" x14ac:dyDescent="0.25">
      <c r="B56" s="21" t="s">
        <v>39</v>
      </c>
      <c r="C56" s="6"/>
      <c r="D56" s="62"/>
      <c r="E56" s="61"/>
      <c r="F56" s="119"/>
      <c r="G56" s="120"/>
      <c r="H56" s="120"/>
      <c r="I56" s="119"/>
      <c r="K56" s="7"/>
      <c r="L56" s="121"/>
      <c r="N56" s="121"/>
    </row>
    <row r="57" spans="2:15" ht="19.5" customHeight="1" x14ac:dyDescent="0.25">
      <c r="B57" s="21" t="s">
        <v>40</v>
      </c>
      <c r="C57" s="6"/>
      <c r="D57" s="62"/>
      <c r="E57" s="61"/>
      <c r="F57" s="119"/>
      <c r="G57" s="120"/>
      <c r="H57" s="120"/>
      <c r="I57" s="119"/>
      <c r="K57" s="7"/>
      <c r="L57" s="121"/>
      <c r="N57" s="121"/>
    </row>
    <row r="58" spans="2:15" ht="19.5" customHeight="1" x14ac:dyDescent="0.25">
      <c r="B58" s="22" t="s">
        <v>41</v>
      </c>
      <c r="C58" s="123"/>
      <c r="D58" s="60"/>
      <c r="E58" s="59"/>
      <c r="F58" s="119"/>
      <c r="G58" s="120"/>
      <c r="H58" s="120"/>
      <c r="I58" s="119"/>
      <c r="K58" s="7"/>
      <c r="L58" s="121"/>
      <c r="N58" s="121"/>
    </row>
    <row r="59" spans="2:15" ht="19.5" customHeight="1" x14ac:dyDescent="0.25">
      <c r="K59" s="7"/>
    </row>
    <row r="60" spans="2:15" x14ac:dyDescent="0.25">
      <c r="K60" s="7"/>
    </row>
    <row r="61" spans="2:15" x14ac:dyDescent="0.25">
      <c r="K61" s="7"/>
    </row>
    <row r="62" spans="2:15" x14ac:dyDescent="0.25">
      <c r="K62" s="7"/>
    </row>
    <row r="63" spans="2:15" x14ac:dyDescent="0.25">
      <c r="K63" s="7"/>
    </row>
    <row r="64" spans="2:15" x14ac:dyDescent="0.25">
      <c r="K64" s="7"/>
    </row>
  </sheetData>
  <sheetProtection algorithmName="SHA-512" hashValue="6D4WiJ4sxTu/GDBpIsBhaqIuN9edtwEkEc39hH/uaaRKS+3tml0ahejFqQNxyC9CSGcJBlvvDbcaDRRTWMrsnw==" saltValue="I91XQlO4IcFAJP+SJxB34g==" spinCount="100000" sheet="1" formatColumns="0" formatRows="0" selectLockedCells="1"/>
  <protectedRanges>
    <protectedRange algorithmName="SHA-512" hashValue="n6HOR6rEw0LnJzmz8shM4+G9yhs3bg1rawhRLrMcv5i+NBVSLoY2rmBzv582O4obKoqbyFYtj5p16mVZbc/vKw==" saltValue="+qiY3UPl1yWZgQvKDCAc9A==" spinCount="100000" sqref="L53:O58 J50 J48 C53:I58" name="Bereik1_1"/>
  </protectedRanges>
  <mergeCells count="3">
    <mergeCell ref="B47:E47"/>
    <mergeCell ref="B49:E49"/>
    <mergeCell ref="B48:E48"/>
  </mergeCells>
  <phoneticPr fontId="7" type="noConversion"/>
  <conditionalFormatting sqref="M10:M43 O10:O43">
    <cfRule type="cellIs" dxfId="0" priority="1" operator="greaterThan">
      <formula>0</formula>
    </cfRule>
  </conditionalFormatting>
  <dataValidations disablePrompts="1" count="1">
    <dataValidation type="list" allowBlank="1" showInputMessage="1" showErrorMessage="1" sqref="J48:J50" xr:uid="{46741431-07D8-41DF-B58A-97758FB2A63F}">
      <formula1>"ja,nee"</formula1>
    </dataValidation>
  </dataValidations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79CD444A928941A9AF1948E1C5F56F" ma:contentTypeVersion="15" ma:contentTypeDescription="Een nieuw document maken." ma:contentTypeScope="" ma:versionID="8f517fe5d993608535b6781e2b75ccab">
  <xsd:schema xmlns:xsd="http://www.w3.org/2001/XMLSchema" xmlns:xs="http://www.w3.org/2001/XMLSchema" xmlns:p="http://schemas.microsoft.com/office/2006/metadata/properties" xmlns:ns2="459beeb6-6dd3-4d55-962c-d03dcf02b108" xmlns:ns3="bfa891cb-252b-40a7-a024-fa86824d7016" targetNamespace="http://schemas.microsoft.com/office/2006/metadata/properties" ma:root="true" ma:fieldsID="fb4a92905c89136af7ea6623a1dcc378" ns2:_="" ns3:_="">
    <xsd:import namespace="459beeb6-6dd3-4d55-962c-d03dcf02b108"/>
    <xsd:import namespace="bfa891cb-252b-40a7-a024-fa86824d70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beeb6-6dd3-4d55-962c-d03dcf02b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b077af7-eccc-41ba-8726-6d08c81cb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91cb-252b-40a7-a024-fa86824d701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29ca65-8a4a-4797-8c8c-09bc78f95216}" ma:internalName="TaxCatchAll" ma:showField="CatchAllData" ma:web="bfa891cb-252b-40a7-a024-fa86824d7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beeb6-6dd3-4d55-962c-d03dcf02b108">
      <Terms xmlns="http://schemas.microsoft.com/office/infopath/2007/PartnerControls"/>
    </lcf76f155ced4ddcb4097134ff3c332f>
    <TaxCatchAll xmlns="bfa891cb-252b-40a7-a024-fa86824d7016" xsi:nil="true"/>
  </documentManagement>
</p:properties>
</file>

<file path=customXml/itemProps1.xml><?xml version="1.0" encoding="utf-8"?>
<ds:datastoreItem xmlns:ds="http://schemas.openxmlformats.org/officeDocument/2006/customXml" ds:itemID="{786857A8-AC79-4EC8-B4CD-BC33072442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3B333-7E6A-43BD-90D3-45714A0AC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beeb6-6dd3-4d55-962c-d03dcf02b108"/>
    <ds:schemaRef ds:uri="bfa891cb-252b-40a7-a024-fa86824d7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E1245E-74F1-4F6B-97E4-2A35BBC88403}">
  <ds:schemaRefs>
    <ds:schemaRef ds:uri="http://schemas.openxmlformats.org/package/2006/metadata/core-properties"/>
    <ds:schemaRef ds:uri="bfa891cb-252b-40a7-a024-fa86824d7016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459beeb6-6dd3-4d55-962c-d03dcf02b10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Totaal Prijzenblad</vt:lpstr>
      <vt:lpstr>prijzenblad ontw en uitv fase</vt:lpstr>
      <vt:lpstr>Prijzenblad The Bridge OH</vt:lpstr>
      <vt:lpstr>'Prijzenblad The Bridge OH'!Print_Area</vt:lpstr>
      <vt:lpstr>'Prijzenblad The Bridge OH'!Print_Titles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Raymond Verkade</dc:creator>
  <cp:keywords/>
  <dc:description/>
  <cp:lastModifiedBy>Timminga, Z.J. (Anja)</cp:lastModifiedBy>
  <cp:revision/>
  <cp:lastPrinted>2025-11-11T11:15:40Z</cp:lastPrinted>
  <dcterms:created xsi:type="dcterms:W3CDTF">2023-10-10T05:40:33Z</dcterms:created>
  <dcterms:modified xsi:type="dcterms:W3CDTF">2026-03-16T16:43:48Z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0x0101006A79CD444A928941A9AF1948E1C5F56F</vt:lpwstr>
  </property>
  <property fmtid="{D5CDD505-2E9C-101B-9397-08002B2CF9AE}" pid="3" name="MediaServiceImageTags">
    <vt:lpwstr/>
  </property>
</Properties>
</file>