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eierijstad.sharepoint.com/teams/WA-Inkoop/Gedeelde documenten/General/Aanbestedingen/Hans/2026-4049a relinen As50+/3 aanbestedingsstukken/"/>
    </mc:Choice>
  </mc:AlternateContent>
  <xr:revisionPtr revIDLastSave="475" documentId="13_ncr:1_{C93D65EC-D1F7-4021-BD26-FA6C90732C82}" xr6:coauthVersionLast="47" xr6:coauthVersionMax="47" xr10:uidLastSave="{CB9E5FC0-BF11-4946-8508-7053A4D4CF6C}"/>
  <bookViews>
    <workbookView xWindow="-120" yWindow="-120" windowWidth="29040" windowHeight="17520" xr2:uid="{00000000-000D-0000-FFFF-FFFF00000000}"/>
  </bookViews>
  <sheets>
    <sheet name="EMVI-vragenlijst" sheetId="1" r:id="rId1"/>
    <sheet name="Voertuigen en materieel" sheetId="3" r:id="rId2"/>
    <sheet name="Invulwaard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2" l="1"/>
  <c r="L4" i="2"/>
  <c r="L8" i="2" s="1"/>
  <c r="L9" i="2" s="1"/>
  <c r="L10" i="2" s="1"/>
  <c r="L11" i="2" s="1"/>
  <c r="L12" i="2" s="1"/>
  <c r="L13" i="2" s="1"/>
  <c r="H8" i="2"/>
  <c r="O73" i="1"/>
  <c r="L14" i="2" l="1"/>
  <c r="L15" i="2" s="1"/>
  <c r="L16" i="2" s="1"/>
  <c r="L17" i="2" s="1"/>
  <c r="L18" i="2" s="1"/>
  <c r="O23" i="1" l="1"/>
  <c r="AG23" i="1" s="1"/>
  <c r="O35" i="1"/>
  <c r="AY35" i="1" s="1"/>
  <c r="N10" i="2"/>
  <c r="N11" i="2" s="1"/>
  <c r="N12" i="2" s="1"/>
  <c r="N13" i="2" s="1"/>
  <c r="N14" i="2" s="1"/>
  <c r="N15" i="2" s="1"/>
  <c r="N16" i="2" s="1"/>
  <c r="N9" i="2"/>
  <c r="AI35" i="1" l="1"/>
  <c r="AN35" i="1"/>
  <c r="AG35" i="1"/>
  <c r="AL35" i="1"/>
  <c r="AP35" i="1"/>
  <c r="AT35" i="1"/>
  <c r="AX35" i="1"/>
  <c r="AR35" i="1"/>
  <c r="AV35" i="1"/>
  <c r="AZ35" i="1"/>
  <c r="AJ35" i="1"/>
  <c r="AK35" i="1"/>
  <c r="AO35" i="1"/>
  <c r="AS35" i="1"/>
  <c r="AW35" i="1"/>
  <c r="AH35" i="1"/>
  <c r="AM35" i="1"/>
  <c r="AQ35" i="1"/>
  <c r="AU35" i="1"/>
  <c r="AU23" i="1"/>
  <c r="AQ23" i="1"/>
  <c r="AX23" i="1"/>
  <c r="AZ23" i="1"/>
  <c r="AV23" i="1"/>
  <c r="AR23" i="1"/>
  <c r="AN23" i="1"/>
  <c r="AJ23" i="1"/>
  <c r="AI23" i="1"/>
  <c r="AH23" i="1"/>
  <c r="AY23" i="1"/>
  <c r="AM23" i="1"/>
  <c r="AT23" i="1"/>
  <c r="AL23" i="1"/>
  <c r="AW23" i="1"/>
  <c r="AS23" i="1"/>
  <c r="AO23" i="1"/>
  <c r="AK23" i="1"/>
  <c r="P58" i="1" l="1"/>
  <c r="AB58" i="1" s="1"/>
  <c r="O33" i="1"/>
  <c r="AK16" i="3"/>
  <c r="AK19" i="3" s="1"/>
  <c r="AJ16" i="3"/>
  <c r="AJ19" i="3" s="1"/>
  <c r="AI16" i="3"/>
  <c r="AI19" i="3" s="1"/>
  <c r="AH16" i="3"/>
  <c r="AH19" i="3" s="1"/>
  <c r="AG16" i="3"/>
  <c r="AM16" i="3" s="1"/>
  <c r="AK15" i="3"/>
  <c r="AK18" i="3" s="1"/>
  <c r="AJ15" i="3"/>
  <c r="AJ18" i="3" s="1"/>
  <c r="AI15" i="3"/>
  <c r="AI18" i="3" s="1"/>
  <c r="AH15" i="3"/>
  <c r="AH18" i="3" s="1"/>
  <c r="AG15" i="3"/>
  <c r="AK14" i="3"/>
  <c r="AJ14" i="3"/>
  <c r="AI14" i="3"/>
  <c r="AH14" i="3"/>
  <c r="AG14" i="3"/>
  <c r="AK13" i="3"/>
  <c r="AJ13" i="3"/>
  <c r="AI13" i="3"/>
  <c r="AH13" i="3"/>
  <c r="AG13" i="3"/>
  <c r="Q16" i="3"/>
  <c r="P16" i="3"/>
  <c r="O16" i="3"/>
  <c r="N16" i="3"/>
  <c r="M16" i="3"/>
  <c r="Q15" i="3"/>
  <c r="Q18" i="3" s="1"/>
  <c r="P15" i="3"/>
  <c r="P18" i="3" s="1"/>
  <c r="O15" i="3"/>
  <c r="O18" i="3" s="1"/>
  <c r="N15" i="3"/>
  <c r="N18" i="3" s="1"/>
  <c r="M15" i="3"/>
  <c r="Q14" i="3"/>
  <c r="P14" i="3"/>
  <c r="O14" i="3"/>
  <c r="N14" i="3"/>
  <c r="M14" i="3"/>
  <c r="Q13" i="3"/>
  <c r="P13" i="3"/>
  <c r="O13" i="3"/>
  <c r="N13" i="3"/>
  <c r="M13" i="3"/>
  <c r="Q19" i="3"/>
  <c r="P19" i="3"/>
  <c r="O19" i="3"/>
  <c r="N19" i="3"/>
  <c r="AA16" i="3"/>
  <c r="AA19" i="3" s="1"/>
  <c r="Z16" i="3"/>
  <c r="Z19" i="3" s="1"/>
  <c r="Y16" i="3"/>
  <c r="Y19" i="3" s="1"/>
  <c r="X16" i="3"/>
  <c r="X19" i="3" s="1"/>
  <c r="W16" i="3"/>
  <c r="AA15" i="3"/>
  <c r="AA18" i="3" s="1"/>
  <c r="Z15" i="3"/>
  <c r="Z18" i="3" s="1"/>
  <c r="Y15" i="3"/>
  <c r="X15" i="3"/>
  <c r="X18" i="3" s="1"/>
  <c r="W15" i="3"/>
  <c r="G15" i="3"/>
  <c r="G18" i="3" s="1"/>
  <c r="F15" i="3"/>
  <c r="F18" i="3" s="1"/>
  <c r="E15" i="3"/>
  <c r="E18" i="3" s="1"/>
  <c r="D15" i="3"/>
  <c r="D18" i="3" s="1"/>
  <c r="C15" i="3"/>
  <c r="G16" i="3"/>
  <c r="G19" i="3" s="1"/>
  <c r="F16" i="3"/>
  <c r="F19" i="3" s="1"/>
  <c r="E16" i="3"/>
  <c r="E19" i="3" s="1"/>
  <c r="D16" i="3"/>
  <c r="D19" i="3" s="1"/>
  <c r="C16" i="3"/>
  <c r="P44" i="1"/>
  <c r="R44" i="1" s="1"/>
  <c r="P28" i="1"/>
  <c r="R28" i="1" s="1"/>
  <c r="P16" i="1"/>
  <c r="O65" i="1"/>
  <c r="O63" i="1"/>
  <c r="O60" i="1"/>
  <c r="O58" i="1"/>
  <c r="O51" i="1"/>
  <c r="O49" i="1"/>
  <c r="O46" i="1"/>
  <c r="O44" i="1"/>
  <c r="U44" i="1" s="1"/>
  <c r="O30" i="1"/>
  <c r="O28" i="1"/>
  <c r="O21" i="1"/>
  <c r="AH9" i="3" l="1"/>
  <c r="AY65" i="1"/>
  <c r="AU65" i="1"/>
  <c r="AQ65" i="1"/>
  <c r="AM65" i="1"/>
  <c r="AI65" i="1"/>
  <c r="AR65" i="1"/>
  <c r="AX65" i="1"/>
  <c r="AT65" i="1"/>
  <c r="AP65" i="1"/>
  <c r="AL65" i="1"/>
  <c r="AH65" i="1"/>
  <c r="AV65" i="1"/>
  <c r="AJ65" i="1"/>
  <c r="AW65" i="1"/>
  <c r="AS65" i="1"/>
  <c r="AO65" i="1"/>
  <c r="AK65" i="1"/>
  <c r="AG65" i="1"/>
  <c r="AZ65" i="1"/>
  <c r="AN65" i="1"/>
  <c r="U63" i="1"/>
  <c r="U65" i="1" s="1"/>
  <c r="AZ63" i="1"/>
  <c r="AV63" i="1"/>
  <c r="AR63" i="1"/>
  <c r="AN63" i="1"/>
  <c r="AJ63" i="1"/>
  <c r="AF63" i="1"/>
  <c r="BA63" i="1"/>
  <c r="AK63" i="1"/>
  <c r="AY63" i="1"/>
  <c r="AU63" i="1"/>
  <c r="AQ63" i="1"/>
  <c r="AM63" i="1"/>
  <c r="AI63" i="1"/>
  <c r="AS63" i="1"/>
  <c r="AG63" i="1"/>
  <c r="AX63" i="1"/>
  <c r="AT63" i="1"/>
  <c r="AP63" i="1"/>
  <c r="AL63" i="1"/>
  <c r="AH63" i="1"/>
  <c r="AW63" i="1"/>
  <c r="AO63" i="1"/>
  <c r="X9" i="3"/>
  <c r="AX51" i="1"/>
  <c r="AT51" i="1"/>
  <c r="AP51" i="1"/>
  <c r="AL51" i="1"/>
  <c r="AH51" i="1"/>
  <c r="AW51" i="1"/>
  <c r="AS51" i="1"/>
  <c r="AO51" i="1"/>
  <c r="AK51" i="1"/>
  <c r="AG51" i="1"/>
  <c r="AZ51" i="1"/>
  <c r="AV51" i="1"/>
  <c r="AR51" i="1"/>
  <c r="AN51" i="1"/>
  <c r="AJ51" i="1"/>
  <c r="AY51" i="1"/>
  <c r="AU51" i="1"/>
  <c r="AQ51" i="1"/>
  <c r="AM51" i="1"/>
  <c r="AI51" i="1"/>
  <c r="X8" i="3"/>
  <c r="AY49" i="1"/>
  <c r="AX49" i="1"/>
  <c r="AT49" i="1"/>
  <c r="AP49" i="1"/>
  <c r="AL49" i="1"/>
  <c r="AH49" i="1"/>
  <c r="BA49" i="1"/>
  <c r="AW49" i="1"/>
  <c r="AS49" i="1"/>
  <c r="AO49" i="1"/>
  <c r="AK49" i="1"/>
  <c r="AG49" i="1"/>
  <c r="AZ49" i="1"/>
  <c r="AV49" i="1"/>
  <c r="AR49" i="1"/>
  <c r="AN49" i="1"/>
  <c r="AJ49" i="1"/>
  <c r="AF49" i="1"/>
  <c r="AU49" i="1"/>
  <c r="AQ49" i="1"/>
  <c r="AM49" i="1"/>
  <c r="AI49" i="1"/>
  <c r="U33" i="1"/>
  <c r="X33" i="1" s="1"/>
  <c r="BA33" i="1"/>
  <c r="AW33" i="1"/>
  <c r="AS33" i="1"/>
  <c r="AO33" i="1"/>
  <c r="AK33" i="1"/>
  <c r="AG33" i="1"/>
  <c r="AQ33" i="1"/>
  <c r="AI33" i="1"/>
  <c r="AZ33" i="1"/>
  <c r="AV33" i="1"/>
  <c r="AR33" i="1"/>
  <c r="AN33" i="1"/>
  <c r="AJ33" i="1"/>
  <c r="AF33" i="1"/>
  <c r="AU33" i="1"/>
  <c r="AM33" i="1"/>
  <c r="AY33" i="1"/>
  <c r="AX33" i="1"/>
  <c r="AT33" i="1"/>
  <c r="AP33" i="1"/>
  <c r="AL33" i="1"/>
  <c r="AH33" i="1"/>
  <c r="AK21" i="1"/>
  <c r="AO21" i="1"/>
  <c r="AS21" i="1"/>
  <c r="AW21" i="1"/>
  <c r="BA21" i="1"/>
  <c r="AI21" i="1"/>
  <c r="AL21" i="1"/>
  <c r="AP21" i="1"/>
  <c r="AT21" i="1"/>
  <c r="AX21" i="1"/>
  <c r="AF21" i="1"/>
  <c r="AJ21" i="1"/>
  <c r="AM21" i="1"/>
  <c r="AQ21" i="1"/>
  <c r="AU21" i="1"/>
  <c r="AY21" i="1"/>
  <c r="AG21" i="1"/>
  <c r="AN21" i="1"/>
  <c r="AR21" i="1"/>
  <c r="AV21" i="1"/>
  <c r="AZ21" i="1"/>
  <c r="AH21" i="1"/>
  <c r="R58" i="1"/>
  <c r="AB16" i="1"/>
  <c r="X44" i="1"/>
  <c r="W44" i="1"/>
  <c r="AB44" i="1"/>
  <c r="AB28" i="1"/>
  <c r="V44" i="1"/>
  <c r="AH8" i="3"/>
  <c r="E9" i="3"/>
  <c r="E8" i="3"/>
  <c r="AM13" i="3"/>
  <c r="AM14" i="3"/>
  <c r="W19" i="3"/>
  <c r="AG18" i="3"/>
  <c r="AM15" i="3"/>
  <c r="AG19" i="3"/>
  <c r="M18" i="3"/>
  <c r="AC15" i="3"/>
  <c r="S16" i="3"/>
  <c r="AC16" i="3"/>
  <c r="Y18" i="3"/>
  <c r="S13" i="3"/>
  <c r="S14" i="3"/>
  <c r="M19" i="3"/>
  <c r="O9" i="3"/>
  <c r="O8" i="3"/>
  <c r="S15" i="3"/>
  <c r="S19" i="3" s="1"/>
  <c r="C19" i="3"/>
  <c r="I15" i="3"/>
  <c r="U58" i="1"/>
  <c r="U49" i="1"/>
  <c r="U28" i="1"/>
  <c r="U21" i="1"/>
  <c r="U35" i="1" l="1"/>
  <c r="X35" i="1" s="1"/>
  <c r="W58" i="1"/>
  <c r="BC33" i="1"/>
  <c r="R33" i="1" s="1"/>
  <c r="X63" i="1"/>
  <c r="BC63" i="1"/>
  <c r="BC49" i="1"/>
  <c r="BC21" i="1"/>
  <c r="R21" i="1" s="1"/>
  <c r="P23" i="1" s="1"/>
  <c r="BA23" i="1" s="1"/>
  <c r="U51" i="1"/>
  <c r="V28" i="1"/>
  <c r="W28" i="1"/>
  <c r="X49" i="1"/>
  <c r="X58" i="1"/>
  <c r="V58" i="1"/>
  <c r="U23" i="1"/>
  <c r="AM18" i="3"/>
  <c r="AN18" i="3" s="1"/>
  <c r="AM19" i="3"/>
  <c r="AN19" i="3" s="1"/>
  <c r="AC19" i="3"/>
  <c r="AD19" i="3" s="1"/>
  <c r="T19" i="3"/>
  <c r="S18" i="3"/>
  <c r="T18" i="3" s="1"/>
  <c r="X28" i="1"/>
  <c r="X21" i="1"/>
  <c r="AF23" i="1" l="1"/>
  <c r="AP23" i="1"/>
  <c r="V33" i="1"/>
  <c r="W33" i="1"/>
  <c r="W21" i="1"/>
  <c r="X23" i="1"/>
  <c r="V21" i="1"/>
  <c r="R63" i="1"/>
  <c r="R49" i="1"/>
  <c r="P35" i="1"/>
  <c r="AF35" i="1" l="1"/>
  <c r="BA35" i="1"/>
  <c r="BC23" i="1"/>
  <c r="R23" i="1" s="1"/>
  <c r="V63" i="1"/>
  <c r="W63" i="1"/>
  <c r="V49" i="1"/>
  <c r="W49" i="1"/>
  <c r="P65" i="1"/>
  <c r="P51" i="1"/>
  <c r="BC35" i="1" l="1"/>
  <c r="R35" i="1" s="1"/>
  <c r="AF65" i="1"/>
  <c r="BA65" i="1"/>
  <c r="AF51" i="1"/>
  <c r="BA51" i="1"/>
  <c r="V23" i="1"/>
  <c r="W23" i="1"/>
  <c r="D2" i="3"/>
  <c r="B2" i="3"/>
  <c r="BC65" i="1" l="1"/>
  <c r="R65" i="1" s="1"/>
  <c r="BC51" i="1"/>
  <c r="R51" i="1" s="1"/>
  <c r="V35" i="1"/>
  <c r="W35" i="1"/>
  <c r="O16" i="1"/>
  <c r="O18" i="1"/>
  <c r="R16" i="1" l="1"/>
  <c r="AA14" i="3" l="1"/>
  <c r="Z14" i="3"/>
  <c r="Y14" i="3"/>
  <c r="X14" i="3"/>
  <c r="W14" i="3"/>
  <c r="G14" i="3"/>
  <c r="F14" i="3"/>
  <c r="E14" i="3"/>
  <c r="D14" i="3"/>
  <c r="C14" i="3"/>
  <c r="C18" i="3" s="1"/>
  <c r="AA13" i="3"/>
  <c r="Z13" i="3"/>
  <c r="Y13" i="3"/>
  <c r="X13" i="3"/>
  <c r="W13" i="3"/>
  <c r="G13" i="3"/>
  <c r="F13" i="3"/>
  <c r="E13" i="3"/>
  <c r="D13" i="3"/>
  <c r="C13" i="3"/>
  <c r="AC14" i="3" l="1"/>
  <c r="AC13" i="3"/>
  <c r="W18" i="3"/>
  <c r="I14" i="3"/>
  <c r="I18" i="3" s="1"/>
  <c r="J18" i="3" s="1"/>
  <c r="U16" i="1"/>
  <c r="W16" i="1" s="1"/>
  <c r="I13" i="3"/>
  <c r="I16" i="3"/>
  <c r="I19" i="3" s="1"/>
  <c r="V16" i="1" l="1"/>
  <c r="AC18" i="3"/>
  <c r="AD18" i="3" s="1"/>
  <c r="X16" i="1"/>
  <c r="J19" i="3"/>
  <c r="F4" i="2" l="1"/>
  <c r="F8" i="2" s="1"/>
  <c r="F9" i="2" l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R73" i="1" l="1"/>
  <c r="V75" i="1" l="1"/>
  <c r="R76" i="1" s="1"/>
  <c r="R78" i="1" l="1"/>
  <c r="Q81" i="1" l="1"/>
  <c r="Q85" i="1"/>
  <c r="Q89" i="1"/>
</calcChain>
</file>

<file path=xl/sharedStrings.xml><?xml version="1.0" encoding="utf-8"?>
<sst xmlns="http://schemas.openxmlformats.org/spreadsheetml/2006/main" count="244" uniqueCount="123">
  <si>
    <t>:</t>
  </si>
  <si>
    <t>Wensen</t>
  </si>
  <si>
    <t>Categorie</t>
  </si>
  <si>
    <t>Ja/nee</t>
  </si>
  <si>
    <t>Ja</t>
  </si>
  <si>
    <t>nee</t>
  </si>
  <si>
    <t>punten</t>
  </si>
  <si>
    <t>f5</t>
  </si>
  <si>
    <t>tot</t>
  </si>
  <si>
    <t>Uw score op  het onderdeel kwaliteit</t>
  </si>
  <si>
    <t>maximaal te behalen score</t>
  </si>
  <si>
    <t>bonus
punten</t>
  </si>
  <si>
    <t>boetefactor</t>
  </si>
  <si>
    <t>boetefactor 1 tot 3 keer 
stappen van 0,2</t>
  </si>
  <si>
    <t>werkelijke op te leggen boete indien van toepassing</t>
  </si>
  <si>
    <t>Maximaal toe te kennen punten</t>
  </si>
  <si>
    <t>Minimale boete bij niet nakoming toezegging</t>
  </si>
  <si>
    <t>Door inschrijver behaalde punten</t>
  </si>
  <si>
    <t>behaalde score</t>
  </si>
  <si>
    <t>Opties</t>
  </si>
  <si>
    <t>Omschrijving</t>
  </si>
  <si>
    <t>procent</t>
  </si>
  <si>
    <t>stap</t>
  </si>
  <si>
    <t>min :</t>
  </si>
  <si>
    <t>max :</t>
  </si>
  <si>
    <t>stap :</t>
  </si>
  <si>
    <t>Voor voertuigen die worden gebruikt voor transport naar, van en op het werk geldt:.</t>
  </si>
  <si>
    <t>Welk materieel gebruikt u tijdens de uitvoering  van het werk</t>
  </si>
  <si>
    <t>Minimaal toe te kennen punten</t>
  </si>
  <si>
    <t>behaalde punten</t>
  </si>
  <si>
    <t>max korting</t>
  </si>
  <si>
    <t>behaalde korting</t>
  </si>
  <si>
    <t>gemiddelde boetefactor</t>
  </si>
  <si>
    <t>Basis voor berekening</t>
  </si>
  <si>
    <t>aannemer</t>
  </si>
  <si>
    <t xml:space="preserve">: </t>
  </si>
  <si>
    <t xml:space="preserve">week </t>
  </si>
  <si>
    <t>maandag</t>
  </si>
  <si>
    <t>t/m vrijdag</t>
  </si>
  <si>
    <t>dinsdag</t>
  </si>
  <si>
    <t>woensdag</t>
  </si>
  <si>
    <t>donderdag</t>
  </si>
  <si>
    <t>vrijdag</t>
  </si>
  <si>
    <t>totaal</t>
  </si>
  <si>
    <t>euro 5</t>
  </si>
  <si>
    <t>euro 6</t>
  </si>
  <si>
    <t>overzicht van voertuigen per klasse per dag</t>
  </si>
  <si>
    <t>overzicht van materieel per bouwjaar per dag</t>
  </si>
  <si>
    <t>voeg hier rij in&gt;</t>
  </si>
  <si>
    <t>kentekens euro 5</t>
  </si>
  <si>
    <t>Indien u rijen toe wilt voegen, gelieve dat op deze rij te doen.</t>
  </si>
  <si>
    <t>Toetsingsstaat ingezet(te) voertuigen en materieel</t>
  </si>
  <si>
    <t>Vul in deze rijen per dag de kentekens in van voertuigen (met Euro 4 of lager) die, of kenmerken van het materieel (van het bouwjaar 2008 of ouder) dat, op deze dag op het werk aanwezig zijn/is.</t>
  </si>
  <si>
    <t>Vul in deze rijen per dag de kentekens in van voertuigen (met Euro 4 of lager) die, of kenmerken van het materieel (van het bouwjaar 2009-2014) dat, op deze dag op het werk aanwezig zijn/is.</t>
  </si>
  <si>
    <t>Vul in deze rijen per dag de kentekens in van voertuigen (met Euro 4 of lager) die, of kenmerken van het materieel (van het bouwjaar 2015 of nieuwer) dat, op deze dag op het werk aanwezig zijn/is.</t>
  </si>
  <si>
    <t>inschrijver</t>
  </si>
  <si>
    <t>naam</t>
  </si>
  <si>
    <t>functie</t>
  </si>
  <si>
    <t>Handtekening</t>
  </si>
  <si>
    <t>Bijlage 8a</t>
  </si>
  <si>
    <t xml:space="preserve">Wij zetten o.a. voertuigen in van de klasse Euro 6 </t>
  </si>
  <si>
    <t>Wij zetten o.a.full elektrische of hybride voertuigen</t>
  </si>
  <si>
    <t>Euro 6 is de minimum gewenst en wordt derhalve niet gewaardeerd of bestraft</t>
  </si>
  <si>
    <t>Daarvan is ## % full elektrisch</t>
  </si>
  <si>
    <t>hoe meer full elektisch, des te meer punten</t>
  </si>
  <si>
    <t>pnt</t>
  </si>
  <si>
    <t>Klasse 1</t>
  </si>
  <si>
    <t>ouder dan 2012</t>
  </si>
  <si>
    <t>klasse 2</t>
  </si>
  <si>
    <t>van 2013 tot nu</t>
  </si>
  <si>
    <t>klasse 3</t>
  </si>
  <si>
    <t>Full elektrisch of hybride</t>
  </si>
  <si>
    <t>Materieel  &gt; 250 kg en inclusief voertuigen met een 'T-kenteken'</t>
  </si>
  <si>
    <t>Wij zetten o.a. voertuigen in van de klasse Euro 5 of lager</t>
  </si>
  <si>
    <t>Wij zetten o.a. materieel in van de klasse 1</t>
  </si>
  <si>
    <t>Wij zetten o.a. materieel in van de klasse 2</t>
  </si>
  <si>
    <t>Wij zetten o.a.materieel in van de klasse 3</t>
  </si>
  <si>
    <t>Handgereedschap en materieel &lt;=250 kg zonder kenteken</t>
  </si>
  <si>
    <t>Materieel daarbij geldt:</t>
  </si>
  <si>
    <t>Voertuigen, zijnde zonder 'T-kenteken' &gt; 3500 kg</t>
  </si>
  <si>
    <t>kentekens euro 6</t>
  </si>
  <si>
    <t>Kentekens hybride</t>
  </si>
  <si>
    <t>bouwjaar &lt;=2012</t>
  </si>
  <si>
    <t>bouwjaar = 2013-nu</t>
  </si>
  <si>
    <t>materieel hybride</t>
  </si>
  <si>
    <t>materieel full Elektrisch</t>
  </si>
  <si>
    <t>toegezegd % hybride of elektrisch :</t>
  </si>
  <si>
    <t>Elektrisch</t>
  </si>
  <si>
    <t>hybride +E</t>
  </si>
  <si>
    <t>% hybride+ E</t>
  </si>
  <si>
    <t>euro 5 of lager</t>
  </si>
  <si>
    <t>Kentekens Full Elektrisch</t>
  </si>
  <si>
    <t>voertuigen tot en met 3500 kg</t>
  </si>
  <si>
    <t>voertuigen vanaf 3500 kg</t>
  </si>
  <si>
    <t>Toegezegd full elektrisch :</t>
  </si>
  <si>
    <t xml:space="preserve"> </t>
  </si>
  <si>
    <t>klasse 1</t>
  </si>
  <si>
    <t>Full E</t>
  </si>
  <si>
    <t>Materieel &gt;250 Kg en T-kenteken</t>
  </si>
  <si>
    <t>Full Elektrisch</t>
  </si>
  <si>
    <t>vtgn/mat</t>
  </si>
  <si>
    <t>% full E</t>
  </si>
  <si>
    <t>toegezegd % klasse 3 :</t>
  </si>
  <si>
    <t>Materieel zonder kenteken en &lt;=250 kg</t>
  </si>
  <si>
    <t>EMVI-bonus</t>
  </si>
  <si>
    <t>Bonus punten</t>
  </si>
  <si>
    <t xml:space="preserve">Excel rekent echter met onafgeronde cijfers. </t>
  </si>
  <si>
    <t>Zie</t>
  </si>
  <si>
    <t>zie</t>
  </si>
  <si>
    <t>Behaalde EMVI-bonus op regel</t>
  </si>
  <si>
    <t>80-100</t>
  </si>
  <si>
    <t>Klasse 2 is de minimum gewenst en wordt derhalve niet gewaardeerd of bestraft</t>
  </si>
  <si>
    <t xml:space="preserve">afwijking lengteprofiel klinkers </t>
  </si>
  <si>
    <t>oplevering</t>
  </si>
  <si>
    <t>asfalt of dwarslas</t>
  </si>
  <si>
    <t xml:space="preserve">Alle scores worden per regel op 0,1 punt afgerond. </t>
  </si>
  <si>
    <t>Het totaal wordt op 0,01 punt afgerond en dat is bepalend voor de toe te kennen beoordelingsscore</t>
  </si>
  <si>
    <t>Voertuigen, zijnde (personen)auto's van de klasse M1 en/of N1 zonder maximum toegestane snelheid =&lt; 3500 kg</t>
  </si>
  <si>
    <t>Bestek 2026-4049a</t>
  </si>
  <si>
    <t>Rioolrenovatie(liners)</t>
  </si>
  <si>
    <t>Perceel 1</t>
  </si>
  <si>
    <t>Perceel 2</t>
  </si>
  <si>
    <t>Perceel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</si>
</sst>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5" formatCode="_ * #,##0.000_ ;_ * \-#,##0.000_ ;_ * &quot;-&quot;??_ ;_ @_ "/>
    <numFmt numFmtId="166" formatCode="0.0%"/>
    <numFmt numFmtId="167" formatCode="_ [$€-2]\ * #,##0.00_ ;_ [$€-2]\ * \-#,##0.00_ ;_ [$€-2]\ * &quot;-&quot;??_ ;_ @_ "/>
    <numFmt numFmtId="168" formatCode="d/mm/yy;@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7">
    <xf numFmtId="0" fontId="0" fillId="0" borderId="0" xfId="0"/>
    <xf numFmtId="164" fontId="0" fillId="0" borderId="0" xfId="0" applyNumberFormat="1"/>
    <xf numFmtId="0" fontId="2" fillId="0" borderId="0" xfId="0" applyFont="1" applyAlignment="1">
      <alignment vertical="top"/>
    </xf>
    <xf numFmtId="0" fontId="2" fillId="0" borderId="4" xfId="0" applyFont="1" applyBorder="1"/>
    <xf numFmtId="0" fontId="2" fillId="0" borderId="0" xfId="0" applyFont="1"/>
    <xf numFmtId="0" fontId="2" fillId="0" borderId="14" xfId="0" applyFont="1" applyBorder="1" applyAlignment="1">
      <alignment vertical="top"/>
    </xf>
    <xf numFmtId="0" fontId="3" fillId="0" borderId="0" xfId="0" applyFont="1" applyAlignment="1">
      <alignment vertical="top"/>
    </xf>
    <xf numFmtId="164" fontId="2" fillId="0" borderId="18" xfId="0" applyNumberFormat="1" applyFont="1" applyBorder="1" applyAlignment="1">
      <alignment vertical="top"/>
    </xf>
    <xf numFmtId="44" fontId="3" fillId="0" borderId="0" xfId="1" applyFont="1" applyFill="1" applyBorder="1" applyAlignment="1" applyProtection="1">
      <alignment vertical="top"/>
    </xf>
    <xf numFmtId="44" fontId="2" fillId="0" borderId="5" xfId="0" applyNumberFormat="1" applyFont="1" applyBorder="1" applyAlignment="1">
      <alignment vertical="top"/>
    </xf>
    <xf numFmtId="0" fontId="2" fillId="4" borderId="0" xfId="0" applyFont="1" applyFill="1" applyAlignment="1">
      <alignment vertical="top"/>
    </xf>
    <xf numFmtId="9" fontId="3" fillId="4" borderId="0" xfId="0" applyNumberFormat="1" applyFont="1" applyFill="1" applyAlignment="1">
      <alignment vertical="top"/>
    </xf>
    <xf numFmtId="1" fontId="2" fillId="0" borderId="0" xfId="0" applyNumberFormat="1" applyFont="1"/>
    <xf numFmtId="0" fontId="2" fillId="0" borderId="5" xfId="0" applyFont="1" applyBorder="1" applyAlignment="1">
      <alignment vertical="top"/>
    </xf>
    <xf numFmtId="164" fontId="2" fillId="0" borderId="0" xfId="0" applyNumberFormat="1" applyFont="1" applyAlignment="1">
      <alignment vertical="top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9" fontId="0" fillId="0" borderId="0" xfId="3" applyFont="1"/>
    <xf numFmtId="0" fontId="0" fillId="0" borderId="9" xfId="0" applyBorder="1"/>
    <xf numFmtId="0" fontId="0" fillId="0" borderId="12" xfId="0" applyBorder="1"/>
    <xf numFmtId="0" fontId="0" fillId="0" borderId="23" xfId="0" applyBorder="1"/>
    <xf numFmtId="0" fontId="0" fillId="0" borderId="24" xfId="0" applyBorder="1"/>
    <xf numFmtId="0" fontId="0" fillId="5" borderId="25" xfId="0" applyFill="1" applyBorder="1"/>
    <xf numFmtId="0" fontId="0" fillId="5" borderId="13" xfId="0" applyFill="1" applyBorder="1"/>
    <xf numFmtId="0" fontId="0" fillId="6" borderId="26" xfId="0" applyFill="1" applyBorder="1"/>
    <xf numFmtId="0" fontId="0" fillId="6" borderId="4" xfId="0" applyFill="1" applyBorder="1"/>
    <xf numFmtId="0" fontId="0" fillId="6" borderId="14" xfId="0" applyFill="1" applyBorder="1"/>
    <xf numFmtId="0" fontId="0" fillId="7" borderId="27" xfId="0" applyFill="1" applyBorder="1"/>
    <xf numFmtId="0" fontId="0" fillId="7" borderId="4" xfId="0" applyFill="1" applyBorder="1"/>
    <xf numFmtId="0" fontId="0" fillId="7" borderId="14" xfId="0" applyFill="1" applyBorder="1"/>
    <xf numFmtId="0" fontId="0" fillId="0" borderId="26" xfId="0" applyBorder="1"/>
    <xf numFmtId="0" fontId="0" fillId="0" borderId="1" xfId="0" applyBorder="1"/>
    <xf numFmtId="0" fontId="0" fillId="0" borderId="13" xfId="0" applyBorder="1"/>
    <xf numFmtId="0" fontId="0" fillId="0" borderId="28" xfId="0" applyBorder="1"/>
    <xf numFmtId="0" fontId="0" fillId="0" borderId="25" xfId="0" applyBorder="1"/>
    <xf numFmtId="0" fontId="0" fillId="0" borderId="27" xfId="0" applyBorder="1"/>
    <xf numFmtId="166" fontId="0" fillId="0" borderId="6" xfId="3" applyNumberFormat="1" applyFont="1" applyBorder="1"/>
    <xf numFmtId="166" fontId="0" fillId="0" borderId="15" xfId="3" applyNumberFormat="1" applyFont="1" applyBorder="1"/>
    <xf numFmtId="166" fontId="0" fillId="0" borderId="29" xfId="3" applyNumberFormat="1" applyFont="1" applyBorder="1"/>
    <xf numFmtId="166" fontId="0" fillId="0" borderId="27" xfId="3" applyNumberFormat="1" applyFont="1" applyBorder="1"/>
    <xf numFmtId="0" fontId="0" fillId="8" borderId="0" xfId="0" applyFill="1" applyProtection="1">
      <protection locked="0"/>
    </xf>
    <xf numFmtId="44" fontId="3" fillId="0" borderId="31" xfId="1" applyFont="1" applyFill="1" applyBorder="1" applyAlignment="1" applyProtection="1">
      <alignment vertical="top"/>
    </xf>
    <xf numFmtId="0" fontId="2" fillId="0" borderId="31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3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7" xfId="0" applyFont="1" applyBorder="1"/>
    <xf numFmtId="0" fontId="2" fillId="0" borderId="13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vertical="top"/>
    </xf>
    <xf numFmtId="165" fontId="2" fillId="0" borderId="0" xfId="2" applyNumberFormat="1" applyFont="1" applyFill="1" applyBorder="1" applyAlignment="1" applyProtection="1">
      <alignment vertical="top"/>
    </xf>
    <xf numFmtId="164" fontId="2" fillId="0" borderId="31" xfId="0" applyNumberFormat="1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9" xfId="0" applyFont="1" applyBorder="1"/>
    <xf numFmtId="0" fontId="2" fillId="0" borderId="20" xfId="0" applyFont="1" applyBorder="1"/>
    <xf numFmtId="0" fontId="2" fillId="0" borderId="22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164" fontId="2" fillId="0" borderId="20" xfId="0" applyNumberFormat="1" applyFont="1" applyBorder="1" applyAlignment="1">
      <alignment vertical="top"/>
    </xf>
    <xf numFmtId="0" fontId="2" fillId="0" borderId="20" xfId="0" applyFont="1" applyBorder="1" applyAlignment="1">
      <alignment vertical="top" wrapText="1"/>
    </xf>
    <xf numFmtId="2" fontId="2" fillId="0" borderId="22" xfId="0" applyNumberFormat="1" applyFont="1" applyBorder="1" applyAlignment="1">
      <alignment vertical="top"/>
    </xf>
    <xf numFmtId="2" fontId="2" fillId="0" borderId="20" xfId="0" applyNumberFormat="1" applyFont="1" applyBorder="1" applyAlignment="1">
      <alignment vertical="top"/>
    </xf>
    <xf numFmtId="0" fontId="2" fillId="0" borderId="21" xfId="0" applyFont="1" applyBorder="1" applyAlignment="1">
      <alignment vertical="top" wrapText="1"/>
    </xf>
    <xf numFmtId="0" fontId="2" fillId="0" borderId="8" xfId="0" applyFont="1" applyBorder="1"/>
    <xf numFmtId="44" fontId="2" fillId="0" borderId="0" xfId="1" applyFont="1" applyBorder="1" applyAlignment="1" applyProtection="1">
      <alignment vertical="top"/>
    </xf>
    <xf numFmtId="14" fontId="0" fillId="2" borderId="0" xfId="0" applyNumberFormat="1" applyFill="1" applyProtection="1"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2" fontId="0" fillId="0" borderId="0" xfId="0" applyNumberFormat="1"/>
    <xf numFmtId="164" fontId="2" fillId="0" borderId="0" xfId="0" applyNumberFormat="1" applyFont="1"/>
    <xf numFmtId="0" fontId="0" fillId="7" borderId="26" xfId="0" applyFill="1" applyBorder="1"/>
    <xf numFmtId="0" fontId="0" fillId="0" borderId="14" xfId="0" applyBorder="1"/>
    <xf numFmtId="0" fontId="0" fillId="0" borderId="32" xfId="0" applyBorder="1"/>
    <xf numFmtId="9" fontId="0" fillId="0" borderId="4" xfId="3" applyFont="1" applyBorder="1"/>
    <xf numFmtId="166" fontId="0" fillId="0" borderId="26" xfId="3" applyNumberFormat="1" applyFont="1" applyBorder="1"/>
    <xf numFmtId="164" fontId="2" fillId="0" borderId="0" xfId="3" applyNumberFormat="1" applyFont="1" applyProtection="1"/>
    <xf numFmtId="164" fontId="2" fillId="9" borderId="7" xfId="0" applyNumberFormat="1" applyFont="1" applyFill="1" applyBorder="1" applyAlignment="1">
      <alignment vertical="top"/>
    </xf>
    <xf numFmtId="44" fontId="2" fillId="0" borderId="10" xfId="0" applyNumberFormat="1" applyFont="1" applyBorder="1" applyAlignment="1">
      <alignment horizontal="left" vertical="top" wrapText="1"/>
    </xf>
    <xf numFmtId="44" fontId="2" fillId="0" borderId="2" xfId="0" applyNumberFormat="1" applyFont="1" applyBorder="1"/>
    <xf numFmtId="167" fontId="2" fillId="0" borderId="0" xfId="2" applyNumberFormat="1" applyFont="1" applyAlignment="1">
      <alignment vertical="top"/>
    </xf>
    <xf numFmtId="2" fontId="2" fillId="0" borderId="0" xfId="0" applyNumberFormat="1" applyFont="1"/>
    <xf numFmtId="2" fontId="2" fillId="0" borderId="0" xfId="0" applyNumberFormat="1" applyFont="1" applyAlignment="1">
      <alignment vertical="top"/>
    </xf>
    <xf numFmtId="44" fontId="2" fillId="0" borderId="0" xfId="0" applyNumberFormat="1" applyFont="1" applyAlignment="1">
      <alignment vertical="top"/>
    </xf>
    <xf numFmtId="0" fontId="2" fillId="0" borderId="0" xfId="0" quotePrefix="1" applyFont="1"/>
    <xf numFmtId="2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16" fontId="2" fillId="0" borderId="0" xfId="0" applyNumberFormat="1" applyFont="1" applyAlignment="1">
      <alignment vertical="top"/>
    </xf>
    <xf numFmtId="0" fontId="2" fillId="0" borderId="0" xfId="0" quotePrefix="1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quotePrefix="1" applyFont="1" applyAlignment="1">
      <alignment horizontal="left"/>
    </xf>
    <xf numFmtId="0" fontId="2" fillId="3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3" fillId="0" borderId="0" xfId="0" applyFont="1"/>
    <xf numFmtId="167" fontId="2" fillId="0" borderId="0" xfId="2" applyNumberFormat="1" applyFont="1" applyBorder="1"/>
    <xf numFmtId="0" fontId="3" fillId="0" borderId="7" xfId="0" applyFont="1" applyBorder="1" applyAlignment="1">
      <alignment vertical="top"/>
    </xf>
    <xf numFmtId="2" fontId="2" fillId="0" borderId="7" xfId="0" applyNumberFormat="1" applyFont="1" applyBorder="1" applyAlignment="1">
      <alignment vertical="top"/>
    </xf>
    <xf numFmtId="44" fontId="3" fillId="0" borderId="30" xfId="1" applyFont="1" applyFill="1" applyBorder="1" applyAlignment="1" applyProtection="1">
      <alignment vertical="top"/>
    </xf>
    <xf numFmtId="167" fontId="2" fillId="0" borderId="7" xfId="2" applyNumberFormat="1" applyFont="1" applyBorder="1" applyAlignment="1">
      <alignment vertical="top"/>
    </xf>
    <xf numFmtId="44" fontId="2" fillId="0" borderId="8" xfId="0" applyNumberFormat="1" applyFont="1" applyBorder="1" applyAlignment="1">
      <alignment vertical="top"/>
    </xf>
    <xf numFmtId="168" fontId="0" fillId="0" borderId="0" xfId="0" applyNumberFormat="1"/>
    <xf numFmtId="164" fontId="2" fillId="0" borderId="0" xfId="3" applyNumberFormat="1" applyFont="1" applyFill="1" applyProtection="1"/>
    <xf numFmtId="9" fontId="2" fillId="0" borderId="0" xfId="3" applyFont="1" applyFill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0" fillId="3" borderId="0" xfId="0" applyFill="1" applyAlignment="1" applyProtection="1">
      <alignment horizontal="left"/>
      <protection locked="0"/>
    </xf>
    <xf numFmtId="0" fontId="2" fillId="0" borderId="2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2" borderId="0" xfId="0" applyFill="1" applyAlignment="1" applyProtection="1">
      <alignment horizontal="left" vertical="top"/>
      <protection locked="0"/>
    </xf>
  </cellXfs>
  <cellStyles count="6">
    <cellStyle name="Komma" xfId="2" builtinId="3"/>
    <cellStyle name="Komma 2" xfId="5" xr:uid="{9B9B92A2-6141-49EF-95FF-B1AE1735C007}"/>
    <cellStyle name="Procent" xfId="3" builtinId="5"/>
    <cellStyle name="Standaard" xfId="0" builtinId="0"/>
    <cellStyle name="Valuta" xfId="1" builtinId="4"/>
    <cellStyle name="Valuta 2" xfId="4" xr:uid="{FB6FE566-F307-464F-9161-9E2969A6F819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414618</xdr:colOff>
      <xdr:row>21</xdr:row>
      <xdr:rowOff>78441</xdr:rowOff>
    </xdr:from>
    <xdr:to>
      <xdr:col>19</xdr:col>
      <xdr:colOff>806824</xdr:colOff>
      <xdr:row>22</xdr:row>
      <xdr:rowOff>134471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ED47C938-D9FD-B378-2615-DC68962FB2C6}"/>
            </a:ext>
          </a:extLst>
        </xdr:cNvPr>
        <xdr:cNvCxnSpPr/>
      </xdr:nvCxnSpPr>
      <xdr:spPr>
        <a:xfrm flipV="1">
          <a:off x="13940118" y="5165912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448235</xdr:colOff>
      <xdr:row>33</xdr:row>
      <xdr:rowOff>44823</xdr:rowOff>
    </xdr:from>
    <xdr:to>
      <xdr:col>19</xdr:col>
      <xdr:colOff>840441</xdr:colOff>
      <xdr:row>34</xdr:row>
      <xdr:rowOff>100853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2834BD4F-B524-44D6-9470-7A755B80A0D7}"/>
            </a:ext>
          </a:extLst>
        </xdr:cNvPr>
        <xdr:cNvCxnSpPr/>
      </xdr:nvCxnSpPr>
      <xdr:spPr>
        <a:xfrm flipV="1">
          <a:off x="13973735" y="7014882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414617</xdr:colOff>
      <xdr:row>49</xdr:row>
      <xdr:rowOff>44823</xdr:rowOff>
    </xdr:from>
    <xdr:to>
      <xdr:col>19</xdr:col>
      <xdr:colOff>806823</xdr:colOff>
      <xdr:row>50</xdr:row>
      <xdr:rowOff>100852</xdr:rowOff>
    </xdr:to>
    <xdr:cxnSp macro="">
      <xdr:nvCxnSpPr>
        <xdr:cNvPr id="7" name="Rechte verbindingslijn met pijl 6">
          <a:extLst>
            <a:ext uri="{FF2B5EF4-FFF2-40B4-BE49-F238E27FC236}">
              <a16:creationId xmlns:a16="http://schemas.microsoft.com/office/drawing/2014/main" id="{8A447530-F419-AA60-F503-BDABBEC2E4AC}"/>
            </a:ext>
          </a:extLst>
        </xdr:cNvPr>
        <xdr:cNvCxnSpPr/>
      </xdr:nvCxnSpPr>
      <xdr:spPr>
        <a:xfrm flipV="1">
          <a:off x="13940117" y="9524999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403411</xdr:colOff>
      <xdr:row>63</xdr:row>
      <xdr:rowOff>56029</xdr:rowOff>
    </xdr:from>
    <xdr:to>
      <xdr:col>19</xdr:col>
      <xdr:colOff>795617</xdr:colOff>
      <xdr:row>64</xdr:row>
      <xdr:rowOff>112058</xdr:rowOff>
    </xdr:to>
    <xdr:cxnSp macro="">
      <xdr:nvCxnSpPr>
        <xdr:cNvPr id="8" name="Rechte verbindingslijn met pijl 7">
          <a:extLst>
            <a:ext uri="{FF2B5EF4-FFF2-40B4-BE49-F238E27FC236}">
              <a16:creationId xmlns:a16="http://schemas.microsoft.com/office/drawing/2014/main" id="{F29ABFFE-5BFF-FBE5-746A-EAE1DE9DE273}"/>
            </a:ext>
          </a:extLst>
        </xdr:cNvPr>
        <xdr:cNvCxnSpPr/>
      </xdr:nvCxnSpPr>
      <xdr:spPr>
        <a:xfrm flipV="1">
          <a:off x="13928911" y="11732558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G96"/>
  <sheetViews>
    <sheetView tabSelected="1" zoomScale="85" zoomScaleNormal="85" workbookViewId="0">
      <selection activeCell="S29" sqref="S29"/>
    </sheetView>
  </sheetViews>
  <sheetFormatPr defaultRowHeight="12.75" x14ac:dyDescent="0.2"/>
  <cols>
    <col min="1" max="1" width="9.140625" style="4"/>
    <col min="2" max="2" width="12.85546875" style="4" bestFit="1" customWidth="1"/>
    <col min="3" max="3" width="1.140625" style="4" customWidth="1"/>
    <col min="4" max="4" width="3.140625" style="4" customWidth="1"/>
    <col min="5" max="5" width="10.7109375" style="4" customWidth="1"/>
    <col min="6" max="6" width="11.28515625" style="4" customWidth="1"/>
    <col min="7" max="7" width="9.140625" style="4"/>
    <col min="8" max="8" width="47.7109375" style="4" customWidth="1"/>
    <col min="9" max="9" width="7.7109375" style="4" customWidth="1"/>
    <col min="10" max="10" width="6.5703125" style="4" bestFit="1" customWidth="1"/>
    <col min="11" max="11" width="3.140625" style="4" bestFit="1" customWidth="1"/>
    <col min="12" max="12" width="7.140625" style="4" bestFit="1" customWidth="1"/>
    <col min="13" max="13" width="3.140625" style="4" customWidth="1"/>
    <col min="14" max="14" width="9.140625" style="4"/>
    <col min="15" max="15" width="10.42578125" style="4" customWidth="1"/>
    <col min="16" max="16" width="9.42578125" style="4" customWidth="1"/>
    <col min="17" max="17" width="15.140625" style="4" customWidth="1"/>
    <col min="18" max="18" width="10.140625" style="4" customWidth="1"/>
    <col min="19" max="19" width="18.7109375" style="4" customWidth="1"/>
    <col min="20" max="20" width="15" style="4" bestFit="1" customWidth="1"/>
    <col min="21" max="21" width="4.140625" style="4" customWidth="1"/>
    <col min="22" max="22" width="10.85546875" style="4" customWidth="1"/>
    <col min="23" max="23" width="15.5703125" style="4" bestFit="1" customWidth="1"/>
    <col min="24" max="24" width="15.28515625" style="4" customWidth="1"/>
    <col min="25" max="25" width="7.42578125" style="4" customWidth="1"/>
    <col min="26" max="26" width="3.85546875" style="4" customWidth="1"/>
    <col min="27" max="27" width="2.42578125" style="4" bestFit="1" customWidth="1"/>
    <col min="28" max="28" width="15.7109375" style="4" customWidth="1"/>
    <col min="29" max="29" width="8.28515625" style="4" customWidth="1"/>
    <col min="30" max="31" width="7.28515625" style="4" customWidth="1"/>
    <col min="32" max="32" width="7" style="4" customWidth="1"/>
    <col min="33" max="42" width="6.5703125" style="4" bestFit="1" customWidth="1"/>
    <col min="43" max="43" width="6" style="4" customWidth="1"/>
    <col min="44" max="44" width="6.7109375" style="4" bestFit="1" customWidth="1"/>
    <col min="45" max="53" width="6" style="4" customWidth="1"/>
    <col min="54" max="54" width="3.28515625" style="4" customWidth="1"/>
    <col min="55" max="55" width="5.7109375" style="4" bestFit="1" customWidth="1"/>
    <col min="56" max="56" width="19.28515625" style="4" customWidth="1"/>
    <col min="57" max="57" width="2.85546875" style="4" bestFit="1" customWidth="1"/>
    <col min="58" max="59" width="5" style="4" customWidth="1"/>
    <col min="60" max="16384" width="9.140625" style="4"/>
  </cols>
  <sheetData>
    <row r="2" spans="2:59" x14ac:dyDescent="0.2">
      <c r="B2" s="4" t="s">
        <v>59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2:59" x14ac:dyDescent="0.2">
      <c r="B3" t="s">
        <v>118</v>
      </c>
      <c r="C3"/>
      <c r="E3" t="s">
        <v>119</v>
      </c>
      <c r="F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2:59" x14ac:dyDescent="0.2"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2:59" x14ac:dyDescent="0.2">
      <c r="E5" s="118"/>
      <c r="F5" s="118"/>
      <c r="G5" s="118"/>
      <c r="H5" s="118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2:59" x14ac:dyDescent="0.2">
      <c r="E6" s="118"/>
      <c r="F6" s="118"/>
      <c r="G6" s="118"/>
      <c r="H6" s="11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2:59" ht="13.5" thickBot="1" x14ac:dyDescent="0.25">
      <c r="B7" s="4" t="s">
        <v>1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2:59" ht="53.25" customHeight="1" thickBot="1" x14ac:dyDescent="0.25">
      <c r="B8" s="50" t="s">
        <v>2</v>
      </c>
      <c r="C8" s="51"/>
      <c r="D8" s="51"/>
      <c r="E8" s="51" t="s">
        <v>20</v>
      </c>
      <c r="F8" s="51"/>
      <c r="G8" s="51"/>
      <c r="H8" s="51"/>
      <c r="I8" s="52" t="s">
        <v>19</v>
      </c>
      <c r="J8" s="51"/>
      <c r="K8" s="51"/>
      <c r="L8" s="53"/>
      <c r="M8" s="50"/>
      <c r="N8" s="51"/>
      <c r="O8" s="54" t="s">
        <v>33</v>
      </c>
      <c r="P8" s="54" t="s">
        <v>28</v>
      </c>
      <c r="Q8" s="54" t="s">
        <v>15</v>
      </c>
      <c r="R8" s="55" t="s">
        <v>17</v>
      </c>
      <c r="S8" s="54" t="s">
        <v>16</v>
      </c>
      <c r="T8" s="56" t="s">
        <v>13</v>
      </c>
      <c r="U8" s="54"/>
      <c r="V8" s="54" t="s">
        <v>105</v>
      </c>
      <c r="W8" s="92" t="s">
        <v>109</v>
      </c>
      <c r="X8" s="57" t="s">
        <v>14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2:59" x14ac:dyDescent="0.2">
      <c r="B9" s="58"/>
      <c r="C9" s="59"/>
      <c r="D9" s="119"/>
      <c r="E9" s="119"/>
      <c r="F9" s="119"/>
      <c r="G9" s="119"/>
      <c r="H9" s="119"/>
      <c r="I9" s="60"/>
      <c r="J9" s="44"/>
      <c r="K9" s="44"/>
      <c r="L9" s="44"/>
      <c r="M9" s="61"/>
      <c r="N9" s="44"/>
      <c r="O9" s="44"/>
      <c r="P9" s="44"/>
      <c r="Q9" s="43"/>
      <c r="R9" s="62"/>
      <c r="S9" s="43"/>
      <c r="T9" s="63"/>
      <c r="U9" s="43"/>
      <c r="V9" s="43"/>
      <c r="W9" s="93"/>
      <c r="X9" s="64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G9" s="4" t="s">
        <v>7</v>
      </c>
    </row>
    <row r="10" spans="2:59" x14ac:dyDescent="0.2">
      <c r="B10" s="3"/>
      <c r="I10" s="5"/>
      <c r="J10" s="2"/>
      <c r="K10" s="2"/>
      <c r="L10" s="2"/>
      <c r="M10" s="45"/>
      <c r="N10" s="2"/>
      <c r="O10" s="2"/>
      <c r="P10" s="2"/>
      <c r="Q10" s="2"/>
      <c r="R10" s="7"/>
      <c r="S10" s="2"/>
      <c r="T10" s="5"/>
      <c r="U10" s="2"/>
      <c r="V10" s="2"/>
      <c r="W10" s="97"/>
      <c r="X10" s="13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2:59" x14ac:dyDescent="0.2">
      <c r="B11" s="3"/>
      <c r="E11" s="98"/>
      <c r="I11" s="5"/>
      <c r="J11" s="99"/>
      <c r="K11" s="2"/>
      <c r="L11" s="6"/>
      <c r="M11" s="65"/>
      <c r="P11" s="100"/>
      <c r="Q11" s="6"/>
      <c r="R11" s="7"/>
      <c r="S11" s="8"/>
      <c r="T11" s="5"/>
      <c r="U11" s="2"/>
      <c r="V11" s="14"/>
      <c r="W11" s="97"/>
      <c r="X11" s="9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C11" s="12"/>
      <c r="BD11" s="12"/>
      <c r="BE11" s="12"/>
      <c r="BF11" s="12"/>
      <c r="BG11" s="12"/>
    </row>
    <row r="12" spans="2:59" x14ac:dyDescent="0.2">
      <c r="B12" s="3"/>
      <c r="E12" s="118"/>
      <c r="F12" s="118"/>
      <c r="G12" s="118"/>
      <c r="H12" s="118"/>
      <c r="I12" s="5"/>
      <c r="J12" s="66"/>
      <c r="K12" s="101"/>
      <c r="L12" s="2"/>
      <c r="M12" s="45"/>
      <c r="N12" s="2"/>
      <c r="P12" s="14"/>
      <c r="Q12" s="6"/>
      <c r="R12" s="7"/>
      <c r="S12" s="8"/>
      <c r="T12" s="5"/>
      <c r="U12" s="2"/>
      <c r="V12" s="14"/>
      <c r="W12" s="14"/>
      <c r="X12" s="9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</row>
    <row r="13" spans="2:59" x14ac:dyDescent="0.2">
      <c r="B13" s="3" t="s">
        <v>117</v>
      </c>
      <c r="E13" s="102"/>
      <c r="F13" s="103"/>
      <c r="G13" s="103"/>
      <c r="H13" s="103"/>
      <c r="I13" s="5"/>
      <c r="J13" s="6"/>
      <c r="K13" s="2"/>
      <c r="L13" s="6"/>
      <c r="M13" s="45"/>
      <c r="N13" s="2"/>
      <c r="P13" s="14"/>
      <c r="Q13" s="6"/>
      <c r="R13" s="7"/>
      <c r="S13" s="7"/>
      <c r="T13" s="8"/>
      <c r="U13" s="2"/>
      <c r="V13" s="14"/>
      <c r="W13" s="14"/>
      <c r="X13" s="9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C13" s="12"/>
      <c r="BD13" s="12"/>
      <c r="BE13" s="12"/>
      <c r="BF13" s="12"/>
      <c r="BG13" s="12"/>
    </row>
    <row r="14" spans="2:59" x14ac:dyDescent="0.2">
      <c r="B14" s="3"/>
      <c r="D14" s="4" t="s">
        <v>26</v>
      </c>
      <c r="E14" s="102"/>
      <c r="F14" s="103"/>
      <c r="G14" s="103"/>
      <c r="H14" s="103"/>
      <c r="I14" s="5"/>
      <c r="J14" s="6"/>
      <c r="K14" s="2"/>
      <c r="L14" s="6"/>
      <c r="M14" s="45"/>
      <c r="N14" s="2"/>
      <c r="P14" s="14"/>
      <c r="Q14" s="6"/>
      <c r="R14" s="14"/>
      <c r="S14" s="67"/>
      <c r="T14" s="8"/>
      <c r="U14" s="2"/>
      <c r="V14" s="14"/>
      <c r="W14" s="14"/>
      <c r="X14" s="9"/>
      <c r="AA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C14" s="12"/>
      <c r="BD14" s="12"/>
      <c r="BE14" s="12"/>
      <c r="BF14" s="12"/>
      <c r="BG14" s="12"/>
    </row>
    <row r="15" spans="2:59" x14ac:dyDescent="0.2">
      <c r="B15" s="3"/>
      <c r="E15" s="102"/>
      <c r="F15" s="103"/>
      <c r="G15" s="103"/>
      <c r="H15" s="103"/>
      <c r="I15" s="5"/>
      <c r="J15" s="6"/>
      <c r="K15" s="2"/>
      <c r="L15" s="6"/>
      <c r="M15" s="45"/>
      <c r="N15" s="2"/>
      <c r="P15" s="14"/>
      <c r="Q15" s="6"/>
      <c r="R15" s="14"/>
      <c r="S15" s="67"/>
      <c r="T15" s="8"/>
      <c r="U15" s="2"/>
      <c r="V15" s="14"/>
      <c r="W15" s="14"/>
      <c r="X15" s="9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C15" s="12"/>
      <c r="BD15" s="12"/>
      <c r="BE15" s="12"/>
      <c r="BF15" s="12"/>
      <c r="BG15" s="12"/>
    </row>
    <row r="16" spans="2:59" x14ac:dyDescent="0.2">
      <c r="B16" s="3"/>
      <c r="E16" s="104" t="s">
        <v>73</v>
      </c>
      <c r="F16" s="103"/>
      <c r="G16" s="103"/>
      <c r="H16" s="103"/>
      <c r="I16" s="5" t="s">
        <v>3</v>
      </c>
      <c r="J16" s="2"/>
      <c r="K16" s="2"/>
      <c r="L16" s="2"/>
      <c r="M16" s="45"/>
      <c r="N16" s="105"/>
      <c r="O16" s="4">
        <f>+N16</f>
        <v>0</v>
      </c>
      <c r="P16" s="100">
        <f>-Q21/2</f>
        <v>-100</v>
      </c>
      <c r="Q16" s="6">
        <v>0</v>
      </c>
      <c r="R16" s="14">
        <f>IF(N16= "",+P16,IF(N16= "ja", P16, SUM(BC16:BG16)))</f>
        <v>-100</v>
      </c>
      <c r="S16" s="41">
        <v>1000</v>
      </c>
      <c r="T16" s="106">
        <v>1</v>
      </c>
      <c r="U16" s="2">
        <f>IF(O16="ja",1,T16)</f>
        <v>1</v>
      </c>
      <c r="V16" s="14">
        <f>+U16*R16-R16</f>
        <v>0</v>
      </c>
      <c r="W16" s="97">
        <f>U16*R16*$Q$80/3000</f>
        <v>-17000</v>
      </c>
      <c r="X16" s="9">
        <f>IF(N16="",0,IF(O16="ja",0,+U16*S16))</f>
        <v>0</v>
      </c>
      <c r="AA16" s="2"/>
      <c r="AB16" s="10" t="str">
        <f xml:space="preserve"> "Ja = vermindering met " &amp; ABS(P16) &amp;" punten, nee = 0 punten"</f>
        <v>Ja = vermindering met 100 punten, nee = 0 punten</v>
      </c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C16" s="12"/>
      <c r="BD16" s="12"/>
      <c r="BE16" s="12"/>
      <c r="BF16" s="12"/>
      <c r="BG16" s="12"/>
    </row>
    <row r="17" spans="2:59" x14ac:dyDescent="0.2">
      <c r="B17" s="3"/>
      <c r="E17" s="102"/>
      <c r="F17" s="103"/>
      <c r="G17" s="103"/>
      <c r="H17" s="103"/>
      <c r="I17" s="5"/>
      <c r="J17" s="2"/>
      <c r="K17" s="2"/>
      <c r="L17" s="2"/>
      <c r="M17" s="45"/>
      <c r="N17" s="2"/>
      <c r="P17" s="14"/>
      <c r="Q17" s="6"/>
      <c r="R17" s="14"/>
      <c r="S17" s="67"/>
      <c r="T17" s="8"/>
      <c r="U17" s="2"/>
      <c r="V17" s="14"/>
      <c r="W17" s="14"/>
      <c r="X17" s="9"/>
      <c r="AA17" s="2"/>
      <c r="BC17" s="12"/>
      <c r="BD17" s="12"/>
      <c r="BE17" s="12"/>
      <c r="BF17" s="12"/>
      <c r="BG17" s="12"/>
    </row>
    <row r="18" spans="2:59" x14ac:dyDescent="0.2">
      <c r="B18" s="3"/>
      <c r="E18" s="104" t="s">
        <v>60</v>
      </c>
      <c r="F18" s="103"/>
      <c r="G18" s="103"/>
      <c r="H18" s="103"/>
      <c r="I18" s="5" t="s">
        <v>3</v>
      </c>
      <c r="J18" s="2"/>
      <c r="K18" s="2"/>
      <c r="L18" s="2"/>
      <c r="M18" s="45"/>
      <c r="N18" s="105"/>
      <c r="O18" s="4">
        <f>+N18</f>
        <v>0</v>
      </c>
      <c r="P18" s="100">
        <v>0</v>
      </c>
      <c r="Q18" s="107">
        <v>0</v>
      </c>
      <c r="R18" s="14"/>
      <c r="S18" s="67"/>
      <c r="T18" s="8"/>
      <c r="U18" s="2"/>
      <c r="V18" s="14"/>
      <c r="W18" s="14"/>
      <c r="X18" s="9"/>
      <c r="AA18" s="2"/>
      <c r="AB18" s="10" t="s">
        <v>62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C18" s="12"/>
      <c r="BD18" s="12"/>
      <c r="BE18" s="12"/>
      <c r="BF18" s="12"/>
      <c r="BG18" s="12"/>
    </row>
    <row r="19" spans="2:59" x14ac:dyDescent="0.2">
      <c r="B19" s="3"/>
      <c r="E19" s="104"/>
      <c r="F19" s="103"/>
      <c r="G19" s="103"/>
      <c r="H19" s="103"/>
      <c r="I19" s="5"/>
      <c r="J19" s="2"/>
      <c r="K19" s="2"/>
      <c r="L19" s="2"/>
      <c r="M19" s="45"/>
      <c r="N19" s="6"/>
      <c r="P19" s="100"/>
      <c r="Q19" s="107"/>
      <c r="R19" s="14"/>
      <c r="S19" s="67"/>
      <c r="T19" s="8"/>
      <c r="U19" s="2"/>
      <c r="V19" s="14"/>
      <c r="W19" s="14"/>
      <c r="X19" s="9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C19" s="12"/>
      <c r="BD19" s="12"/>
      <c r="BE19" s="12"/>
      <c r="BF19" s="12"/>
      <c r="BG19" s="12"/>
    </row>
    <row r="20" spans="2:59" x14ac:dyDescent="0.2">
      <c r="B20" s="3"/>
      <c r="E20" s="104" t="s">
        <v>61</v>
      </c>
      <c r="F20" s="103"/>
      <c r="G20" s="103"/>
      <c r="H20" s="103"/>
      <c r="I20" s="5" t="s">
        <v>21</v>
      </c>
      <c r="J20" s="6">
        <v>0</v>
      </c>
      <c r="K20" s="2" t="s">
        <v>8</v>
      </c>
      <c r="L20" s="6">
        <v>100</v>
      </c>
      <c r="M20" s="45"/>
      <c r="N20" s="105"/>
      <c r="P20" s="84"/>
      <c r="R20" s="84"/>
      <c r="S20" s="67"/>
      <c r="T20" s="8"/>
      <c r="U20" s="2"/>
      <c r="V20" s="14"/>
      <c r="W20" s="14"/>
      <c r="X20" s="9"/>
      <c r="AF20" s="4">
        <v>0</v>
      </c>
      <c r="AG20" s="4">
        <v>5</v>
      </c>
      <c r="AH20" s="4">
        <v>10</v>
      </c>
      <c r="AI20" s="4">
        <v>15</v>
      </c>
      <c r="AJ20" s="4">
        <v>20</v>
      </c>
      <c r="AK20" s="4">
        <v>25</v>
      </c>
      <c r="AL20" s="4">
        <v>30</v>
      </c>
      <c r="AM20" s="4">
        <v>35</v>
      </c>
      <c r="AN20" s="4">
        <v>40</v>
      </c>
      <c r="AO20" s="4">
        <v>45</v>
      </c>
      <c r="AP20" s="4">
        <v>50</v>
      </c>
      <c r="AQ20" s="4">
        <v>55</v>
      </c>
      <c r="AR20" s="4">
        <v>60</v>
      </c>
      <c r="AS20" s="4">
        <v>65</v>
      </c>
      <c r="AT20" s="4">
        <v>70</v>
      </c>
      <c r="AU20" s="4">
        <v>75</v>
      </c>
      <c r="AV20" s="4">
        <v>80</v>
      </c>
      <c r="AW20" s="4">
        <v>85</v>
      </c>
      <c r="AX20" s="4">
        <v>90</v>
      </c>
      <c r="AY20" s="4">
        <v>95</v>
      </c>
      <c r="AZ20" s="4">
        <v>95</v>
      </c>
      <c r="BA20" s="4">
        <v>100</v>
      </c>
    </row>
    <row r="21" spans="2:59" x14ac:dyDescent="0.2">
      <c r="B21" s="3"/>
      <c r="E21" s="104"/>
      <c r="F21" s="103"/>
      <c r="G21" s="103"/>
      <c r="H21" s="103"/>
      <c r="I21" s="5" t="s">
        <v>22</v>
      </c>
      <c r="J21" s="6">
        <v>5</v>
      </c>
      <c r="K21" s="2"/>
      <c r="L21" s="6"/>
      <c r="M21" s="45"/>
      <c r="O21" s="2">
        <f>IF(OR(N18="ja",N18=""),IF(N20&gt;75,75,N20),IF(OR(N16="ja",N16=""),IF(N20&gt;75,75,N20),+N20))</f>
        <v>0</v>
      </c>
      <c r="P21" s="84">
        <v>0</v>
      </c>
      <c r="Q21" s="4">
        <v>200</v>
      </c>
      <c r="R21" s="84">
        <f>+BC21</f>
        <v>0</v>
      </c>
      <c r="S21" s="41">
        <v>1000</v>
      </c>
      <c r="T21" s="106">
        <v>1</v>
      </c>
      <c r="U21" s="2">
        <f>IF(O21="ja",1,T21)</f>
        <v>1</v>
      </c>
      <c r="V21" s="14">
        <f>+U21*R21-R21</f>
        <v>0</v>
      </c>
      <c r="W21" s="97">
        <f>U21*R21*$Q$80/3000</f>
        <v>0</v>
      </c>
      <c r="X21" s="9">
        <f>IF(O21=0,0,+U21*S21)</f>
        <v>0</v>
      </c>
      <c r="AF21" s="84">
        <f t="shared" ref="AF21:AJ21" si="0">IF(AF20=$O21,(AF20/100)^2*$Q21,0)</f>
        <v>0</v>
      </c>
      <c r="AG21" s="84">
        <f t="shared" si="0"/>
        <v>0</v>
      </c>
      <c r="AH21" s="84">
        <f t="shared" si="0"/>
        <v>0</v>
      </c>
      <c r="AI21" s="84">
        <f t="shared" si="0"/>
        <v>0</v>
      </c>
      <c r="AJ21" s="84">
        <f t="shared" si="0"/>
        <v>0</v>
      </c>
      <c r="AK21" s="84">
        <f>IF(AK20=$O21,(AK20/100)^2*$Q21,0)</f>
        <v>0</v>
      </c>
      <c r="AL21" s="84">
        <f t="shared" ref="AL21" si="1">IF(AL20=$O21,(AL20/100)^2*$Q21,0)</f>
        <v>0</v>
      </c>
      <c r="AM21" s="84">
        <f t="shared" ref="AM21" si="2">IF(AM20=$O21,(AM20/100)^2*$Q21,0)</f>
        <v>0</v>
      </c>
      <c r="AN21" s="84">
        <f t="shared" ref="AN21" si="3">IF(AN20=$O21,(AN20/100)^2*$Q21,0)</f>
        <v>0</v>
      </c>
      <c r="AO21" s="84">
        <f t="shared" ref="AO21" si="4">IF(AO20=$O21,(AO20/100)^2*$Q21,0)</f>
        <v>0</v>
      </c>
      <c r="AP21" s="84">
        <f t="shared" ref="AP21:AQ21" si="5">IF(AP20=$O21,(AP20/100)^2*$Q21,0)</f>
        <v>0</v>
      </c>
      <c r="AQ21" s="84">
        <f t="shared" si="5"/>
        <v>0</v>
      </c>
      <c r="AR21" s="84">
        <f t="shared" ref="AR21" si="6">IF(AR20=$O21,(AR20/100)^2*$Q21,0)</f>
        <v>0</v>
      </c>
      <c r="AS21" s="84">
        <f t="shared" ref="AS21" si="7">IF(AS20=$O21,(AS20/100)^2*$Q21,0)</f>
        <v>0</v>
      </c>
      <c r="AT21" s="84">
        <f t="shared" ref="AT21" si="8">IF(AT20=$O21,(AT20/100)^2*$Q21,0)</f>
        <v>0</v>
      </c>
      <c r="AU21" s="84">
        <f t="shared" ref="AU21" si="9">IF(AU20=$O21,(AU20/100)^2*$Q21,0)</f>
        <v>0</v>
      </c>
      <c r="AV21" s="84">
        <f t="shared" ref="AV21:AW21" si="10">IF(AV20=$O21,(AV20/100)^2*$Q21,0)</f>
        <v>0</v>
      </c>
      <c r="AW21" s="84">
        <f t="shared" si="10"/>
        <v>0</v>
      </c>
      <c r="AX21" s="84">
        <f t="shared" ref="AX21" si="11">IF(AX20=$O21,(AX20/100)^2*$Q21,0)</f>
        <v>0</v>
      </c>
      <c r="AY21" s="84">
        <f t="shared" ref="AY21" si="12">IF(AY20=$O21,(AY20/100)^2*$Q21,0)</f>
        <v>0</v>
      </c>
      <c r="AZ21" s="84">
        <f t="shared" ref="AZ21" si="13">IF(AZ20=$O21,(AZ20/100)^2*$Q21,0)</f>
        <v>0</v>
      </c>
      <c r="BA21" s="84">
        <f t="shared" ref="BA21" si="14">IF(BA20=$O21,(BA20/100)^2*$Q21,0)</f>
        <v>0</v>
      </c>
      <c r="BC21" s="84">
        <f>SUM(AF21:BA21)</f>
        <v>0</v>
      </c>
      <c r="BD21" s="4" t="s">
        <v>65</v>
      </c>
    </row>
    <row r="22" spans="2:59" x14ac:dyDescent="0.2">
      <c r="B22" s="3"/>
      <c r="E22" s="104" t="s">
        <v>63</v>
      </c>
      <c r="F22" s="103"/>
      <c r="G22" s="103"/>
      <c r="H22" s="103"/>
      <c r="I22" s="5" t="s">
        <v>21</v>
      </c>
      <c r="J22" s="6">
        <v>0</v>
      </c>
      <c r="K22" s="2" t="s">
        <v>8</v>
      </c>
      <c r="L22" s="6">
        <v>100</v>
      </c>
      <c r="M22" s="45"/>
      <c r="N22" s="105"/>
      <c r="P22" s="84"/>
      <c r="R22" s="84"/>
      <c r="S22" s="67"/>
      <c r="T22" s="8"/>
      <c r="U22" s="2"/>
      <c r="V22" s="14"/>
      <c r="W22" s="14"/>
      <c r="X22" s="9"/>
    </row>
    <row r="23" spans="2:59" x14ac:dyDescent="0.2">
      <c r="B23" s="3"/>
      <c r="E23" s="104"/>
      <c r="F23" s="103"/>
      <c r="G23" s="103"/>
      <c r="H23" s="103"/>
      <c r="I23" s="5" t="s">
        <v>22</v>
      </c>
      <c r="J23" s="6">
        <v>5</v>
      </c>
      <c r="K23" s="2"/>
      <c r="L23" s="6"/>
      <c r="M23" s="45"/>
      <c r="O23" s="4">
        <f>IF(N20&gt;0,N22,0)</f>
        <v>0</v>
      </c>
      <c r="P23" s="84">
        <f>-R21*2/3</f>
        <v>0</v>
      </c>
      <c r="Q23" s="4">
        <v>0</v>
      </c>
      <c r="R23" s="84">
        <f>+BC23</f>
        <v>0</v>
      </c>
      <c r="S23" s="41">
        <v>1000</v>
      </c>
      <c r="T23" s="8" t="s">
        <v>107</v>
      </c>
      <c r="U23" s="2">
        <f>+U21</f>
        <v>1</v>
      </c>
      <c r="V23" s="14">
        <f>+U23*R23-R23</f>
        <v>0</v>
      </c>
      <c r="W23" s="97">
        <f>U23*R23*$Q$80/3000</f>
        <v>0</v>
      </c>
      <c r="X23" s="9">
        <f>IF(O23=0,0,+U23*S23)</f>
        <v>0</v>
      </c>
      <c r="AB23" s="4" t="s">
        <v>64</v>
      </c>
      <c r="AF23" s="90">
        <f>IF(AF20=$O23,$P23*(100-AF20)/100,0)</f>
        <v>0</v>
      </c>
      <c r="AG23" s="90">
        <f t="shared" ref="AG23:BA23" si="15">IF(AG20=$O23,$P23*(100-AG20)/100,0)</f>
        <v>0</v>
      </c>
      <c r="AH23" s="90">
        <f t="shared" si="15"/>
        <v>0</v>
      </c>
      <c r="AI23" s="90">
        <f t="shared" si="15"/>
        <v>0</v>
      </c>
      <c r="AJ23" s="90">
        <f t="shared" si="15"/>
        <v>0</v>
      </c>
      <c r="AK23" s="90">
        <f t="shared" si="15"/>
        <v>0</v>
      </c>
      <c r="AL23" s="90">
        <f t="shared" si="15"/>
        <v>0</v>
      </c>
      <c r="AM23" s="90">
        <f t="shared" si="15"/>
        <v>0</v>
      </c>
      <c r="AN23" s="90">
        <f t="shared" si="15"/>
        <v>0</v>
      </c>
      <c r="AO23" s="90">
        <f t="shared" si="15"/>
        <v>0</v>
      </c>
      <c r="AP23" s="90">
        <f t="shared" si="15"/>
        <v>0</v>
      </c>
      <c r="AQ23" s="90">
        <f t="shared" si="15"/>
        <v>0</v>
      </c>
      <c r="AR23" s="90">
        <f t="shared" si="15"/>
        <v>0</v>
      </c>
      <c r="AS23" s="90">
        <f t="shared" si="15"/>
        <v>0</v>
      </c>
      <c r="AT23" s="90">
        <f t="shared" si="15"/>
        <v>0</v>
      </c>
      <c r="AU23" s="90">
        <f t="shared" si="15"/>
        <v>0</v>
      </c>
      <c r="AV23" s="90">
        <f t="shared" si="15"/>
        <v>0</v>
      </c>
      <c r="AW23" s="90">
        <f t="shared" si="15"/>
        <v>0</v>
      </c>
      <c r="AX23" s="90">
        <f t="shared" si="15"/>
        <v>0</v>
      </c>
      <c r="AY23" s="90">
        <f t="shared" si="15"/>
        <v>0</v>
      </c>
      <c r="AZ23" s="90">
        <f t="shared" si="15"/>
        <v>0</v>
      </c>
      <c r="BA23" s="90">
        <f t="shared" si="15"/>
        <v>0</v>
      </c>
      <c r="BC23" s="84">
        <f>SUM(AF23:BA23)</f>
        <v>0</v>
      </c>
      <c r="BD23" s="4" t="s">
        <v>65</v>
      </c>
    </row>
    <row r="24" spans="2:59" x14ac:dyDescent="0.2">
      <c r="B24" s="3"/>
      <c r="E24" s="104"/>
      <c r="F24" s="103"/>
      <c r="G24" s="103"/>
      <c r="H24" s="103"/>
      <c r="I24" s="5"/>
      <c r="J24" s="6"/>
      <c r="K24" s="2"/>
      <c r="L24" s="6"/>
      <c r="M24" s="45"/>
      <c r="P24" s="84"/>
      <c r="R24" s="84"/>
      <c r="S24" s="67"/>
      <c r="T24" s="8"/>
      <c r="U24" s="2"/>
      <c r="V24" s="14"/>
      <c r="W24" s="14"/>
      <c r="X24" s="9"/>
    </row>
    <row r="25" spans="2:59" x14ac:dyDescent="0.2">
      <c r="B25" s="3" t="s">
        <v>79</v>
      </c>
      <c r="E25" s="102"/>
      <c r="F25" s="103"/>
      <c r="G25" s="103"/>
      <c r="H25" s="103"/>
      <c r="I25" s="5"/>
      <c r="J25" s="6"/>
      <c r="K25" s="2"/>
      <c r="L25" s="6"/>
      <c r="M25" s="45"/>
      <c r="N25" s="2"/>
      <c r="P25" s="14"/>
      <c r="Q25" s="6"/>
      <c r="R25" s="14"/>
      <c r="S25" s="67"/>
      <c r="T25" s="8"/>
      <c r="U25" s="2"/>
      <c r="V25" s="14"/>
      <c r="W25" s="14"/>
      <c r="X25" s="9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C25" s="12"/>
      <c r="BD25" s="12"/>
      <c r="BE25" s="12"/>
      <c r="BF25" s="12"/>
      <c r="BG25" s="12"/>
    </row>
    <row r="26" spans="2:59" x14ac:dyDescent="0.2">
      <c r="B26" s="3"/>
      <c r="D26" s="4" t="s">
        <v>26</v>
      </c>
      <c r="E26" s="102"/>
      <c r="F26" s="103"/>
      <c r="G26" s="103"/>
      <c r="H26" s="103"/>
      <c r="I26" s="5"/>
      <c r="J26" s="6"/>
      <c r="K26" s="2"/>
      <c r="L26" s="6"/>
      <c r="M26" s="45"/>
      <c r="N26" s="2"/>
      <c r="P26" s="14"/>
      <c r="Q26" s="6"/>
      <c r="R26" s="14"/>
      <c r="S26" s="67"/>
      <c r="T26" s="8"/>
      <c r="U26" s="2"/>
      <c r="V26" s="14"/>
      <c r="W26" s="14"/>
      <c r="X26" s="9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C26" s="12"/>
      <c r="BD26" s="12"/>
      <c r="BE26" s="12"/>
      <c r="BF26" s="12"/>
      <c r="BG26" s="12"/>
    </row>
    <row r="27" spans="2:59" x14ac:dyDescent="0.2">
      <c r="B27" s="3"/>
      <c r="E27" s="102"/>
      <c r="F27" s="103"/>
      <c r="G27" s="103"/>
      <c r="H27" s="103"/>
      <c r="I27" s="5"/>
      <c r="J27" s="6"/>
      <c r="K27" s="2"/>
      <c r="L27" s="6"/>
      <c r="M27" s="45"/>
      <c r="N27" s="2"/>
      <c r="P27" s="14"/>
      <c r="Q27" s="6"/>
      <c r="R27" s="14"/>
      <c r="S27" s="67"/>
      <c r="T27" s="8"/>
      <c r="U27" s="2"/>
      <c r="V27" s="14"/>
      <c r="W27" s="14"/>
      <c r="X27" s="9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C27" s="12"/>
      <c r="BD27" s="12"/>
      <c r="BE27" s="12"/>
      <c r="BF27" s="12"/>
      <c r="BG27" s="12"/>
    </row>
    <row r="28" spans="2:59" x14ac:dyDescent="0.2">
      <c r="B28" s="3"/>
      <c r="E28" s="104" t="s">
        <v>73</v>
      </c>
      <c r="F28" s="103"/>
      <c r="G28" s="103"/>
      <c r="H28" s="103"/>
      <c r="I28" s="5" t="s">
        <v>3</v>
      </c>
      <c r="J28" s="2"/>
      <c r="K28" s="2"/>
      <c r="L28" s="2"/>
      <c r="M28" s="45"/>
      <c r="N28" s="105"/>
      <c r="O28" s="4">
        <f>+N28</f>
        <v>0</v>
      </c>
      <c r="P28" s="100">
        <f>-Q33/2</f>
        <v>-150</v>
      </c>
      <c r="Q28" s="6">
        <v>0</v>
      </c>
      <c r="R28" s="14">
        <f>IF(N28= "",+P28,IF(N28= "ja", P28, SUM(BC28:BG28)))</f>
        <v>-150</v>
      </c>
      <c r="S28" s="41">
        <v>1500</v>
      </c>
      <c r="T28" s="106">
        <v>1</v>
      </c>
      <c r="U28" s="2">
        <f>IF(O28="ja",1,T28)</f>
        <v>1</v>
      </c>
      <c r="V28" s="14">
        <f>+U28*R28-R28</f>
        <v>0</v>
      </c>
      <c r="W28" s="97">
        <f>U28*R28*$Q$80/3000</f>
        <v>-25500</v>
      </c>
      <c r="X28" s="9">
        <f>IF(N28="",0,IF(O28="ja",0,+U28*S28))</f>
        <v>0</v>
      </c>
      <c r="AA28" s="2"/>
      <c r="AB28" s="10" t="str">
        <f xml:space="preserve"> "Ja = vermindering met " &amp; ABS(P28) &amp;" punten, nee = 0 punten"</f>
        <v>Ja = vermindering met 150 punten, nee = 0 punten</v>
      </c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C28" s="12"/>
      <c r="BD28" s="12"/>
      <c r="BE28" s="12"/>
      <c r="BF28" s="12"/>
      <c r="BG28" s="12"/>
    </row>
    <row r="29" spans="2:59" x14ac:dyDescent="0.2">
      <c r="B29" s="3"/>
      <c r="E29" s="102"/>
      <c r="F29" s="103"/>
      <c r="G29" s="103"/>
      <c r="H29" s="103"/>
      <c r="I29" s="5"/>
      <c r="J29" s="2"/>
      <c r="K29" s="2"/>
      <c r="L29" s="2"/>
      <c r="M29" s="45"/>
      <c r="N29" s="2"/>
      <c r="P29" s="14"/>
      <c r="Q29" s="6"/>
      <c r="R29" s="14"/>
      <c r="S29" s="67"/>
      <c r="T29" s="8"/>
      <c r="U29" s="2"/>
      <c r="V29" s="14"/>
      <c r="W29" s="14"/>
      <c r="X29" s="9"/>
      <c r="AA29" s="2"/>
      <c r="BC29" s="12"/>
      <c r="BD29" s="12"/>
      <c r="BE29" s="12"/>
      <c r="BF29" s="12"/>
      <c r="BG29" s="12"/>
    </row>
    <row r="30" spans="2:59" x14ac:dyDescent="0.2">
      <c r="B30" s="3"/>
      <c r="E30" s="104" t="s">
        <v>60</v>
      </c>
      <c r="F30" s="103"/>
      <c r="G30" s="103"/>
      <c r="H30" s="103"/>
      <c r="I30" s="5" t="s">
        <v>3</v>
      </c>
      <c r="J30" s="2"/>
      <c r="K30" s="2"/>
      <c r="L30" s="2"/>
      <c r="M30" s="45"/>
      <c r="N30" s="105"/>
      <c r="O30" s="4">
        <f>+N30</f>
        <v>0</v>
      </c>
      <c r="P30" s="100">
        <v>0</v>
      </c>
      <c r="Q30" s="107">
        <v>0</v>
      </c>
      <c r="R30" s="14"/>
      <c r="S30" s="67"/>
      <c r="T30" s="8"/>
      <c r="U30" s="2"/>
      <c r="V30" s="14"/>
      <c r="W30" s="14"/>
      <c r="X30" s="9"/>
      <c r="AA30" s="2"/>
      <c r="AB30" s="10" t="s">
        <v>62</v>
      </c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C30" s="12"/>
      <c r="BD30" s="12"/>
      <c r="BE30" s="12"/>
      <c r="BF30" s="12"/>
      <c r="BG30" s="12"/>
    </row>
    <row r="31" spans="2:59" x14ac:dyDescent="0.2">
      <c r="B31" s="3"/>
      <c r="E31" s="104"/>
      <c r="F31" s="103"/>
      <c r="G31" s="103"/>
      <c r="H31" s="103"/>
      <c r="I31" s="5"/>
      <c r="J31" s="2"/>
      <c r="K31" s="2"/>
      <c r="L31" s="2"/>
      <c r="M31" s="45"/>
      <c r="N31" s="6"/>
      <c r="P31" s="100"/>
      <c r="Q31" s="107"/>
      <c r="R31" s="14"/>
      <c r="S31" s="67"/>
      <c r="T31" s="8"/>
      <c r="U31" s="2"/>
      <c r="V31" s="14"/>
      <c r="W31" s="14"/>
      <c r="X31" s="9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C31" s="12"/>
      <c r="BD31" s="12"/>
      <c r="BE31" s="12"/>
      <c r="BF31" s="12"/>
      <c r="BG31" s="12"/>
    </row>
    <row r="32" spans="2:59" x14ac:dyDescent="0.2">
      <c r="B32" s="3"/>
      <c r="E32" s="104" t="s">
        <v>61</v>
      </c>
      <c r="F32" s="103"/>
      <c r="G32" s="103"/>
      <c r="H32" s="103"/>
      <c r="I32" s="5" t="s">
        <v>21</v>
      </c>
      <c r="J32" s="6">
        <v>0</v>
      </c>
      <c r="K32" s="2" t="s">
        <v>8</v>
      </c>
      <c r="L32" s="6">
        <v>100</v>
      </c>
      <c r="M32" s="45"/>
      <c r="N32" s="105"/>
      <c r="P32" s="84"/>
      <c r="R32" s="84"/>
      <c r="S32" s="67"/>
      <c r="T32" s="8"/>
      <c r="U32" s="2"/>
      <c r="V32" s="14"/>
      <c r="W32" s="14"/>
      <c r="X32" s="9"/>
      <c r="AF32" s="4">
        <v>0</v>
      </c>
      <c r="AG32" s="4">
        <v>5</v>
      </c>
      <c r="AH32" s="4">
        <v>10</v>
      </c>
      <c r="AI32" s="4">
        <v>15</v>
      </c>
      <c r="AJ32" s="4">
        <v>20</v>
      </c>
      <c r="AK32" s="4">
        <v>25</v>
      </c>
      <c r="AL32" s="4">
        <v>30</v>
      </c>
      <c r="AM32" s="4">
        <v>35</v>
      </c>
      <c r="AN32" s="4">
        <v>40</v>
      </c>
      <c r="AO32" s="4">
        <v>45</v>
      </c>
      <c r="AP32" s="4">
        <v>50</v>
      </c>
      <c r="AQ32" s="4">
        <v>55</v>
      </c>
      <c r="AR32" s="4">
        <v>60</v>
      </c>
      <c r="AS32" s="4">
        <v>65</v>
      </c>
      <c r="AT32" s="4">
        <v>70</v>
      </c>
      <c r="AU32" s="4">
        <v>75</v>
      </c>
      <c r="AV32" s="4">
        <v>80</v>
      </c>
      <c r="AW32" s="4">
        <v>85</v>
      </c>
      <c r="AX32" s="4">
        <v>90</v>
      </c>
      <c r="AY32" s="4">
        <v>95</v>
      </c>
      <c r="AZ32" s="4">
        <v>95</v>
      </c>
      <c r="BA32" s="4">
        <v>100</v>
      </c>
    </row>
    <row r="33" spans="2:59" x14ac:dyDescent="0.2">
      <c r="B33" s="3"/>
      <c r="E33" s="104"/>
      <c r="F33" s="103"/>
      <c r="G33" s="103"/>
      <c r="H33" s="103"/>
      <c r="I33" s="5" t="s">
        <v>22</v>
      </c>
      <c r="J33" s="6">
        <v>5</v>
      </c>
      <c r="K33" s="2"/>
      <c r="L33" s="6"/>
      <c r="M33" s="45"/>
      <c r="O33" s="2">
        <f>IF(OR(N30="ja",N30=""),IF(N32&gt;75,75,N32),IF(OR(N28="ja",N28=""),IF(N32&gt;75,75,N32),+N32))</f>
        <v>0</v>
      </c>
      <c r="P33" s="84">
        <v>0</v>
      </c>
      <c r="Q33" s="4">
        <v>300</v>
      </c>
      <c r="R33" s="84">
        <f>+BC33</f>
        <v>0</v>
      </c>
      <c r="S33" s="41">
        <v>1500</v>
      </c>
      <c r="T33" s="106">
        <v>1</v>
      </c>
      <c r="U33" s="2">
        <f>IF(O33="ja",1,T33)</f>
        <v>1</v>
      </c>
      <c r="V33" s="14">
        <f>+U33*R33-R33</f>
        <v>0</v>
      </c>
      <c r="W33" s="97">
        <f>U33*R33*$Q$80/3000</f>
        <v>0</v>
      </c>
      <c r="X33" s="9">
        <f>IF(O33=0,0,+U33*S33)</f>
        <v>0</v>
      </c>
      <c r="AF33" s="84">
        <f t="shared" ref="AF33" si="16">IF(AF32=$O33,(AF32/100)^2*$Q33,0)</f>
        <v>0</v>
      </c>
      <c r="AG33" s="84">
        <f t="shared" ref="AG33" si="17">IF(AG32=$O33,(AG32/100)^2*$Q33,0)</f>
        <v>0</v>
      </c>
      <c r="AH33" s="84">
        <f t="shared" ref="AH33" si="18">IF(AH32=$O33,(AH32/100)^2*$Q33,0)</f>
        <v>0</v>
      </c>
      <c r="AI33" s="84">
        <f t="shared" ref="AI33" si="19">IF(AI32=$O33,(AI32/100)^2*$Q33,0)</f>
        <v>0</v>
      </c>
      <c r="AJ33" s="84">
        <f t="shared" ref="AJ33" si="20">IF(AJ32=$O33,(AJ32/100)^2*$Q33,0)</f>
        <v>0</v>
      </c>
      <c r="AK33" s="84">
        <f>IF(AK32=$O33,(AK32/100)^2*$Q33,0)</f>
        <v>0</v>
      </c>
      <c r="AL33" s="84">
        <f t="shared" ref="AL33" si="21">IF(AL32=$O33,(AL32/100)^2*$Q33,0)</f>
        <v>0</v>
      </c>
      <c r="AM33" s="84">
        <f t="shared" ref="AM33" si="22">IF(AM32=$O33,(AM32/100)^2*$Q33,0)</f>
        <v>0</v>
      </c>
      <c r="AN33" s="84">
        <f t="shared" ref="AN33" si="23">IF(AN32=$O33,(AN32/100)^2*$Q33,0)</f>
        <v>0</v>
      </c>
      <c r="AO33" s="84">
        <f t="shared" ref="AO33" si="24">IF(AO32=$O33,(AO32/100)^2*$Q33,0)</f>
        <v>0</v>
      </c>
      <c r="AP33" s="84">
        <f t="shared" ref="AP33" si="25">IF(AP32=$O33,(AP32/100)^2*$Q33,0)</f>
        <v>0</v>
      </c>
      <c r="AQ33" s="84">
        <f t="shared" ref="AQ33" si="26">IF(AQ32=$O33,(AQ32/100)^2*$Q33,0)</f>
        <v>0</v>
      </c>
      <c r="AR33" s="84">
        <f t="shared" ref="AR33" si="27">IF(AR32=$O33,(AR32/100)^2*$Q33,0)</f>
        <v>0</v>
      </c>
      <c r="AS33" s="84">
        <f t="shared" ref="AS33" si="28">IF(AS32=$O33,(AS32/100)^2*$Q33,0)</f>
        <v>0</v>
      </c>
      <c r="AT33" s="84">
        <f t="shared" ref="AT33" si="29">IF(AT32=$O33,(AT32/100)^2*$Q33,0)</f>
        <v>0</v>
      </c>
      <c r="AU33" s="84">
        <f t="shared" ref="AU33" si="30">IF(AU32=$O33,(AU32/100)^2*$Q33,0)</f>
        <v>0</v>
      </c>
      <c r="AV33" s="84">
        <f t="shared" ref="AV33" si="31">IF(AV32=$O33,(AV32/100)^2*$Q33,0)</f>
        <v>0</v>
      </c>
      <c r="AW33" s="84">
        <f t="shared" ref="AW33" si="32">IF(AW32=$O33,(AW32/100)^2*$Q33,0)</f>
        <v>0</v>
      </c>
      <c r="AX33" s="84">
        <f t="shared" ref="AX33" si="33">IF(AX32=$O33,(AX32/100)^2*$Q33,0)</f>
        <v>0</v>
      </c>
      <c r="AY33" s="84">
        <f t="shared" ref="AY33" si="34">IF(AY32=$O33,(AY32/100)^2*$Q33,0)</f>
        <v>0</v>
      </c>
      <c r="AZ33" s="84">
        <f t="shared" ref="AZ33" si="35">IF(AZ32=$O33,(AZ32/100)^2*$Q33,0)</f>
        <v>0</v>
      </c>
      <c r="BA33" s="84">
        <f t="shared" ref="BA33" si="36">IF(BA32=$O33,(BA32/100)^2*$Q33,0)</f>
        <v>0</v>
      </c>
      <c r="BC33" s="84">
        <f>SUM(AF33:BA33)</f>
        <v>0</v>
      </c>
      <c r="BD33" s="4" t="s">
        <v>65</v>
      </c>
    </row>
    <row r="34" spans="2:59" x14ac:dyDescent="0.2">
      <c r="B34" s="3"/>
      <c r="E34" s="104" t="s">
        <v>63</v>
      </c>
      <c r="F34" s="103"/>
      <c r="G34" s="103"/>
      <c r="H34" s="103"/>
      <c r="I34" s="5" t="s">
        <v>21</v>
      </c>
      <c r="J34" s="6">
        <v>0</v>
      </c>
      <c r="K34" s="2" t="s">
        <v>8</v>
      </c>
      <c r="L34" s="6">
        <v>100</v>
      </c>
      <c r="M34" s="45"/>
      <c r="N34" s="105"/>
      <c r="P34" s="84"/>
      <c r="R34" s="84"/>
      <c r="S34" s="67"/>
      <c r="T34" s="8"/>
      <c r="U34" s="2"/>
      <c r="V34" s="14"/>
      <c r="W34" s="14"/>
      <c r="X34" s="9"/>
    </row>
    <row r="35" spans="2:59" x14ac:dyDescent="0.2">
      <c r="B35" s="3"/>
      <c r="E35" s="104"/>
      <c r="F35" s="103"/>
      <c r="G35" s="103"/>
      <c r="H35" s="103"/>
      <c r="I35" s="5" t="s">
        <v>22</v>
      </c>
      <c r="J35" s="6">
        <v>5</v>
      </c>
      <c r="K35" s="2"/>
      <c r="L35" s="6"/>
      <c r="M35" s="45"/>
      <c r="O35" s="4">
        <f>IF(N32&gt;0,N34,0)</f>
        <v>0</v>
      </c>
      <c r="P35" s="84">
        <f>-R33*2/3</f>
        <v>0</v>
      </c>
      <c r="Q35" s="4">
        <v>0</v>
      </c>
      <c r="R35" s="84">
        <f>+BC35</f>
        <v>0</v>
      </c>
      <c r="S35" s="41">
        <v>1500</v>
      </c>
      <c r="T35" s="8" t="s">
        <v>108</v>
      </c>
      <c r="U35" s="2">
        <f>+U33</f>
        <v>1</v>
      </c>
      <c r="V35" s="14">
        <f>+U35*R35-R35</f>
        <v>0</v>
      </c>
      <c r="W35" s="97">
        <f>U35*R35*$Q$80/3000</f>
        <v>0</v>
      </c>
      <c r="X35" s="9">
        <f>IF(O35=0,0,+U35*S35)</f>
        <v>0</v>
      </c>
      <c r="AB35" s="4" t="s">
        <v>64</v>
      </c>
      <c r="AF35" s="90">
        <f>IF(AF32=$O35,$P35*(100-AF32)/100,0)</f>
        <v>0</v>
      </c>
      <c r="AG35" s="90">
        <f t="shared" ref="AG35:BA35" si="37">IF(AG32=$O35,$P35*(100-AG32)/100,0)</f>
        <v>0</v>
      </c>
      <c r="AH35" s="90">
        <f t="shared" si="37"/>
        <v>0</v>
      </c>
      <c r="AI35" s="90">
        <f t="shared" si="37"/>
        <v>0</v>
      </c>
      <c r="AJ35" s="90">
        <f t="shared" si="37"/>
        <v>0</v>
      </c>
      <c r="AK35" s="90">
        <f t="shared" si="37"/>
        <v>0</v>
      </c>
      <c r="AL35" s="90">
        <f t="shared" si="37"/>
        <v>0</v>
      </c>
      <c r="AM35" s="90">
        <f t="shared" si="37"/>
        <v>0</v>
      </c>
      <c r="AN35" s="90">
        <f t="shared" si="37"/>
        <v>0</v>
      </c>
      <c r="AO35" s="90">
        <f t="shared" si="37"/>
        <v>0</v>
      </c>
      <c r="AP35" s="90">
        <f t="shared" si="37"/>
        <v>0</v>
      </c>
      <c r="AQ35" s="90">
        <f t="shared" si="37"/>
        <v>0</v>
      </c>
      <c r="AR35" s="90">
        <f t="shared" si="37"/>
        <v>0</v>
      </c>
      <c r="AS35" s="90">
        <f t="shared" si="37"/>
        <v>0</v>
      </c>
      <c r="AT35" s="90">
        <f t="shared" si="37"/>
        <v>0</v>
      </c>
      <c r="AU35" s="90">
        <f t="shared" si="37"/>
        <v>0</v>
      </c>
      <c r="AV35" s="90">
        <f t="shared" si="37"/>
        <v>0</v>
      </c>
      <c r="AW35" s="90">
        <f t="shared" si="37"/>
        <v>0</v>
      </c>
      <c r="AX35" s="90">
        <f t="shared" si="37"/>
        <v>0</v>
      </c>
      <c r="AY35" s="90">
        <f t="shared" si="37"/>
        <v>0</v>
      </c>
      <c r="AZ35" s="90">
        <f t="shared" si="37"/>
        <v>0</v>
      </c>
      <c r="BA35" s="90">
        <f t="shared" si="37"/>
        <v>0</v>
      </c>
      <c r="BC35" s="84">
        <f>SUM(AF35:BA35)</f>
        <v>0</v>
      </c>
      <c r="BD35" s="4" t="s">
        <v>65</v>
      </c>
    </row>
    <row r="36" spans="2:59" x14ac:dyDescent="0.2">
      <c r="B36" s="3"/>
      <c r="E36" s="104"/>
      <c r="F36" s="103"/>
      <c r="G36" s="103"/>
      <c r="H36" s="103"/>
      <c r="I36" s="5"/>
      <c r="J36" s="6"/>
      <c r="K36" s="2"/>
      <c r="L36" s="6"/>
      <c r="M36" s="45"/>
      <c r="P36" s="84"/>
      <c r="R36" s="84"/>
      <c r="S36" s="67"/>
      <c r="T36" s="8"/>
      <c r="U36" s="2"/>
      <c r="V36" s="14"/>
      <c r="W36" s="14"/>
      <c r="X36" s="9"/>
    </row>
    <row r="37" spans="2:59" x14ac:dyDescent="0.2">
      <c r="B37" s="3" t="s">
        <v>78</v>
      </c>
      <c r="E37" s="104"/>
      <c r="F37" s="103"/>
      <c r="G37" s="103"/>
      <c r="H37" s="103"/>
      <c r="I37" s="5"/>
      <c r="J37" s="6"/>
      <c r="K37" s="2"/>
      <c r="L37" s="6"/>
      <c r="M37" s="45"/>
      <c r="P37" s="84"/>
      <c r="R37" s="84"/>
      <c r="S37" s="67"/>
      <c r="T37" s="8"/>
      <c r="U37" s="2"/>
      <c r="V37" s="14"/>
      <c r="W37" s="14"/>
      <c r="X37" s="9"/>
    </row>
    <row r="38" spans="2:59" x14ac:dyDescent="0.2">
      <c r="B38" s="3"/>
      <c r="E38" s="104" t="s">
        <v>66</v>
      </c>
      <c r="F38" s="103" t="s">
        <v>67</v>
      </c>
      <c r="G38" s="103"/>
      <c r="H38" s="103"/>
      <c r="I38" s="5"/>
      <c r="J38" s="6"/>
      <c r="K38" s="2"/>
      <c r="L38" s="6"/>
      <c r="M38" s="45"/>
      <c r="P38" s="84"/>
      <c r="R38" s="84"/>
      <c r="S38" s="67"/>
      <c r="T38" s="8"/>
      <c r="U38" s="2"/>
      <c r="V38" s="14"/>
      <c r="W38" s="14"/>
      <c r="X38" s="9"/>
    </row>
    <row r="39" spans="2:59" x14ac:dyDescent="0.2">
      <c r="B39" s="3"/>
      <c r="E39" s="104" t="s">
        <v>68</v>
      </c>
      <c r="F39" s="103" t="s">
        <v>69</v>
      </c>
      <c r="G39" s="103"/>
      <c r="H39" s="103"/>
      <c r="I39" s="5"/>
      <c r="J39" s="6"/>
      <c r="K39" s="2"/>
      <c r="L39" s="6"/>
      <c r="M39" s="45"/>
      <c r="P39" s="84"/>
      <c r="R39" s="84"/>
      <c r="S39" s="67"/>
      <c r="T39" s="8"/>
      <c r="U39" s="2"/>
      <c r="V39" s="14"/>
      <c r="W39" s="14"/>
      <c r="X39" s="9"/>
    </row>
    <row r="40" spans="2:59" x14ac:dyDescent="0.2">
      <c r="B40" s="3"/>
      <c r="E40" s="104" t="s">
        <v>70</v>
      </c>
      <c r="F40" s="103" t="s">
        <v>71</v>
      </c>
      <c r="G40" s="103"/>
      <c r="H40" s="103"/>
      <c r="I40" s="5"/>
      <c r="J40" s="6"/>
      <c r="K40" s="2"/>
      <c r="L40" s="6"/>
      <c r="M40" s="45"/>
      <c r="P40" s="84"/>
      <c r="R40" s="84"/>
      <c r="S40" s="67"/>
      <c r="T40" s="8"/>
      <c r="U40" s="2"/>
      <c r="V40" s="14"/>
      <c r="W40" s="14"/>
      <c r="X40" s="9"/>
    </row>
    <row r="41" spans="2:59" x14ac:dyDescent="0.2">
      <c r="B41" s="3"/>
      <c r="H41" s="103"/>
      <c r="I41" s="5"/>
      <c r="J41" s="6"/>
      <c r="K41" s="2"/>
      <c r="L41" s="6"/>
      <c r="M41" s="45"/>
      <c r="P41" s="84"/>
      <c r="R41" s="84"/>
      <c r="S41" s="67"/>
      <c r="T41" s="8"/>
      <c r="U41" s="2"/>
      <c r="V41" s="14"/>
      <c r="W41" s="14"/>
      <c r="X41" s="9"/>
    </row>
    <row r="42" spans="2:59" x14ac:dyDescent="0.2">
      <c r="B42" s="3" t="s">
        <v>72</v>
      </c>
      <c r="E42" s="104"/>
      <c r="F42" s="103"/>
      <c r="G42" s="103"/>
      <c r="H42" s="103"/>
      <c r="I42" s="5"/>
      <c r="J42" s="6"/>
      <c r="K42" s="2"/>
      <c r="L42" s="6"/>
      <c r="M42" s="45"/>
      <c r="P42" s="84"/>
      <c r="R42" s="84"/>
      <c r="S42" s="67"/>
      <c r="T42" s="8"/>
      <c r="U42" s="2"/>
      <c r="V42" s="14"/>
      <c r="W42" s="14"/>
      <c r="X42" s="9"/>
    </row>
    <row r="43" spans="2:59" x14ac:dyDescent="0.2">
      <c r="B43" s="3"/>
      <c r="E43" s="104"/>
      <c r="F43" s="103"/>
      <c r="G43" s="103"/>
      <c r="H43" s="103"/>
      <c r="I43" s="5"/>
      <c r="J43" s="6"/>
      <c r="K43" s="2"/>
      <c r="L43" s="6"/>
      <c r="M43" s="45"/>
      <c r="P43" s="84"/>
      <c r="R43" s="84"/>
      <c r="S43" s="67"/>
      <c r="T43" s="8"/>
      <c r="U43" s="2"/>
      <c r="V43" s="14"/>
      <c r="W43" s="14"/>
      <c r="X43" s="9"/>
    </row>
    <row r="44" spans="2:59" x14ac:dyDescent="0.2">
      <c r="B44" s="3"/>
      <c r="E44" s="104" t="s">
        <v>74</v>
      </c>
      <c r="F44" s="103"/>
      <c r="G44" s="103"/>
      <c r="H44" s="103"/>
      <c r="I44" s="5" t="s">
        <v>3</v>
      </c>
      <c r="J44" s="2"/>
      <c r="K44" s="2"/>
      <c r="L44" s="2"/>
      <c r="M44" s="45"/>
      <c r="N44" s="105"/>
      <c r="O44" s="4">
        <f>+N44</f>
        <v>0</v>
      </c>
      <c r="P44" s="100">
        <f>-Q49/2</f>
        <v>-150</v>
      </c>
      <c r="Q44" s="6">
        <v>0</v>
      </c>
      <c r="R44" s="14">
        <f>IF(N44= "",+P44,IF(N44= "ja", P44, SUM(BC44:BG44)))</f>
        <v>-150</v>
      </c>
      <c r="S44" s="41">
        <v>1500</v>
      </c>
      <c r="T44" s="106">
        <v>1</v>
      </c>
      <c r="U44" s="2">
        <f>IF(O44="ja",1,T44)</f>
        <v>1</v>
      </c>
      <c r="V44" s="14">
        <f>+U44*R44-R44</f>
        <v>0</v>
      </c>
      <c r="W44" s="97">
        <f>U44*R44*$Q$80/3000</f>
        <v>-25500</v>
      </c>
      <c r="X44" s="9">
        <f>IF(N44="",0,IF(O44="ja",0,+U44*S44))</f>
        <v>0</v>
      </c>
      <c r="AA44" s="2"/>
      <c r="AB44" s="10" t="str">
        <f xml:space="preserve"> "Ja = vermindering met " &amp; ABS(P44) &amp;" punten, nee = 0 punten"</f>
        <v>Ja = vermindering met 150 punten, nee = 0 punten</v>
      </c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C44" s="12"/>
      <c r="BD44" s="12"/>
      <c r="BE44" s="12"/>
      <c r="BF44" s="12"/>
      <c r="BG44" s="12"/>
    </row>
    <row r="45" spans="2:59" x14ac:dyDescent="0.2">
      <c r="B45" s="3"/>
      <c r="E45" s="102"/>
      <c r="F45" s="103"/>
      <c r="G45" s="103"/>
      <c r="H45" s="103"/>
      <c r="I45" s="5"/>
      <c r="J45" s="2"/>
      <c r="K45" s="2"/>
      <c r="L45" s="2"/>
      <c r="M45" s="45"/>
      <c r="N45" s="2"/>
      <c r="P45" s="14"/>
      <c r="Q45" s="6"/>
      <c r="R45" s="14"/>
      <c r="S45" s="67"/>
      <c r="T45" s="8"/>
      <c r="U45" s="2"/>
      <c r="V45" s="14"/>
      <c r="W45" s="14"/>
      <c r="X45" s="9"/>
      <c r="AA45" s="2"/>
      <c r="BC45" s="12"/>
      <c r="BD45" s="12"/>
      <c r="BE45" s="12"/>
      <c r="BF45" s="12"/>
      <c r="BG45" s="12"/>
    </row>
    <row r="46" spans="2:59" x14ac:dyDescent="0.2">
      <c r="B46" s="3"/>
      <c r="E46" s="104" t="s">
        <v>75</v>
      </c>
      <c r="F46" s="103"/>
      <c r="G46" s="103"/>
      <c r="H46" s="103"/>
      <c r="I46" s="5" t="s">
        <v>3</v>
      </c>
      <c r="J46" s="2"/>
      <c r="K46" s="2"/>
      <c r="L46" s="2"/>
      <c r="M46" s="45"/>
      <c r="N46" s="105"/>
      <c r="O46" s="4">
        <f>+N46</f>
        <v>0</v>
      </c>
      <c r="P46" s="100">
        <v>0</v>
      </c>
      <c r="Q46" s="107">
        <v>0</v>
      </c>
      <c r="R46" s="14"/>
      <c r="S46" s="67"/>
      <c r="T46" s="8"/>
      <c r="U46" s="2"/>
      <c r="V46" s="14"/>
      <c r="W46" s="14"/>
      <c r="X46" s="9"/>
      <c r="AA46" s="2"/>
      <c r="AB46" s="10" t="s">
        <v>111</v>
      </c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C46" s="12"/>
      <c r="BD46" s="12"/>
      <c r="BE46" s="12"/>
      <c r="BF46" s="12"/>
      <c r="BG46" s="12"/>
    </row>
    <row r="47" spans="2:59" x14ac:dyDescent="0.2">
      <c r="B47" s="3"/>
      <c r="E47" s="104"/>
      <c r="F47" s="103"/>
      <c r="G47" s="103"/>
      <c r="H47" s="103"/>
      <c r="I47" s="5"/>
      <c r="J47" s="2"/>
      <c r="K47" s="2"/>
      <c r="L47" s="2"/>
      <c r="M47" s="45"/>
      <c r="N47" s="6"/>
      <c r="P47" s="100"/>
      <c r="Q47" s="107"/>
      <c r="R47" s="14"/>
      <c r="S47" s="67"/>
      <c r="T47" s="8"/>
      <c r="U47" s="2"/>
      <c r="V47" s="14"/>
      <c r="W47" s="14"/>
      <c r="X47" s="9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C47" s="12"/>
      <c r="BD47" s="12"/>
      <c r="BE47" s="12"/>
      <c r="BF47" s="12"/>
      <c r="BG47" s="12"/>
    </row>
    <row r="48" spans="2:59" x14ac:dyDescent="0.2">
      <c r="B48" s="3"/>
      <c r="E48" s="104" t="s">
        <v>76</v>
      </c>
      <c r="F48" s="103"/>
      <c r="G48" s="103"/>
      <c r="H48" s="103"/>
      <c r="I48" s="5" t="s">
        <v>21</v>
      </c>
      <c r="J48" s="6">
        <v>0</v>
      </c>
      <c r="K48" s="2" t="s">
        <v>8</v>
      </c>
      <c r="L48" s="6">
        <v>100</v>
      </c>
      <c r="M48" s="45"/>
      <c r="N48" s="105"/>
      <c r="P48" s="84"/>
      <c r="R48" s="84"/>
      <c r="S48" s="67"/>
      <c r="T48" s="8"/>
      <c r="U48" s="2"/>
      <c r="V48" s="14"/>
      <c r="W48" s="14"/>
      <c r="X48" s="9"/>
      <c r="AF48" s="4">
        <v>0</v>
      </c>
      <c r="AG48" s="4">
        <v>5</v>
      </c>
      <c r="AH48" s="4">
        <v>10</v>
      </c>
      <c r="AI48" s="4">
        <v>15</v>
      </c>
      <c r="AJ48" s="4">
        <v>20</v>
      </c>
      <c r="AK48" s="4">
        <v>25</v>
      </c>
      <c r="AL48" s="4">
        <v>30</v>
      </c>
      <c r="AM48" s="4">
        <v>35</v>
      </c>
      <c r="AN48" s="4">
        <v>40</v>
      </c>
      <c r="AO48" s="4">
        <v>45</v>
      </c>
      <c r="AP48" s="4">
        <v>50</v>
      </c>
      <c r="AQ48" s="4">
        <v>55</v>
      </c>
      <c r="AR48" s="4">
        <v>60</v>
      </c>
      <c r="AS48" s="4">
        <v>65</v>
      </c>
      <c r="AT48" s="4">
        <v>70</v>
      </c>
      <c r="AU48" s="4">
        <v>75</v>
      </c>
      <c r="AV48" s="4">
        <v>80</v>
      </c>
      <c r="AW48" s="4">
        <v>85</v>
      </c>
      <c r="AX48" s="4">
        <v>90</v>
      </c>
      <c r="AY48" s="4">
        <v>95</v>
      </c>
      <c r="AZ48" s="4">
        <v>95</v>
      </c>
      <c r="BA48" s="4">
        <v>100</v>
      </c>
    </row>
    <row r="49" spans="2:59" x14ac:dyDescent="0.2">
      <c r="B49" s="3"/>
      <c r="E49" s="104"/>
      <c r="F49" s="103"/>
      <c r="G49" s="103"/>
      <c r="H49" s="103"/>
      <c r="I49" s="5" t="s">
        <v>22</v>
      </c>
      <c r="J49" s="6">
        <v>5</v>
      </c>
      <c r="K49" s="2"/>
      <c r="L49" s="6"/>
      <c r="M49" s="45"/>
      <c r="O49" s="2">
        <f>IF(OR(N46="ja",N46=""),IF(N48&gt;75,75,N48),IF(OR(N44="ja",N44=""),IF(N48&gt;75,75,N48),+N48))</f>
        <v>0</v>
      </c>
      <c r="P49" s="84">
        <v>0</v>
      </c>
      <c r="Q49" s="4">
        <v>300</v>
      </c>
      <c r="R49" s="84">
        <f>+BC49</f>
        <v>0</v>
      </c>
      <c r="S49" s="41">
        <v>1500</v>
      </c>
      <c r="T49" s="106">
        <v>1</v>
      </c>
      <c r="U49" s="2">
        <f>IF(O49="ja",1,T49)</f>
        <v>1</v>
      </c>
      <c r="V49" s="14">
        <f>+U49*R49-R49</f>
        <v>0</v>
      </c>
      <c r="W49" s="97">
        <f>U49*R49*$Q$80/3000</f>
        <v>0</v>
      </c>
      <c r="X49" s="9">
        <f>IF(O49=0,0,+U49*S49)</f>
        <v>0</v>
      </c>
      <c r="AF49" s="84">
        <f t="shared" ref="AF49" si="38">IF(AF48=$O49,(AF48/100)^2*$Q49,0)</f>
        <v>0</v>
      </c>
      <c r="AG49" s="84">
        <f t="shared" ref="AG49" si="39">IF(AG48=$O49,(AG48/100)^2*$Q49,0)</f>
        <v>0</v>
      </c>
      <c r="AH49" s="84">
        <f t="shared" ref="AH49" si="40">IF(AH48=$O49,(AH48/100)^2*$Q49,0)</f>
        <v>0</v>
      </c>
      <c r="AI49" s="84">
        <f t="shared" ref="AI49" si="41">IF(AI48=$O49,(AI48/100)^2*$Q49,0)</f>
        <v>0</v>
      </c>
      <c r="AJ49" s="84">
        <f t="shared" ref="AJ49" si="42">IF(AJ48=$O49,(AJ48/100)^2*$Q49,0)</f>
        <v>0</v>
      </c>
      <c r="AK49" s="84">
        <f>IF(AK48=$O49,(AK48/100)^2*$Q49,0)</f>
        <v>0</v>
      </c>
      <c r="AL49" s="84">
        <f t="shared" ref="AL49" si="43">IF(AL48=$O49,(AL48/100)^2*$Q49,0)</f>
        <v>0</v>
      </c>
      <c r="AM49" s="84">
        <f t="shared" ref="AM49" si="44">IF(AM48=$O49,(AM48/100)^2*$Q49,0)</f>
        <v>0</v>
      </c>
      <c r="AN49" s="84">
        <f t="shared" ref="AN49" si="45">IF(AN48=$O49,(AN48/100)^2*$Q49,0)</f>
        <v>0</v>
      </c>
      <c r="AO49" s="84">
        <f t="shared" ref="AO49" si="46">IF(AO48=$O49,(AO48/100)^2*$Q49,0)</f>
        <v>0</v>
      </c>
      <c r="AP49" s="84">
        <f t="shared" ref="AP49" si="47">IF(AP48=$O49,(AP48/100)^2*$Q49,0)</f>
        <v>0</v>
      </c>
      <c r="AQ49" s="84">
        <f t="shared" ref="AQ49" si="48">IF(AQ48=$O49,(AQ48/100)^2*$Q49,0)</f>
        <v>0</v>
      </c>
      <c r="AR49" s="84">
        <f t="shared" ref="AR49" si="49">IF(AR48=$O49,(AR48/100)^2*$Q49,0)</f>
        <v>0</v>
      </c>
      <c r="AS49" s="84">
        <f t="shared" ref="AS49" si="50">IF(AS48=$O49,(AS48/100)^2*$Q49,0)</f>
        <v>0</v>
      </c>
      <c r="AT49" s="84">
        <f t="shared" ref="AT49" si="51">IF(AT48=$O49,(AT48/100)^2*$Q49,0)</f>
        <v>0</v>
      </c>
      <c r="AU49" s="84">
        <f t="shared" ref="AU49" si="52">IF(AU48=$O49,(AU48/100)^2*$Q49,0)</f>
        <v>0</v>
      </c>
      <c r="AV49" s="84">
        <f t="shared" ref="AV49" si="53">IF(AV48=$O49,(AV48/100)^2*$Q49,0)</f>
        <v>0</v>
      </c>
      <c r="AW49" s="84">
        <f t="shared" ref="AW49" si="54">IF(AW48=$O49,(AW48/100)^2*$Q49,0)</f>
        <v>0</v>
      </c>
      <c r="AX49" s="84">
        <f t="shared" ref="AX49" si="55">IF(AX48=$O49,(AX48/100)^2*$Q49,0)</f>
        <v>0</v>
      </c>
      <c r="AY49" s="84">
        <f t="shared" ref="AY49" si="56">IF(AY48=$O49,(AY48/100)^2*$Q49,0)</f>
        <v>0</v>
      </c>
      <c r="AZ49" s="84">
        <f t="shared" ref="AZ49" si="57">IF(AZ48=$O49,(AZ48/100)^2*$Q49,0)</f>
        <v>0</v>
      </c>
      <c r="BA49" s="84">
        <f t="shared" ref="BA49" si="58">IF(BA48=$O49,(BA48/100)^2*$Q49,0)</f>
        <v>0</v>
      </c>
      <c r="BC49" s="84">
        <f>SUM(AF49:BA49)</f>
        <v>0</v>
      </c>
      <c r="BD49" s="4" t="s">
        <v>65</v>
      </c>
    </row>
    <row r="50" spans="2:59" x14ac:dyDescent="0.2">
      <c r="B50" s="3"/>
      <c r="E50" s="104" t="s">
        <v>63</v>
      </c>
      <c r="F50" s="103"/>
      <c r="G50" s="103"/>
      <c r="H50" s="103"/>
      <c r="I50" s="5" t="s">
        <v>21</v>
      </c>
      <c r="J50" s="6">
        <v>0</v>
      </c>
      <c r="K50" s="2" t="s">
        <v>8</v>
      </c>
      <c r="L50" s="6">
        <v>100</v>
      </c>
      <c r="M50" s="45"/>
      <c r="N50" s="105"/>
      <c r="P50" s="84"/>
      <c r="R50" s="84"/>
      <c r="S50" s="67"/>
      <c r="T50" s="8"/>
      <c r="U50" s="2"/>
      <c r="V50" s="14"/>
      <c r="W50" s="14"/>
      <c r="X50" s="9"/>
    </row>
    <row r="51" spans="2:59" x14ac:dyDescent="0.2">
      <c r="B51" s="3"/>
      <c r="E51" s="104"/>
      <c r="F51" s="103"/>
      <c r="G51" s="103"/>
      <c r="H51" s="103"/>
      <c r="I51" s="5" t="s">
        <v>22</v>
      </c>
      <c r="J51" s="6">
        <v>5</v>
      </c>
      <c r="K51" s="2"/>
      <c r="L51" s="6"/>
      <c r="M51" s="45"/>
      <c r="O51" s="4">
        <f>IF(N48&gt;0,N50,0)</f>
        <v>0</v>
      </c>
      <c r="P51" s="84">
        <f>-R49*2/3</f>
        <v>0</v>
      </c>
      <c r="Q51" s="4">
        <v>0</v>
      </c>
      <c r="R51" s="84">
        <f>+BC51</f>
        <v>0</v>
      </c>
      <c r="S51" s="41">
        <v>1500</v>
      </c>
      <c r="T51" s="8" t="s">
        <v>108</v>
      </c>
      <c r="U51" s="2">
        <f>+U49</f>
        <v>1</v>
      </c>
      <c r="V51" s="14"/>
      <c r="W51" s="14"/>
      <c r="X51" s="9"/>
      <c r="AB51" s="4" t="s">
        <v>64</v>
      </c>
      <c r="AF51" s="90">
        <f>IF(AF48=$O51,$P51*(100-AF48)/100,0)</f>
        <v>0</v>
      </c>
      <c r="AG51" s="90">
        <f t="shared" ref="AG51:BA51" si="59">IF(AG48=$O51,$P51*(100-AG48)/100,0)</f>
        <v>0</v>
      </c>
      <c r="AH51" s="90">
        <f t="shared" si="59"/>
        <v>0</v>
      </c>
      <c r="AI51" s="90">
        <f t="shared" si="59"/>
        <v>0</v>
      </c>
      <c r="AJ51" s="90">
        <f t="shared" si="59"/>
        <v>0</v>
      </c>
      <c r="AK51" s="90">
        <f t="shared" si="59"/>
        <v>0</v>
      </c>
      <c r="AL51" s="90">
        <f t="shared" si="59"/>
        <v>0</v>
      </c>
      <c r="AM51" s="90">
        <f t="shared" si="59"/>
        <v>0</v>
      </c>
      <c r="AN51" s="90">
        <f t="shared" si="59"/>
        <v>0</v>
      </c>
      <c r="AO51" s="90">
        <f t="shared" si="59"/>
        <v>0</v>
      </c>
      <c r="AP51" s="90">
        <f t="shared" si="59"/>
        <v>0</v>
      </c>
      <c r="AQ51" s="90">
        <f t="shared" si="59"/>
        <v>0</v>
      </c>
      <c r="AR51" s="90">
        <f t="shared" si="59"/>
        <v>0</v>
      </c>
      <c r="AS51" s="90">
        <f t="shared" si="59"/>
        <v>0</v>
      </c>
      <c r="AT51" s="90">
        <f t="shared" si="59"/>
        <v>0</v>
      </c>
      <c r="AU51" s="90">
        <f t="shared" si="59"/>
        <v>0</v>
      </c>
      <c r="AV51" s="90">
        <f t="shared" si="59"/>
        <v>0</v>
      </c>
      <c r="AW51" s="90">
        <f t="shared" si="59"/>
        <v>0</v>
      </c>
      <c r="AX51" s="90">
        <f t="shared" si="59"/>
        <v>0</v>
      </c>
      <c r="AY51" s="90">
        <f t="shared" si="59"/>
        <v>0</v>
      </c>
      <c r="AZ51" s="90">
        <f t="shared" si="59"/>
        <v>0</v>
      </c>
      <c r="BA51" s="90">
        <f t="shared" si="59"/>
        <v>0</v>
      </c>
      <c r="BC51" s="84">
        <f>SUM(AF51:BA51)</f>
        <v>0</v>
      </c>
      <c r="BD51" s="4" t="s">
        <v>65</v>
      </c>
    </row>
    <row r="52" spans="2:59" x14ac:dyDescent="0.2">
      <c r="B52" s="3"/>
      <c r="E52" s="104"/>
      <c r="F52" s="103"/>
      <c r="G52" s="103"/>
      <c r="H52" s="103"/>
      <c r="I52" s="5"/>
      <c r="J52" s="6"/>
      <c r="K52" s="2"/>
      <c r="L52" s="6"/>
      <c r="M52" s="45"/>
      <c r="P52" s="84"/>
      <c r="R52" s="84"/>
      <c r="S52" s="67"/>
      <c r="T52" s="8"/>
      <c r="U52" s="2"/>
      <c r="V52" s="14"/>
      <c r="W52" s="14"/>
      <c r="X52" s="9"/>
    </row>
    <row r="53" spans="2:59" x14ac:dyDescent="0.2">
      <c r="B53" s="3"/>
      <c r="E53" s="104"/>
      <c r="F53" s="103"/>
      <c r="G53" s="103"/>
      <c r="H53" s="103"/>
      <c r="I53" s="5"/>
      <c r="J53" s="6"/>
      <c r="K53" s="2"/>
      <c r="L53" s="6"/>
      <c r="M53" s="45"/>
      <c r="P53" s="84"/>
      <c r="R53" s="84"/>
      <c r="S53" s="67"/>
      <c r="T53" s="8"/>
      <c r="U53" s="2"/>
      <c r="V53" s="14"/>
      <c r="W53" s="14"/>
      <c r="X53" s="9"/>
    </row>
    <row r="54" spans="2:59" x14ac:dyDescent="0.2">
      <c r="B54" s="3"/>
      <c r="E54" s="104"/>
      <c r="F54" s="103"/>
      <c r="G54" s="103"/>
      <c r="H54" s="103"/>
      <c r="I54" s="5"/>
      <c r="J54" s="6"/>
      <c r="K54" s="2"/>
      <c r="L54" s="6"/>
      <c r="M54" s="45"/>
      <c r="P54" s="84"/>
      <c r="R54" s="84"/>
      <c r="S54" s="67"/>
      <c r="T54" s="8"/>
      <c r="U54" s="2"/>
      <c r="V54" s="14"/>
      <c r="W54" s="14"/>
      <c r="X54" s="9"/>
    </row>
    <row r="55" spans="2:59" customFormat="1" x14ac:dyDescent="0.2">
      <c r="B55" s="3" t="s">
        <v>77</v>
      </c>
      <c r="C55" s="4"/>
      <c r="D55" s="4"/>
      <c r="E55" s="102"/>
      <c r="F55" s="103"/>
      <c r="G55" s="103"/>
      <c r="H55" s="103"/>
      <c r="I55" s="5"/>
      <c r="J55" s="6"/>
      <c r="K55" s="2"/>
      <c r="L55" s="6"/>
      <c r="M55" s="45"/>
      <c r="N55" s="2"/>
      <c r="O55" s="2"/>
      <c r="P55" s="14"/>
      <c r="Q55" s="6"/>
      <c r="R55" s="14"/>
      <c r="S55" s="41"/>
      <c r="T55" s="2"/>
      <c r="U55" s="2"/>
      <c r="V55" s="14"/>
      <c r="W55" s="14"/>
      <c r="X55" s="9"/>
      <c r="Y55" s="4"/>
      <c r="Z55" s="4"/>
      <c r="AA55" s="2"/>
      <c r="AB55" s="10"/>
      <c r="AC55" s="10"/>
      <c r="AD55" s="10"/>
      <c r="AE55" s="10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4"/>
      <c r="BC55" s="12"/>
      <c r="BD55" s="12"/>
      <c r="BE55" s="12"/>
      <c r="BF55" s="12"/>
      <c r="BG55" s="12"/>
    </row>
    <row r="56" spans="2:59" customFormat="1" x14ac:dyDescent="0.2">
      <c r="B56" s="3"/>
      <c r="C56" s="4"/>
      <c r="D56" s="4" t="s">
        <v>27</v>
      </c>
      <c r="E56" s="103"/>
      <c r="F56" s="4"/>
      <c r="G56" s="4"/>
      <c r="H56" s="4"/>
      <c r="I56" s="5"/>
      <c r="J56" s="2"/>
      <c r="K56" s="2"/>
      <c r="L56" s="2"/>
      <c r="M56" s="45"/>
      <c r="N56" s="2"/>
      <c r="O56" s="2"/>
      <c r="P56" s="14"/>
      <c r="Q56" s="2"/>
      <c r="R56" s="14"/>
      <c r="S56" s="42"/>
      <c r="T56" s="2"/>
      <c r="U56" s="2"/>
      <c r="V56" s="14"/>
      <c r="W56" s="14"/>
      <c r="X56" s="13"/>
      <c r="Y56" s="4"/>
      <c r="Z56" s="4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4"/>
      <c r="BC56" s="4"/>
      <c r="BD56" s="4"/>
      <c r="BE56" s="4"/>
      <c r="BF56" s="4"/>
      <c r="BG56" s="4"/>
    </row>
    <row r="57" spans="2:59" customFormat="1" x14ac:dyDescent="0.2">
      <c r="B57" s="3"/>
      <c r="C57" s="4"/>
      <c r="D57" s="4"/>
      <c r="E57" s="103"/>
      <c r="F57" s="4"/>
      <c r="G57" s="4"/>
      <c r="H57" s="4"/>
      <c r="I57" s="5"/>
      <c r="J57" s="2"/>
      <c r="K57" s="2"/>
      <c r="L57" s="2"/>
      <c r="M57" s="45"/>
      <c r="N57" s="2"/>
      <c r="O57" s="2"/>
      <c r="P57" s="14"/>
      <c r="Q57" s="2"/>
      <c r="R57" s="14"/>
      <c r="S57" s="42"/>
      <c r="T57" s="2"/>
      <c r="U57" s="2"/>
      <c r="V57" s="14"/>
      <c r="W57" s="14"/>
      <c r="X57" s="13"/>
      <c r="Y57" s="4"/>
      <c r="Z57" s="4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4"/>
      <c r="BC57" s="4"/>
      <c r="BD57" s="4"/>
      <c r="BE57" s="4"/>
      <c r="BF57" s="4"/>
      <c r="BG57" s="4"/>
    </row>
    <row r="58" spans="2:59" x14ac:dyDescent="0.2">
      <c r="B58" s="3"/>
      <c r="E58" s="104" t="s">
        <v>74</v>
      </c>
      <c r="F58" s="103"/>
      <c r="G58" s="103"/>
      <c r="H58" s="103"/>
      <c r="I58" s="5" t="s">
        <v>3</v>
      </c>
      <c r="J58" s="2"/>
      <c r="K58" s="2"/>
      <c r="L58" s="2"/>
      <c r="M58" s="45"/>
      <c r="N58" s="105"/>
      <c r="O58" s="4">
        <f>+N58</f>
        <v>0</v>
      </c>
      <c r="P58" s="100">
        <f>-Q63/2</f>
        <v>-100</v>
      </c>
      <c r="Q58" s="6">
        <v>0</v>
      </c>
      <c r="R58" s="14">
        <f>IF(N58= "",+P58,IF(N58= "ja", P58, SUM(BC58:BG58)))</f>
        <v>-100</v>
      </c>
      <c r="S58" s="41">
        <v>1000</v>
      </c>
      <c r="T58" s="106">
        <v>1</v>
      </c>
      <c r="U58" s="2">
        <f>IF(O58="ja",1,T58)</f>
        <v>1</v>
      </c>
      <c r="V58" s="14">
        <f>+U58*R58-R58</f>
        <v>0</v>
      </c>
      <c r="W58" s="97">
        <f>U58*R58*$Q$80/3000</f>
        <v>-17000</v>
      </c>
      <c r="X58" s="9">
        <f>IF(N58="",0,IF(O58="ja",0,+U58*S58))</f>
        <v>0</v>
      </c>
      <c r="AA58" s="2"/>
      <c r="AB58" s="10" t="str">
        <f xml:space="preserve"> "Ja = vermindering met " &amp; ABS(P58) &amp;" punten, nee = 0 punten"</f>
        <v>Ja = vermindering met 100 punten, nee = 0 punten</v>
      </c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C58" s="12"/>
      <c r="BD58" s="12"/>
      <c r="BE58" s="12"/>
      <c r="BF58" s="12"/>
      <c r="BG58" s="12"/>
    </row>
    <row r="59" spans="2:59" x14ac:dyDescent="0.2">
      <c r="B59" s="3"/>
      <c r="E59" s="102"/>
      <c r="F59" s="103"/>
      <c r="G59" s="103"/>
      <c r="H59" s="103"/>
      <c r="I59" s="5"/>
      <c r="J59" s="2"/>
      <c r="K59" s="2"/>
      <c r="L59" s="2"/>
      <c r="M59" s="45"/>
      <c r="N59" s="2"/>
      <c r="P59" s="14"/>
      <c r="Q59" s="6"/>
      <c r="R59" s="14"/>
      <c r="S59" s="67"/>
      <c r="T59" s="8"/>
      <c r="U59" s="2"/>
      <c r="V59" s="14"/>
      <c r="W59" s="14"/>
      <c r="X59" s="9"/>
      <c r="AA59" s="2"/>
      <c r="BC59" s="12"/>
      <c r="BD59" s="12"/>
      <c r="BE59" s="12"/>
      <c r="BF59" s="12"/>
      <c r="BG59" s="12"/>
    </row>
    <row r="60" spans="2:59" x14ac:dyDescent="0.2">
      <c r="B60" s="3"/>
      <c r="E60" s="104" t="s">
        <v>75</v>
      </c>
      <c r="F60" s="103"/>
      <c r="G60" s="103"/>
      <c r="H60" s="103"/>
      <c r="I60" s="5" t="s">
        <v>3</v>
      </c>
      <c r="J60" s="2"/>
      <c r="K60" s="2"/>
      <c r="L60" s="2"/>
      <c r="M60" s="45"/>
      <c r="N60" s="105"/>
      <c r="O60" s="4">
        <f>+N60</f>
        <v>0</v>
      </c>
      <c r="P60" s="100">
        <v>0</v>
      </c>
      <c r="Q60" s="107">
        <v>0</v>
      </c>
      <c r="R60" s="14"/>
      <c r="S60" s="67"/>
      <c r="T60" s="8"/>
      <c r="U60" s="2"/>
      <c r="V60" s="14"/>
      <c r="W60" s="14"/>
      <c r="X60" s="9"/>
      <c r="AA60" s="2"/>
      <c r="AB60" s="10" t="s">
        <v>111</v>
      </c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C60" s="12"/>
      <c r="BD60" s="12"/>
      <c r="BE60" s="12"/>
      <c r="BF60" s="12"/>
      <c r="BG60" s="12"/>
    </row>
    <row r="61" spans="2:59" x14ac:dyDescent="0.2">
      <c r="B61" s="3"/>
      <c r="E61" s="104"/>
      <c r="F61" s="103"/>
      <c r="G61" s="103"/>
      <c r="H61" s="103"/>
      <c r="I61" s="5"/>
      <c r="J61" s="2"/>
      <c r="K61" s="2"/>
      <c r="L61" s="2"/>
      <c r="M61" s="45"/>
      <c r="N61" s="6"/>
      <c r="P61" s="100"/>
      <c r="Q61" s="107"/>
      <c r="R61" s="14"/>
      <c r="S61" s="67"/>
      <c r="T61" s="8"/>
      <c r="U61" s="2"/>
      <c r="V61" s="14"/>
      <c r="W61" s="14"/>
      <c r="X61" s="9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C61" s="12"/>
      <c r="BD61" s="12"/>
      <c r="BE61" s="12"/>
      <c r="BF61" s="12"/>
      <c r="BG61" s="12"/>
    </row>
    <row r="62" spans="2:59" x14ac:dyDescent="0.2">
      <c r="B62" s="3"/>
      <c r="E62" s="104" t="s">
        <v>76</v>
      </c>
      <c r="F62" s="103"/>
      <c r="G62" s="103"/>
      <c r="H62" s="103"/>
      <c r="I62" s="5" t="s">
        <v>21</v>
      </c>
      <c r="J62" s="6">
        <v>0</v>
      </c>
      <c r="K62" s="2" t="s">
        <v>8</v>
      </c>
      <c r="L62" s="6">
        <v>100</v>
      </c>
      <c r="M62" s="45"/>
      <c r="N62" s="105"/>
      <c r="P62" s="84"/>
      <c r="R62" s="84"/>
      <c r="S62" s="67"/>
      <c r="T62" s="8"/>
      <c r="U62" s="2"/>
      <c r="V62" s="14"/>
      <c r="W62" s="14"/>
      <c r="X62" s="9"/>
      <c r="AF62" s="4">
        <v>0</v>
      </c>
      <c r="AG62" s="4">
        <v>5</v>
      </c>
      <c r="AH62" s="4">
        <v>10</v>
      </c>
      <c r="AI62" s="4">
        <v>15</v>
      </c>
      <c r="AJ62" s="4">
        <v>20</v>
      </c>
      <c r="AK62" s="4">
        <v>25</v>
      </c>
      <c r="AL62" s="4">
        <v>30</v>
      </c>
      <c r="AM62" s="4">
        <v>35</v>
      </c>
      <c r="AN62" s="4">
        <v>40</v>
      </c>
      <c r="AO62" s="4">
        <v>45</v>
      </c>
      <c r="AP62" s="4">
        <v>50</v>
      </c>
      <c r="AQ62" s="4">
        <v>55</v>
      </c>
      <c r="AR62" s="4">
        <v>60</v>
      </c>
      <c r="AS62" s="4">
        <v>65</v>
      </c>
      <c r="AT62" s="4">
        <v>70</v>
      </c>
      <c r="AU62" s="4">
        <v>75</v>
      </c>
      <c r="AV62" s="4">
        <v>80</v>
      </c>
      <c r="AW62" s="4">
        <v>85</v>
      </c>
      <c r="AX62" s="4">
        <v>90</v>
      </c>
      <c r="AY62" s="4">
        <v>95</v>
      </c>
      <c r="AZ62" s="4">
        <v>95</v>
      </c>
      <c r="BA62" s="4">
        <v>100</v>
      </c>
    </row>
    <row r="63" spans="2:59" x14ac:dyDescent="0.2">
      <c r="B63" s="3"/>
      <c r="E63" s="104"/>
      <c r="F63" s="103"/>
      <c r="G63" s="103"/>
      <c r="H63" s="103"/>
      <c r="I63" s="5" t="s">
        <v>22</v>
      </c>
      <c r="J63" s="6">
        <v>5</v>
      </c>
      <c r="K63" s="2"/>
      <c r="L63" s="6"/>
      <c r="M63" s="45"/>
      <c r="O63" s="2">
        <f>IF(OR(N60="ja",N60=""),IF(N62&gt;75,75,N62),IF(OR(N58="ja",N58=""),IF(N62&gt;75,75,N62),+N62))</f>
        <v>0</v>
      </c>
      <c r="P63" s="84">
        <v>0</v>
      </c>
      <c r="Q63" s="4">
        <v>200</v>
      </c>
      <c r="R63" s="14">
        <f>IF(O63= "",+P63,IF(O63= "ja", P63, SUM(BC63:BG63)))</f>
        <v>0</v>
      </c>
      <c r="S63" s="41">
        <v>1000</v>
      </c>
      <c r="T63" s="106">
        <v>1</v>
      </c>
      <c r="U63" s="2">
        <f>IF(O63="ja",1,T63)</f>
        <v>1</v>
      </c>
      <c r="V63" s="14">
        <f>+U63*R63-R63</f>
        <v>0</v>
      </c>
      <c r="W63" s="97">
        <f>U63*R63*$Q$80/3000</f>
        <v>0</v>
      </c>
      <c r="X63" s="9">
        <f>IF(O63=0,0,+U63*S63)</f>
        <v>0</v>
      </c>
      <c r="AF63" s="84">
        <f t="shared" ref="AF63" si="60">IF(AF62=$O63,(AF62/100)^2*$Q63,0)</f>
        <v>0</v>
      </c>
      <c r="AG63" s="84">
        <f t="shared" ref="AG63" si="61">IF(AG62=$O63,(AG62/100)^2*$Q63,0)</f>
        <v>0</v>
      </c>
      <c r="AH63" s="84">
        <f t="shared" ref="AH63" si="62">IF(AH62=$O63,(AH62/100)^2*$Q63,0)</f>
        <v>0</v>
      </c>
      <c r="AI63" s="84">
        <f t="shared" ref="AI63" si="63">IF(AI62=$O63,(AI62/100)^2*$Q63,0)</f>
        <v>0</v>
      </c>
      <c r="AJ63" s="84">
        <f t="shared" ref="AJ63" si="64">IF(AJ62=$O63,(AJ62/100)^2*$Q63,0)</f>
        <v>0</v>
      </c>
      <c r="AK63" s="84">
        <f>IF(AK62=$O63,(AK62/100)^2*$Q63,0)</f>
        <v>0</v>
      </c>
      <c r="AL63" s="84">
        <f t="shared" ref="AL63" si="65">IF(AL62=$O63,(AL62/100)^2*$Q63,0)</f>
        <v>0</v>
      </c>
      <c r="AM63" s="84">
        <f t="shared" ref="AM63" si="66">IF(AM62=$O63,(AM62/100)^2*$Q63,0)</f>
        <v>0</v>
      </c>
      <c r="AN63" s="84">
        <f t="shared" ref="AN63" si="67">IF(AN62=$O63,(AN62/100)^2*$Q63,0)</f>
        <v>0</v>
      </c>
      <c r="AO63" s="84">
        <f t="shared" ref="AO63" si="68">IF(AO62=$O63,(AO62/100)^2*$Q63,0)</f>
        <v>0</v>
      </c>
      <c r="AP63" s="84">
        <f t="shared" ref="AP63" si="69">IF(AP62=$O63,(AP62/100)^2*$Q63,0)</f>
        <v>0</v>
      </c>
      <c r="AQ63" s="84">
        <f t="shared" ref="AQ63" si="70">IF(AQ62=$O63,(AQ62/100)^2*$Q63,0)</f>
        <v>0</v>
      </c>
      <c r="AR63" s="84">
        <f t="shared" ref="AR63" si="71">IF(AR62=$O63,(AR62/100)^2*$Q63,0)</f>
        <v>0</v>
      </c>
      <c r="AS63" s="84">
        <f t="shared" ref="AS63" si="72">IF(AS62=$O63,(AS62/100)^2*$Q63,0)</f>
        <v>0</v>
      </c>
      <c r="AT63" s="84">
        <f t="shared" ref="AT63" si="73">IF(AT62=$O63,(AT62/100)^2*$Q63,0)</f>
        <v>0</v>
      </c>
      <c r="AU63" s="84">
        <f t="shared" ref="AU63" si="74">IF(AU62=$O63,(AU62/100)^2*$Q63,0)</f>
        <v>0</v>
      </c>
      <c r="AV63" s="84">
        <f t="shared" ref="AV63" si="75">IF(AV62=$O63,(AV62/100)^2*$Q63,0)</f>
        <v>0</v>
      </c>
      <c r="AW63" s="84">
        <f t="shared" ref="AW63" si="76">IF(AW62=$O63,(AW62/100)^2*$Q63,0)</f>
        <v>0</v>
      </c>
      <c r="AX63" s="84">
        <f t="shared" ref="AX63" si="77">IF(AX62=$O63,(AX62/100)^2*$Q63,0)</f>
        <v>0</v>
      </c>
      <c r="AY63" s="84">
        <f t="shared" ref="AY63" si="78">IF(AY62=$O63,(AY62/100)^2*$Q63,0)</f>
        <v>0</v>
      </c>
      <c r="AZ63" s="84">
        <f t="shared" ref="AZ63" si="79">IF(AZ62=$O63,(AZ62/100)^2*$Q63,0)</f>
        <v>0</v>
      </c>
      <c r="BA63" s="84">
        <f t="shared" ref="BA63" si="80">IF(BA62=$O63,(BA62/100)^2*$Q63,0)</f>
        <v>0</v>
      </c>
      <c r="BC63" s="84">
        <f>SUM(AF63:BA63)</f>
        <v>0</v>
      </c>
      <c r="BD63" s="4" t="s">
        <v>65</v>
      </c>
    </row>
    <row r="64" spans="2:59" x14ac:dyDescent="0.2">
      <c r="B64" s="3"/>
      <c r="E64" s="104" t="s">
        <v>63</v>
      </c>
      <c r="F64" s="103"/>
      <c r="G64" s="103"/>
      <c r="H64" s="103"/>
      <c r="I64" s="5" t="s">
        <v>21</v>
      </c>
      <c r="J64" s="6">
        <v>0</v>
      </c>
      <c r="K64" s="2" t="s">
        <v>8</v>
      </c>
      <c r="L64" s="6">
        <v>100</v>
      </c>
      <c r="M64" s="45"/>
      <c r="N64" s="105"/>
      <c r="P64" s="84"/>
      <c r="R64" s="84"/>
      <c r="S64" s="67"/>
      <c r="T64" s="8"/>
      <c r="U64" s="2"/>
      <c r="V64" s="14"/>
      <c r="W64" s="14"/>
      <c r="X64" s="9"/>
    </row>
    <row r="65" spans="2:56" x14ac:dyDescent="0.2">
      <c r="B65" s="3"/>
      <c r="E65" s="104"/>
      <c r="F65" s="103"/>
      <c r="G65" s="103"/>
      <c r="H65" s="103"/>
      <c r="I65" s="5" t="s">
        <v>22</v>
      </c>
      <c r="J65" s="6">
        <v>5</v>
      </c>
      <c r="K65" s="2"/>
      <c r="L65" s="6"/>
      <c r="M65" s="45"/>
      <c r="O65" s="4">
        <f>IF(N62&gt;0,N64,0)</f>
        <v>0</v>
      </c>
      <c r="P65" s="84">
        <f>-R63*2/3</f>
        <v>0</v>
      </c>
      <c r="Q65" s="4">
        <v>0</v>
      </c>
      <c r="R65" s="84">
        <f>+BC65</f>
        <v>0</v>
      </c>
      <c r="S65" s="67"/>
      <c r="T65" s="8" t="s">
        <v>108</v>
      </c>
      <c r="U65" s="2">
        <f>+U63</f>
        <v>1</v>
      </c>
      <c r="V65" s="14"/>
      <c r="W65" s="14"/>
      <c r="X65" s="9"/>
      <c r="AB65" s="4" t="s">
        <v>64</v>
      </c>
      <c r="AF65" s="90">
        <f>IF(AF62=$O65,$P65*(100-AF62)/100,0)</f>
        <v>0</v>
      </c>
      <c r="AG65" s="90">
        <f t="shared" ref="AG65:BA65" si="81">IF(AG62=$O65,$P65*(100-AG62)/100,0)</f>
        <v>0</v>
      </c>
      <c r="AH65" s="90">
        <f t="shared" si="81"/>
        <v>0</v>
      </c>
      <c r="AI65" s="90">
        <f t="shared" si="81"/>
        <v>0</v>
      </c>
      <c r="AJ65" s="90">
        <f t="shared" si="81"/>
        <v>0</v>
      </c>
      <c r="AK65" s="90">
        <f t="shared" si="81"/>
        <v>0</v>
      </c>
      <c r="AL65" s="90">
        <f t="shared" si="81"/>
        <v>0</v>
      </c>
      <c r="AM65" s="90">
        <f t="shared" si="81"/>
        <v>0</v>
      </c>
      <c r="AN65" s="90">
        <f t="shared" si="81"/>
        <v>0</v>
      </c>
      <c r="AO65" s="90">
        <f t="shared" si="81"/>
        <v>0</v>
      </c>
      <c r="AP65" s="90">
        <f t="shared" si="81"/>
        <v>0</v>
      </c>
      <c r="AQ65" s="90">
        <f t="shared" si="81"/>
        <v>0</v>
      </c>
      <c r="AR65" s="90">
        <f t="shared" si="81"/>
        <v>0</v>
      </c>
      <c r="AS65" s="90">
        <f t="shared" si="81"/>
        <v>0</v>
      </c>
      <c r="AT65" s="90">
        <f t="shared" si="81"/>
        <v>0</v>
      </c>
      <c r="AU65" s="90">
        <f t="shared" si="81"/>
        <v>0</v>
      </c>
      <c r="AV65" s="90">
        <f t="shared" si="81"/>
        <v>0</v>
      </c>
      <c r="AW65" s="90">
        <f t="shared" si="81"/>
        <v>0</v>
      </c>
      <c r="AX65" s="90">
        <f t="shared" si="81"/>
        <v>0</v>
      </c>
      <c r="AY65" s="90">
        <f t="shared" si="81"/>
        <v>0</v>
      </c>
      <c r="AZ65" s="90">
        <f t="shared" si="81"/>
        <v>0</v>
      </c>
      <c r="BA65" s="90">
        <f t="shared" si="81"/>
        <v>0</v>
      </c>
      <c r="BC65" s="84">
        <f>SUM(AF65:BA65)</f>
        <v>0</v>
      </c>
      <c r="BD65" s="4" t="s">
        <v>65</v>
      </c>
    </row>
    <row r="66" spans="2:56" x14ac:dyDescent="0.2">
      <c r="B66" s="3"/>
      <c r="E66" s="104"/>
      <c r="F66" s="103"/>
      <c r="G66" s="103"/>
      <c r="H66" s="103"/>
      <c r="I66" s="5"/>
      <c r="J66" s="6"/>
      <c r="K66" s="2"/>
      <c r="L66" s="6"/>
      <c r="M66" s="45"/>
      <c r="P66" s="84"/>
      <c r="R66" s="84"/>
      <c r="S66" s="67"/>
      <c r="T66" s="8"/>
      <c r="U66" s="2"/>
      <c r="V66" s="14"/>
      <c r="W66" s="14"/>
      <c r="X66" s="9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</row>
    <row r="67" spans="2:56" x14ac:dyDescent="0.2">
      <c r="B67" s="3"/>
      <c r="E67" s="104"/>
      <c r="F67" s="103"/>
      <c r="G67" s="103"/>
      <c r="H67" s="103"/>
      <c r="I67" s="5"/>
      <c r="J67" s="6"/>
      <c r="K67" s="2"/>
      <c r="L67" s="6"/>
      <c r="M67" s="45"/>
      <c r="P67" s="84"/>
      <c r="R67" s="84"/>
      <c r="S67" s="67"/>
      <c r="T67" s="8"/>
      <c r="U67" s="2"/>
      <c r="V67" s="14"/>
      <c r="W67" s="14"/>
      <c r="X67" s="9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</row>
    <row r="68" spans="2:56" x14ac:dyDescent="0.2">
      <c r="B68" s="3"/>
      <c r="I68" s="5"/>
      <c r="J68" s="100"/>
      <c r="K68" s="2"/>
      <c r="L68" s="6"/>
      <c r="M68" s="45"/>
      <c r="N68" s="2"/>
      <c r="O68" s="2"/>
      <c r="P68" s="2"/>
      <c r="Q68" s="2"/>
      <c r="R68" s="84"/>
      <c r="S68" s="67"/>
      <c r="T68" s="2"/>
      <c r="U68" s="2"/>
      <c r="W68" s="108"/>
      <c r="X68" s="13"/>
      <c r="Y68" s="2"/>
      <c r="Z68" s="2"/>
      <c r="AA68" s="2"/>
      <c r="AF68" s="2"/>
      <c r="AG68" s="2"/>
      <c r="AH68" s="2"/>
      <c r="AI68" s="2"/>
      <c r="AJ68" s="2"/>
      <c r="AK68" s="2"/>
      <c r="AM68" s="12"/>
      <c r="AN68" s="12"/>
      <c r="AQ68" s="12"/>
      <c r="AR68" s="95"/>
      <c r="BA68" s="115"/>
    </row>
    <row r="69" spans="2:56" ht="13.5" thickBot="1" x14ac:dyDescent="0.25">
      <c r="B69" s="46"/>
      <c r="C69" s="47"/>
      <c r="D69" s="47"/>
      <c r="E69" s="47"/>
      <c r="F69" s="47"/>
      <c r="G69" s="47"/>
      <c r="H69" s="47"/>
      <c r="I69" s="68"/>
      <c r="J69" s="109"/>
      <c r="K69" s="48"/>
      <c r="L69" s="109"/>
      <c r="M69" s="49"/>
      <c r="N69" s="48"/>
      <c r="O69" s="48"/>
      <c r="P69" s="48"/>
      <c r="Q69" s="109"/>
      <c r="R69" s="110"/>
      <c r="S69" s="111"/>
      <c r="T69" s="68"/>
      <c r="U69" s="48"/>
      <c r="V69" s="48"/>
      <c r="W69" s="112"/>
      <c r="X69" s="113"/>
      <c r="AA69" s="2"/>
      <c r="AF69" s="116">
        <v>1</v>
      </c>
      <c r="AG69" s="116">
        <v>0.81</v>
      </c>
      <c r="AH69" s="116">
        <v>0.64</v>
      </c>
      <c r="AI69" s="116">
        <v>0.49</v>
      </c>
      <c r="AJ69" s="116">
        <v>0.36</v>
      </c>
      <c r="AK69" s="116">
        <v>0.25</v>
      </c>
      <c r="AL69" s="116">
        <v>0.16</v>
      </c>
      <c r="AM69" s="116">
        <v>0.09</v>
      </c>
      <c r="AN69" s="116">
        <v>0.04</v>
      </c>
      <c r="AO69" s="116">
        <v>0</v>
      </c>
      <c r="AP69" s="116">
        <v>0</v>
      </c>
      <c r="AR69" s="116"/>
      <c r="AS69" s="116"/>
      <c r="AT69" s="116"/>
      <c r="AU69" s="116"/>
      <c r="AV69" s="116"/>
    </row>
    <row r="70" spans="2:56" x14ac:dyDescent="0.2">
      <c r="B70" s="3"/>
      <c r="I70" s="5"/>
      <c r="J70" s="6"/>
      <c r="K70" s="2"/>
      <c r="L70" s="6"/>
      <c r="M70" s="2"/>
      <c r="N70" s="2"/>
      <c r="O70" s="2"/>
      <c r="P70" s="2"/>
      <c r="Q70" s="6"/>
      <c r="R70" s="96"/>
      <c r="S70" s="8"/>
      <c r="T70" s="5"/>
      <c r="U70" s="2"/>
      <c r="V70" s="2"/>
      <c r="W70" s="94"/>
      <c r="X70" s="9"/>
      <c r="AA70" s="2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</row>
    <row r="71" spans="2:56" x14ac:dyDescent="0.2">
      <c r="B71" s="3"/>
      <c r="I71" s="5"/>
      <c r="J71" s="6"/>
      <c r="K71" s="2"/>
      <c r="L71" s="6"/>
      <c r="M71" s="2"/>
      <c r="N71" s="2"/>
      <c r="O71" s="2"/>
      <c r="P71" s="2"/>
      <c r="Q71" s="6"/>
      <c r="R71" s="96"/>
      <c r="S71" s="8"/>
      <c r="T71" s="5"/>
      <c r="U71" s="2"/>
      <c r="V71" s="2"/>
      <c r="W71" s="94"/>
      <c r="X71" s="9"/>
      <c r="AA71" s="2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</row>
    <row r="72" spans="2:56" x14ac:dyDescent="0.2">
      <c r="B72" s="3"/>
      <c r="I72" s="5"/>
      <c r="J72" s="6"/>
      <c r="K72" s="2"/>
      <c r="L72" s="6"/>
      <c r="M72" s="2"/>
      <c r="N72" s="2"/>
      <c r="O72" s="2"/>
      <c r="P72" s="2"/>
      <c r="Q72" s="6"/>
      <c r="R72" s="96"/>
      <c r="S72" s="8"/>
      <c r="T72" s="5"/>
      <c r="U72" s="2"/>
      <c r="V72" s="2"/>
      <c r="W72" s="94"/>
      <c r="X72" s="9"/>
      <c r="AA72" s="2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</row>
    <row r="73" spans="2:56" x14ac:dyDescent="0.2">
      <c r="B73" s="3"/>
      <c r="E73" s="118"/>
      <c r="F73" s="118"/>
      <c r="G73" s="118"/>
      <c r="H73" s="118"/>
      <c r="I73" s="5"/>
      <c r="J73" s="2" t="s">
        <v>10</v>
      </c>
      <c r="K73" s="2"/>
      <c r="L73" s="2"/>
      <c r="M73" s="2"/>
      <c r="N73" s="2"/>
      <c r="O73" s="2">
        <f>SUM(Q10:Q68)</f>
        <v>1000</v>
      </c>
      <c r="P73" s="2"/>
      <c r="R73" s="96">
        <f>ROUND(SUM(R12:R68),2)</f>
        <v>-500</v>
      </c>
      <c r="S73" s="2"/>
      <c r="T73" s="5"/>
      <c r="U73" s="2"/>
      <c r="V73" s="2"/>
      <c r="W73" s="2"/>
      <c r="X73" s="13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81"/>
    </row>
    <row r="74" spans="2:56" x14ac:dyDescent="0.2">
      <c r="B74" s="3"/>
      <c r="E74" s="118"/>
      <c r="F74" s="118"/>
      <c r="G74" s="118"/>
      <c r="H74" s="118"/>
      <c r="I74" s="5"/>
      <c r="J74" s="2" t="s">
        <v>18</v>
      </c>
      <c r="M74" s="2"/>
      <c r="N74" s="2"/>
      <c r="O74" s="2"/>
      <c r="P74" s="2"/>
      <c r="R74" s="14"/>
      <c r="S74" s="2"/>
      <c r="T74" s="5"/>
      <c r="U74" s="2"/>
      <c r="V74" s="2"/>
      <c r="W74" s="2"/>
      <c r="X74" s="13" t="s">
        <v>6</v>
      </c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81"/>
    </row>
    <row r="75" spans="2:56" x14ac:dyDescent="0.2">
      <c r="B75" s="3"/>
      <c r="E75" s="118"/>
      <c r="F75" s="118"/>
      <c r="G75" s="118"/>
      <c r="H75" s="118"/>
      <c r="I75" s="5"/>
      <c r="J75" s="2"/>
      <c r="K75" s="2"/>
      <c r="L75" s="2"/>
      <c r="M75" s="2"/>
      <c r="N75" s="2"/>
      <c r="O75" s="2"/>
      <c r="P75" s="2"/>
      <c r="Q75" s="2"/>
      <c r="R75" s="14"/>
      <c r="S75" s="2"/>
      <c r="T75" s="5"/>
      <c r="U75" s="2"/>
      <c r="V75" s="14">
        <f>SUM(V9:V69)</f>
        <v>0</v>
      </c>
      <c r="W75" s="14"/>
      <c r="X75" s="13" t="s">
        <v>104</v>
      </c>
      <c r="AA75" s="2"/>
      <c r="AB75" s="117"/>
      <c r="AC75" s="117"/>
      <c r="AD75" s="117"/>
      <c r="AE75" s="117"/>
      <c r="AF75" s="117"/>
      <c r="AG75" s="117"/>
      <c r="AH75" s="117"/>
      <c r="AI75" s="117"/>
      <c r="AJ75" s="117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</row>
    <row r="76" spans="2:56" ht="25.5" x14ac:dyDescent="0.2">
      <c r="B76" s="69"/>
      <c r="C76" s="70"/>
      <c r="D76" s="70"/>
      <c r="E76" s="121"/>
      <c r="F76" s="121"/>
      <c r="G76" s="121"/>
      <c r="H76" s="121"/>
      <c r="I76" s="71"/>
      <c r="J76" s="72"/>
      <c r="K76" s="72"/>
      <c r="L76" s="72"/>
      <c r="M76" s="72"/>
      <c r="N76" s="72"/>
      <c r="O76" s="72"/>
      <c r="P76" s="72"/>
      <c r="Q76" s="72"/>
      <c r="R76" s="73">
        <f>+V75</f>
        <v>0</v>
      </c>
      <c r="S76" s="74" t="s">
        <v>11</v>
      </c>
      <c r="T76" s="75"/>
      <c r="U76" s="76"/>
      <c r="V76" s="76"/>
      <c r="W76" s="76"/>
      <c r="X76" s="77" t="s">
        <v>32</v>
      </c>
      <c r="AA76" s="2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</row>
    <row r="77" spans="2:56" x14ac:dyDescent="0.2">
      <c r="B77" s="3"/>
      <c r="E77" s="118"/>
      <c r="F77" s="118"/>
      <c r="G77" s="118"/>
      <c r="H77" s="118"/>
      <c r="I77" s="5"/>
      <c r="J77" s="2"/>
      <c r="K77" s="2"/>
      <c r="L77" s="2"/>
      <c r="M77" s="2"/>
      <c r="N77" s="2"/>
      <c r="O77" s="2"/>
      <c r="P77" s="2"/>
      <c r="Q77" s="2"/>
      <c r="R77" s="14"/>
      <c r="S77" s="2"/>
      <c r="T77" s="2"/>
      <c r="U77" s="2"/>
      <c r="V77" s="2"/>
      <c r="W77" s="2"/>
      <c r="X77" s="13"/>
      <c r="AA77" s="2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2"/>
    </row>
    <row r="78" spans="2:56" ht="13.5" thickBot="1" x14ac:dyDescent="0.25">
      <c r="B78" s="46"/>
      <c r="C78" s="47"/>
      <c r="D78" s="47"/>
      <c r="E78" s="122"/>
      <c r="F78" s="122"/>
      <c r="G78" s="122"/>
      <c r="H78" s="122"/>
      <c r="I78" s="68"/>
      <c r="J78" s="48"/>
      <c r="K78" s="48"/>
      <c r="L78" s="48"/>
      <c r="M78" s="48"/>
      <c r="N78" s="48"/>
      <c r="O78" s="48" t="s">
        <v>29</v>
      </c>
      <c r="P78" s="48"/>
      <c r="Q78" s="48"/>
      <c r="R78" s="91">
        <f>SUM(R73:R76)</f>
        <v>-500</v>
      </c>
      <c r="S78" s="48" t="s">
        <v>9</v>
      </c>
      <c r="T78" s="48"/>
      <c r="U78" s="48"/>
      <c r="V78" s="48"/>
      <c r="W78" s="48"/>
      <c r="X78" s="78"/>
      <c r="AA78" s="2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2"/>
    </row>
    <row r="79" spans="2:56" x14ac:dyDescent="0.2">
      <c r="E79" s="82"/>
      <c r="F79" s="82"/>
      <c r="G79" s="82"/>
      <c r="H79" s="82"/>
      <c r="I79" s="2"/>
      <c r="J79" s="2"/>
      <c r="K79" s="2"/>
      <c r="L79" s="2"/>
      <c r="M79" s="2"/>
      <c r="N79" s="2"/>
      <c r="O79" s="2"/>
      <c r="P79" s="2"/>
      <c r="Q79" s="2"/>
      <c r="R79" s="14"/>
      <c r="S79" s="2"/>
      <c r="T79" s="2"/>
      <c r="U79" s="2"/>
      <c r="V79" s="2"/>
      <c r="W79" s="2"/>
      <c r="AA79" s="2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2"/>
    </row>
    <row r="80" spans="2:56" x14ac:dyDescent="0.2">
      <c r="E80" s="82"/>
      <c r="F80" s="82"/>
      <c r="G80" s="82"/>
      <c r="H80" s="82"/>
      <c r="I80" s="2"/>
      <c r="J80" s="2"/>
      <c r="K80" s="2"/>
      <c r="L80" s="2" t="s">
        <v>120</v>
      </c>
      <c r="M80" s="2"/>
      <c r="N80" s="2"/>
      <c r="O80" s="2" t="s">
        <v>30</v>
      </c>
      <c r="Q80" s="79">
        <v>510000</v>
      </c>
      <c r="R80" s="14"/>
      <c r="S80" s="2" t="s">
        <v>115</v>
      </c>
      <c r="T80" s="2"/>
      <c r="U80" s="2"/>
      <c r="V80" s="2"/>
      <c r="W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2:53" x14ac:dyDescent="0.2">
      <c r="E81" s="82"/>
      <c r="F81" s="82"/>
      <c r="G81" s="82"/>
      <c r="H81" s="82"/>
      <c r="I81" s="2"/>
      <c r="J81" s="2"/>
      <c r="K81" s="2"/>
      <c r="L81" s="2"/>
      <c r="M81" s="2"/>
      <c r="N81" s="2"/>
      <c r="O81" s="2" t="s">
        <v>31</v>
      </c>
      <c r="P81" s="2"/>
      <c r="Q81" s="79">
        <f>+R78/3000*Q80</f>
        <v>-85000</v>
      </c>
      <c r="R81" s="14"/>
      <c r="S81" s="2" t="s">
        <v>106</v>
      </c>
      <c r="T81" s="2"/>
      <c r="U81" s="2"/>
      <c r="V81" s="2"/>
      <c r="W81" s="2"/>
      <c r="AA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2:53" x14ac:dyDescent="0.2">
      <c r="E82" s="118"/>
      <c r="F82" s="118"/>
      <c r="G82" s="118"/>
      <c r="H82" s="118"/>
      <c r="S82" s="4" t="s">
        <v>116</v>
      </c>
      <c r="AA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2:53" x14ac:dyDescent="0.2">
      <c r="E83" s="118"/>
      <c r="F83" s="118"/>
      <c r="G83" s="118"/>
      <c r="H83" s="118"/>
      <c r="AA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2:53" x14ac:dyDescent="0.2">
      <c r="B84" t="s">
        <v>55</v>
      </c>
      <c r="C84" t="s">
        <v>0</v>
      </c>
      <c r="D84"/>
      <c r="E84" s="120"/>
      <c r="F84" s="120"/>
      <c r="G84" s="120"/>
      <c r="H84" s="120"/>
      <c r="L84" s="4" t="s">
        <v>121</v>
      </c>
      <c r="O84" s="2" t="s">
        <v>30</v>
      </c>
      <c r="Q84" s="79">
        <v>360000</v>
      </c>
      <c r="AA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2:53" x14ac:dyDescent="0.2">
      <c r="B85"/>
      <c r="C85"/>
      <c r="D85"/>
      <c r="E85" s="123"/>
      <c r="F85" s="123"/>
      <c r="G85" s="123"/>
      <c r="H85" s="123"/>
      <c r="O85" s="2" t="s">
        <v>31</v>
      </c>
      <c r="P85" s="2"/>
      <c r="Q85" s="79">
        <f>+R78/3000*Q84</f>
        <v>-60000</v>
      </c>
    </row>
    <row r="86" spans="2:53" x14ac:dyDescent="0.2">
      <c r="B86" t="s">
        <v>56</v>
      </c>
      <c r="C86" t="s">
        <v>0</v>
      </c>
      <c r="D86"/>
      <c r="E86" s="120"/>
      <c r="F86" s="120"/>
      <c r="G86" s="120"/>
      <c r="H86" s="120"/>
    </row>
    <row r="87" spans="2:53" x14ac:dyDescent="0.2">
      <c r="B87" t="s">
        <v>57</v>
      </c>
      <c r="C87" t="s">
        <v>0</v>
      </c>
      <c r="D87"/>
      <c r="E87" s="120"/>
      <c r="F87" s="120"/>
      <c r="G87" s="120"/>
      <c r="H87" s="120"/>
    </row>
    <row r="88" spans="2:53" x14ac:dyDescent="0.2">
      <c r="B88"/>
      <c r="C88"/>
      <c r="D88"/>
      <c r="E88" s="123"/>
      <c r="F88" s="123"/>
      <c r="G88" s="123"/>
      <c r="H88" s="123"/>
      <c r="L88" s="4" t="s">
        <v>122</v>
      </c>
      <c r="O88" s="2" t="s">
        <v>30</v>
      </c>
      <c r="Q88" s="79">
        <v>300000</v>
      </c>
    </row>
    <row r="89" spans="2:53" x14ac:dyDescent="0.2">
      <c r="B89" t="s">
        <v>58</v>
      </c>
      <c r="C89" t="s">
        <v>0</v>
      </c>
      <c r="D89"/>
      <c r="E89" s="124"/>
      <c r="F89" s="124"/>
      <c r="G89" s="124"/>
      <c r="H89" s="124"/>
      <c r="O89" s="2" t="s">
        <v>31</v>
      </c>
      <c r="P89" s="2"/>
      <c r="Q89" s="79">
        <f>+R78/3000*Q88</f>
        <v>-50000</v>
      </c>
    </row>
    <row r="90" spans="2:53" x14ac:dyDescent="0.2">
      <c r="B90"/>
      <c r="C90"/>
      <c r="D90"/>
      <c r="E90" s="124"/>
      <c r="F90" s="124"/>
      <c r="G90" s="124"/>
      <c r="H90" s="124"/>
    </row>
    <row r="91" spans="2:53" x14ac:dyDescent="0.2">
      <c r="B91"/>
      <c r="C91"/>
      <c r="D91"/>
      <c r="E91" s="124"/>
      <c r="F91" s="124"/>
      <c r="G91" s="124"/>
      <c r="H91" s="124"/>
    </row>
    <row r="92" spans="2:53" x14ac:dyDescent="0.2">
      <c r="B92"/>
      <c r="C92"/>
      <c r="D92"/>
      <c r="E92" s="124"/>
      <c r="F92" s="124"/>
      <c r="G92" s="124"/>
      <c r="H92" s="124"/>
    </row>
    <row r="93" spans="2:53" x14ac:dyDescent="0.2">
      <c r="B93"/>
      <c r="C93"/>
      <c r="D93"/>
      <c r="E93" s="124"/>
      <c r="F93" s="124"/>
      <c r="G93" s="124"/>
      <c r="H93" s="124"/>
    </row>
    <row r="94" spans="2:53" x14ac:dyDescent="0.2">
      <c r="E94" s="118"/>
      <c r="F94" s="118"/>
      <c r="G94" s="118"/>
      <c r="H94" s="118"/>
    </row>
    <row r="95" spans="2:53" x14ac:dyDescent="0.2">
      <c r="E95" s="118"/>
      <c r="F95" s="118"/>
      <c r="G95" s="118"/>
      <c r="H95" s="118"/>
    </row>
    <row r="96" spans="2:53" x14ac:dyDescent="0.2">
      <c r="E96" s="118"/>
      <c r="F96" s="118"/>
      <c r="G96" s="118"/>
      <c r="H96" s="118"/>
    </row>
  </sheetData>
  <sheetProtection algorithmName="SHA-512" hashValue="5gEhBzZc/Ov7WyVfXM3V5IxQVmjV3Dos8G0lHz4Rx2JeNI6wQkAHoLiH3r/s6OOj8qIL8o0dHxyJbZ/3gRSApw==" saltValue="wpwk61H0qoKPZ+ED99xmMA==" spinCount="100000" sheet="1" objects="1" scenarios="1"/>
  <mergeCells count="22">
    <mergeCell ref="E95:H95"/>
    <mergeCell ref="E96:H96"/>
    <mergeCell ref="E94:H94"/>
    <mergeCell ref="E89:H93"/>
    <mergeCell ref="E88:H88"/>
    <mergeCell ref="E87:H87"/>
    <mergeCell ref="E74:H74"/>
    <mergeCell ref="E75:H75"/>
    <mergeCell ref="E76:H76"/>
    <mergeCell ref="E73:H73"/>
    <mergeCell ref="E77:H77"/>
    <mergeCell ref="E78:H78"/>
    <mergeCell ref="E82:H82"/>
    <mergeCell ref="E83:H83"/>
    <mergeCell ref="E84:H84"/>
    <mergeCell ref="E85:H85"/>
    <mergeCell ref="E86:H86"/>
    <mergeCell ref="AB75:AJ75"/>
    <mergeCell ref="E5:H5"/>
    <mergeCell ref="D9:H9"/>
    <mergeCell ref="E12:H12"/>
    <mergeCell ref="E6:H6"/>
  </mergeCells>
  <dataValidations xWindow="800" yWindow="747" count="2">
    <dataValidation type="whole" allowBlank="1" showInputMessage="1" showErrorMessage="1" sqref="N17 N12:N15 N25:N27 N45 N29 N59" xr:uid="{00000000-0002-0000-0000-000000000000}">
      <formula1>J12</formula1>
      <formula2>L12</formula2>
    </dataValidation>
    <dataValidation type="list" allowBlank="1" showInputMessage="1" showErrorMessage="1" sqref="T12" xr:uid="{00000000-0002-0000-0000-000001000000}">
      <formula1>$C$6:$C$9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00" yWindow="747" count="3">
        <x14:dataValidation type="list" allowBlank="1" showInputMessage="1" showErrorMessage="1" xr:uid="{00000000-0002-0000-0000-000003000000}">
          <x14:formula1>
            <xm:f>Invulwaarden!$B$8:$B$9</xm:f>
          </x14:formula1>
          <xm:sqref>N28 N16 N18 N30 N44 N46 N58 N60</xm:sqref>
        </x14:dataValidation>
        <x14:dataValidation type="list" allowBlank="1" showInputMessage="1" showErrorMessage="1" xr:uid="{00000000-0002-0000-0000-000004000000}">
          <x14:formula1>
            <xm:f>Invulwaarden!$D$8:$D$28</xm:f>
          </x14:formula1>
          <xm:sqref>T16 T44 T49 T21 T28 T33 T58 T63 T11</xm:sqref>
        </x14:dataValidation>
        <x14:dataValidation type="list" allowBlank="1" showInputMessage="1" showErrorMessage="1" xr:uid="{71C0C3C4-9F2B-452A-AF3A-6906992F45F8}">
          <x14:formula1>
            <xm:f>Invulwaarden!$F$8:$F$28</xm:f>
          </x14:formula1>
          <xm:sqref>N34 N32 N22 N20 N50 N48 N64 N62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Q96"/>
  <sheetViews>
    <sheetView topLeftCell="F1" workbookViewId="0">
      <selection activeCell="T3" sqref="T3"/>
    </sheetView>
  </sheetViews>
  <sheetFormatPr defaultRowHeight="12.75" x14ac:dyDescent="0.2"/>
  <cols>
    <col min="2" max="2" width="13" customWidth="1"/>
    <col min="3" max="7" width="10.140625" customWidth="1"/>
    <col min="8" max="8" width="2.7109375" customWidth="1"/>
    <col min="9" max="9" width="9" customWidth="1"/>
    <col min="12" max="12" width="13.5703125" customWidth="1"/>
    <col min="18" max="18" width="2.28515625" customWidth="1"/>
    <col min="19" max="20" width="8.28515625" customWidth="1"/>
    <col min="21" max="21" width="10.85546875" customWidth="1"/>
    <col min="22" max="22" width="12.7109375" customWidth="1"/>
    <col min="23" max="23" width="10" customWidth="1"/>
    <col min="28" max="28" width="2.7109375" customWidth="1"/>
    <col min="29" max="29" width="6.28515625" bestFit="1" customWidth="1"/>
    <col min="30" max="30" width="6.28515625" customWidth="1"/>
    <col min="31" max="31" width="10.85546875" customWidth="1"/>
    <col min="32" max="32" width="23" bestFit="1" customWidth="1"/>
    <col min="33" max="33" width="10" customWidth="1"/>
    <col min="38" max="38" width="2.7109375" customWidth="1"/>
  </cols>
  <sheetData>
    <row r="2" spans="2:39" x14ac:dyDescent="0.2">
      <c r="B2" t="str">
        <f>+'EMVI-vragenlijst'!B3</f>
        <v>Bestek 2026-4049a</v>
      </c>
      <c r="D2" t="str">
        <f>+'EMVI-vragenlijst'!E3</f>
        <v>Rioolrenovatie(liners)</v>
      </c>
    </row>
    <row r="3" spans="2:39" x14ac:dyDescent="0.2">
      <c r="B3" t="s">
        <v>51</v>
      </c>
    </row>
    <row r="5" spans="2:39" x14ac:dyDescent="0.2">
      <c r="B5" t="s">
        <v>34</v>
      </c>
      <c r="C5" s="15" t="s">
        <v>35</v>
      </c>
      <c r="D5" s="126"/>
      <c r="E5" s="126"/>
      <c r="F5" s="126"/>
      <c r="G5" s="126"/>
    </row>
    <row r="6" spans="2:39" x14ac:dyDescent="0.2">
      <c r="B6" t="s">
        <v>36</v>
      </c>
      <c r="C6" s="15" t="s">
        <v>35</v>
      </c>
      <c r="D6" t="s">
        <v>37</v>
      </c>
      <c r="E6" s="80"/>
      <c r="F6" t="s">
        <v>38</v>
      </c>
      <c r="G6" s="80"/>
      <c r="H6" s="16"/>
      <c r="I6" s="16"/>
    </row>
    <row r="7" spans="2:39" x14ac:dyDescent="0.2">
      <c r="C7" s="15"/>
      <c r="H7" s="16"/>
      <c r="I7" s="16"/>
    </row>
    <row r="8" spans="2:39" x14ac:dyDescent="0.2">
      <c r="B8" t="s">
        <v>86</v>
      </c>
      <c r="E8" s="17">
        <f>+'EMVI-vragenlijst'!O21/100</f>
        <v>0</v>
      </c>
      <c r="L8" t="s">
        <v>86</v>
      </c>
      <c r="O8" s="17">
        <f>+'EMVI-vragenlijst'!O33/100</f>
        <v>0</v>
      </c>
      <c r="V8" t="s">
        <v>102</v>
      </c>
      <c r="X8" s="17">
        <f>+'EMVI-vragenlijst'!O49/100</f>
        <v>0</v>
      </c>
      <c r="AF8" t="s">
        <v>102</v>
      </c>
      <c r="AH8" s="17">
        <f>+'EMVI-vragenlijst'!O63/100</f>
        <v>0</v>
      </c>
    </row>
    <row r="9" spans="2:39" x14ac:dyDescent="0.2">
      <c r="B9" t="s">
        <v>94</v>
      </c>
      <c r="E9" s="17">
        <f>+'EMVI-vragenlijst'!O23/100</f>
        <v>0</v>
      </c>
      <c r="L9" t="s">
        <v>94</v>
      </c>
      <c r="O9" s="17">
        <f>+'EMVI-vragenlijst'!O35/100</f>
        <v>0</v>
      </c>
      <c r="V9" t="s">
        <v>94</v>
      </c>
      <c r="X9" s="17">
        <f>+'EMVI-vragenlijst'!O51/100</f>
        <v>0</v>
      </c>
      <c r="AF9" t="s">
        <v>94</v>
      </c>
      <c r="AH9" s="17">
        <f>+'EMVI-vragenlijst'!O65/100</f>
        <v>0</v>
      </c>
    </row>
    <row r="10" spans="2:39" x14ac:dyDescent="0.2">
      <c r="B10" t="s">
        <v>95</v>
      </c>
    </row>
    <row r="11" spans="2:39" ht="13.5" thickBot="1" x14ac:dyDescent="0.25">
      <c r="B11" t="s">
        <v>92</v>
      </c>
      <c r="L11" t="s">
        <v>93</v>
      </c>
      <c r="V11" t="s">
        <v>98</v>
      </c>
      <c r="AF11" t="s">
        <v>103</v>
      </c>
    </row>
    <row r="12" spans="2:39" ht="13.5" thickBot="1" x14ac:dyDescent="0.25">
      <c r="B12" s="18"/>
      <c r="C12" s="19" t="s">
        <v>37</v>
      </c>
      <c r="D12" s="19" t="s">
        <v>39</v>
      </c>
      <c r="E12" s="19" t="s">
        <v>40</v>
      </c>
      <c r="F12" s="19" t="s">
        <v>41</v>
      </c>
      <c r="G12" s="20" t="s">
        <v>42</v>
      </c>
      <c r="I12" s="21" t="s">
        <v>43</v>
      </c>
      <c r="L12" s="18"/>
      <c r="M12" s="19" t="s">
        <v>37</v>
      </c>
      <c r="N12" s="19" t="s">
        <v>39</v>
      </c>
      <c r="O12" s="19" t="s">
        <v>40</v>
      </c>
      <c r="P12" s="19" t="s">
        <v>41</v>
      </c>
      <c r="Q12" s="20" t="s">
        <v>42</v>
      </c>
      <c r="S12" s="21" t="s">
        <v>43</v>
      </c>
      <c r="V12" s="18"/>
      <c r="W12" s="19" t="s">
        <v>37</v>
      </c>
      <c r="X12" s="19" t="s">
        <v>39</v>
      </c>
      <c r="Y12" s="19" t="s">
        <v>40</v>
      </c>
      <c r="Z12" s="19" t="s">
        <v>41</v>
      </c>
      <c r="AA12" s="20" t="s">
        <v>42</v>
      </c>
      <c r="AC12" s="21" t="s">
        <v>43</v>
      </c>
      <c r="AF12" s="18"/>
      <c r="AG12" s="19" t="s">
        <v>37</v>
      </c>
      <c r="AH12" s="19" t="s">
        <v>39</v>
      </c>
      <c r="AI12" s="19" t="s">
        <v>40</v>
      </c>
      <c r="AJ12" s="19" t="s">
        <v>41</v>
      </c>
      <c r="AK12" s="20" t="s">
        <v>42</v>
      </c>
      <c r="AM12" s="21" t="s">
        <v>43</v>
      </c>
    </row>
    <row r="13" spans="2:39" x14ac:dyDescent="0.2">
      <c r="B13" s="22" t="s">
        <v>44</v>
      </c>
      <c r="C13" s="23" t="str">
        <f>IF(COUNTA(C23:C30)=0,"-",COUNTA(C23:C30))</f>
        <v>-</v>
      </c>
      <c r="D13" s="23" t="str">
        <f>IF(COUNTA(D23:D30)=0,"-",COUNTA(D23:D30))</f>
        <v>-</v>
      </c>
      <c r="E13" s="23" t="str">
        <f>IF(COUNTA(E23:E30)=0,"-",COUNTA(E23:E30))</f>
        <v>-</v>
      </c>
      <c r="F13" s="23" t="str">
        <f>IF(COUNTA(F23:F30)=0,"-",COUNTA(F23:F30))</f>
        <v>-</v>
      </c>
      <c r="G13" s="22" t="str">
        <f>IF(COUNTA(G23:G30)=0,"-",COUNTA(G23:G30))</f>
        <v>-</v>
      </c>
      <c r="I13" s="22">
        <f>SUM(C13:G13)</f>
        <v>0</v>
      </c>
      <c r="L13" s="22" t="s">
        <v>44</v>
      </c>
      <c r="M13" s="23" t="str">
        <f>IF(COUNTA(M23:M30)=0,"-",COUNTA(M23:M30))</f>
        <v>-</v>
      </c>
      <c r="N13" s="23" t="str">
        <f>IF(COUNTA(N23:N30)=0,"-",COUNTA(N23:N30))</f>
        <v>-</v>
      </c>
      <c r="O13" s="23" t="str">
        <f>IF(COUNTA(O23:O30)=0,"-",COUNTA(O23:O30))</f>
        <v>-</v>
      </c>
      <c r="P13" s="23" t="str">
        <f>IF(COUNTA(P23:P30)=0,"-",COUNTA(P23:P30))</f>
        <v>-</v>
      </c>
      <c r="Q13" s="22" t="str">
        <f>IF(COUNTA(Q23:Q30)=0,"-",COUNTA(Q23:Q30))</f>
        <v>-</v>
      </c>
      <c r="S13" s="22">
        <f>SUM(M13:Q13)</f>
        <v>0</v>
      </c>
      <c r="V13" s="22" t="s">
        <v>96</v>
      </c>
      <c r="W13" s="23" t="str">
        <f>IF(COUNTA(W23:W30)=0,"-",COUNTA(W23:W30))</f>
        <v>-</v>
      </c>
      <c r="X13" s="23" t="str">
        <f>IF(COUNTA(X23:X30)=0,"-",COUNTA(X23:X30))</f>
        <v>-</v>
      </c>
      <c r="Y13" s="23" t="str">
        <f>IF(COUNTA(Y23:Y30)=0,"-",COUNTA(Y23:Y30))</f>
        <v>-</v>
      </c>
      <c r="Z13" s="23" t="str">
        <f>IF(COUNTA(Z23:Z30)=0,"-",COUNTA(Z23:Z30))</f>
        <v>-</v>
      </c>
      <c r="AA13" s="22" t="str">
        <f>IF(COUNTA(AA23:AA30)=0,"-",COUNTA(AA23:AA30))</f>
        <v>-</v>
      </c>
      <c r="AC13" s="22">
        <f>SUM(W13:AA13)</f>
        <v>0</v>
      </c>
      <c r="AF13" s="22" t="s">
        <v>96</v>
      </c>
      <c r="AG13" s="23">
        <f>IF(COUNTA(AG23:AG30)=0,"-",COUNTA(AG23:AG30))</f>
        <v>1</v>
      </c>
      <c r="AH13" s="23" t="str">
        <f>IF(COUNTA(AH23:AH30)=0,"-",COUNTA(AH23:AH30))</f>
        <v>-</v>
      </c>
      <c r="AI13" s="23" t="str">
        <f>IF(COUNTA(AI23:AI30)=0,"-",COUNTA(AI23:AI30))</f>
        <v>-</v>
      </c>
      <c r="AJ13" s="23" t="str">
        <f>IF(COUNTA(AJ23:AJ30)=0,"-",COUNTA(AJ23:AJ30))</f>
        <v>-</v>
      </c>
      <c r="AK13" s="22" t="str">
        <f>IF(COUNTA(AK23:AK30)=0,"-",COUNTA(AK23:AK30))</f>
        <v>-</v>
      </c>
      <c r="AM13" s="22">
        <f>SUM(AG13:AK13)</f>
        <v>1</v>
      </c>
    </row>
    <row r="14" spans="2:39" x14ac:dyDescent="0.2">
      <c r="B14" s="24" t="s">
        <v>45</v>
      </c>
      <c r="C14" s="25" t="str">
        <f>IF(COUNTA(C32:C43)=0,"-",COUNTA(C32:C43))</f>
        <v>-</v>
      </c>
      <c r="D14" s="26" t="str">
        <f>IF(COUNTA(D32:D43)=0,"-",COUNTA(D32:D43))</f>
        <v>-</v>
      </c>
      <c r="E14" s="26" t="str">
        <f>IF(COUNTA(E32:E43)=0,"-",COUNTA(E32:E43))</f>
        <v>-</v>
      </c>
      <c r="F14" s="26" t="str">
        <f>IF(COUNTA(F32:F43)=0,"-",COUNTA(F32:F43))</f>
        <v>-</v>
      </c>
      <c r="G14" s="24" t="str">
        <f>IF(COUNTA(G32:G43)=0,"-",COUNTA(G32:G43))</f>
        <v>-</v>
      </c>
      <c r="I14" s="24">
        <f t="shared" ref="I14:I16" si="0">SUM(C14:G14)</f>
        <v>0</v>
      </c>
      <c r="L14" s="24" t="s">
        <v>45</v>
      </c>
      <c r="M14" s="25" t="str">
        <f>IF(COUNTA(M32:M43)=0,"-",COUNTA(M32:M43))</f>
        <v>-</v>
      </c>
      <c r="N14" s="26" t="str">
        <f>IF(COUNTA(N32:N43)=0,"-",COUNTA(N32:N43))</f>
        <v>-</v>
      </c>
      <c r="O14" s="26" t="str">
        <f>IF(COUNTA(O32:O43)=0,"-",COUNTA(O32:O43))</f>
        <v>-</v>
      </c>
      <c r="P14" s="26" t="str">
        <f>IF(COUNTA(P32:P43)=0,"-",COUNTA(P32:P43))</f>
        <v>-</v>
      </c>
      <c r="Q14" s="24" t="str">
        <f>IF(COUNTA(Q32:Q43)=0,"-",COUNTA(Q32:Q43))</f>
        <v>-</v>
      </c>
      <c r="S14" s="24">
        <f t="shared" ref="S14:S16" si="1">SUM(M14:Q14)</f>
        <v>0</v>
      </c>
      <c r="V14" s="24" t="s">
        <v>68</v>
      </c>
      <c r="W14" s="25" t="str">
        <f>IF(COUNTA(W32:W43)=0,"-",COUNTA(W32:W43))</f>
        <v>-</v>
      </c>
      <c r="X14" s="26" t="str">
        <f>IF(COUNTA(X32:X43)=0,"-",COUNTA(X32:X43))</f>
        <v>-</v>
      </c>
      <c r="Y14" s="26" t="str">
        <f>IF(COUNTA(Y32:Y43)=0,"-",COUNTA(Y32:Y43))</f>
        <v>-</v>
      </c>
      <c r="Z14" s="26" t="str">
        <f>IF(COUNTA(Z32:Z43)=0,"-",COUNTA(Z32:Z43))</f>
        <v>-</v>
      </c>
      <c r="AA14" s="24" t="str">
        <f>IF(COUNTA(AA32:AA43)=0,"-",COUNTA(AA32:AA43))</f>
        <v>-</v>
      </c>
      <c r="AC14" s="24">
        <f t="shared" ref="AC14:AC16" si="2">SUM(W14:AA14)</f>
        <v>0</v>
      </c>
      <c r="AF14" s="24" t="s">
        <v>68</v>
      </c>
      <c r="AG14" s="25">
        <f>IF(COUNTA(AG32:AG43)=0,"-",COUNTA(AG32:AG43))</f>
        <v>1</v>
      </c>
      <c r="AH14" s="26" t="str">
        <f>IF(COUNTA(AH32:AH43)=0,"-",COUNTA(AH32:AH43))</f>
        <v>-</v>
      </c>
      <c r="AI14" s="26" t="str">
        <f>IF(COUNTA(AI32:AI43)=0,"-",COUNTA(AI32:AI43))</f>
        <v>-</v>
      </c>
      <c r="AJ14" s="26" t="str">
        <f>IF(COUNTA(AJ32:AJ43)=0,"-",COUNTA(AJ32:AJ43))</f>
        <v>-</v>
      </c>
      <c r="AK14" s="24" t="str">
        <f>IF(COUNTA(AK32:AK43)=0,"-",COUNTA(AK32:AK43))</f>
        <v>-</v>
      </c>
      <c r="AM14" s="24">
        <f t="shared" ref="AM14:AM16" si="3">SUM(AG14:AK14)</f>
        <v>1</v>
      </c>
    </row>
    <row r="15" spans="2:39" x14ac:dyDescent="0.2">
      <c r="B15" s="85" t="s">
        <v>88</v>
      </c>
      <c r="C15" s="28" t="str">
        <f>IF(COUNTA(C45:C96)=0,"-",COUNTA(C45:C96))</f>
        <v>-</v>
      </c>
      <c r="D15" s="29" t="str">
        <f t="shared" ref="D15:G15" si="4">IF(COUNTA(D45:D96)=0,"-",COUNTA(D45:D96))</f>
        <v>-</v>
      </c>
      <c r="E15" s="29" t="str">
        <f t="shared" si="4"/>
        <v>-</v>
      </c>
      <c r="F15" s="29" t="str">
        <f t="shared" si="4"/>
        <v>-</v>
      </c>
      <c r="G15" s="85" t="str">
        <f t="shared" si="4"/>
        <v>-</v>
      </c>
      <c r="I15" s="85">
        <f t="shared" si="0"/>
        <v>0</v>
      </c>
      <c r="L15" s="85" t="s">
        <v>88</v>
      </c>
      <c r="M15" s="28" t="str">
        <f>IF(COUNTA(M45:M96)=0,"-",COUNTA(M45:M96))</f>
        <v>-</v>
      </c>
      <c r="N15" s="29" t="str">
        <f t="shared" ref="N15:Q15" si="5">IF(COUNTA(N45:N96)=0,"-",COUNTA(N45:N96))</f>
        <v>-</v>
      </c>
      <c r="O15" s="29" t="str">
        <f t="shared" si="5"/>
        <v>-</v>
      </c>
      <c r="P15" s="29" t="str">
        <f t="shared" si="5"/>
        <v>-</v>
      </c>
      <c r="Q15" s="85" t="str">
        <f t="shared" si="5"/>
        <v>-</v>
      </c>
      <c r="S15" s="85">
        <f t="shared" si="1"/>
        <v>0</v>
      </c>
      <c r="V15" s="24" t="s">
        <v>70</v>
      </c>
      <c r="W15" s="28" t="str">
        <f>IF(COUNTA(W45:W96)=0,"-",COUNTA(W45:W96))</f>
        <v>-</v>
      </c>
      <c r="X15" s="29" t="str">
        <f t="shared" ref="X15:AA15" si="6">IF(COUNTA(X45:X96)=0,"-",COUNTA(X45:X96))</f>
        <v>-</v>
      </c>
      <c r="Y15" s="29" t="str">
        <f t="shared" si="6"/>
        <v>-</v>
      </c>
      <c r="Z15" s="29" t="str">
        <f t="shared" si="6"/>
        <v>-</v>
      </c>
      <c r="AA15" s="85" t="str">
        <f t="shared" si="6"/>
        <v>-</v>
      </c>
      <c r="AC15" s="85">
        <f t="shared" si="2"/>
        <v>0</v>
      </c>
      <c r="AF15" s="24" t="s">
        <v>70</v>
      </c>
      <c r="AG15" s="28">
        <f>IF(COUNTA(AG45:AG96)=0,"-",COUNTA(AG45:AG96))</f>
        <v>8</v>
      </c>
      <c r="AH15" s="29" t="str">
        <f t="shared" ref="AH15:AK15" si="7">IF(COUNTA(AH45:AH96)=0,"-",COUNTA(AH45:AH96))</f>
        <v>-</v>
      </c>
      <c r="AI15" s="29" t="str">
        <f t="shared" si="7"/>
        <v>-</v>
      </c>
      <c r="AJ15" s="29" t="str">
        <f t="shared" si="7"/>
        <v>-</v>
      </c>
      <c r="AK15" s="85" t="str">
        <f t="shared" si="7"/>
        <v>-</v>
      </c>
      <c r="AM15" s="85">
        <f t="shared" si="3"/>
        <v>8</v>
      </c>
    </row>
    <row r="16" spans="2:39" ht="13.5" thickBot="1" x14ac:dyDescent="0.25">
      <c r="B16" s="27" t="s">
        <v>87</v>
      </c>
      <c r="C16" s="28" t="str">
        <f>IF(COUNTA(C72:C96)=0,"-",COUNTA(C72:C96))</f>
        <v>-</v>
      </c>
      <c r="D16" s="29" t="str">
        <f t="shared" ref="D16:G16" si="8">IF(COUNTA(D72:D96)=0,"-",COUNTA(D72:D96))</f>
        <v>-</v>
      </c>
      <c r="E16" s="29" t="str">
        <f t="shared" si="8"/>
        <v>-</v>
      </c>
      <c r="F16" s="29" t="str">
        <f t="shared" si="8"/>
        <v>-</v>
      </c>
      <c r="G16" s="27" t="str">
        <f t="shared" si="8"/>
        <v>-</v>
      </c>
      <c r="I16" s="27">
        <f t="shared" si="0"/>
        <v>0</v>
      </c>
      <c r="L16" s="27" t="s">
        <v>87</v>
      </c>
      <c r="M16" s="28" t="str">
        <f>IF(COUNTA(M72:M96)=0,"-",COUNTA(M72:M96))</f>
        <v>-</v>
      </c>
      <c r="N16" s="29" t="str">
        <f t="shared" ref="N16:Q16" si="9">IF(COUNTA(N72:N96)=0,"-",COUNTA(N72:N96))</f>
        <v>-</v>
      </c>
      <c r="O16" s="29" t="str">
        <f t="shared" si="9"/>
        <v>-</v>
      </c>
      <c r="P16" s="29" t="str">
        <f t="shared" si="9"/>
        <v>-</v>
      </c>
      <c r="Q16" s="27" t="str">
        <f t="shared" si="9"/>
        <v>-</v>
      </c>
      <c r="S16" s="27">
        <f t="shared" si="1"/>
        <v>0</v>
      </c>
      <c r="V16" s="27" t="s">
        <v>97</v>
      </c>
      <c r="W16" s="28" t="str">
        <f>IF(COUNTA(W72:W96)=0,"-",COUNTA(W72:W96))</f>
        <v>-</v>
      </c>
      <c r="X16" s="29" t="str">
        <f t="shared" ref="X16:AA16" si="10">IF(COUNTA(X72:X96)=0,"-",COUNTA(X72:X96))</f>
        <v>-</v>
      </c>
      <c r="Y16" s="29" t="str">
        <f t="shared" si="10"/>
        <v>-</v>
      </c>
      <c r="Z16" s="29" t="str">
        <f t="shared" si="10"/>
        <v>-</v>
      </c>
      <c r="AA16" s="27" t="str">
        <f t="shared" si="10"/>
        <v>-</v>
      </c>
      <c r="AC16" s="27">
        <f t="shared" si="2"/>
        <v>0</v>
      </c>
      <c r="AF16" s="27" t="s">
        <v>97</v>
      </c>
      <c r="AG16" s="28">
        <f>IF(COUNTA(AG72:AG96)=0,"-",COUNTA(AG72:AG96))</f>
        <v>6</v>
      </c>
      <c r="AH16" s="29" t="str">
        <f t="shared" ref="AH16:AK16" si="11">IF(COUNTA(AH72:AH96)=0,"-",COUNTA(AH72:AH96))</f>
        <v>-</v>
      </c>
      <c r="AI16" s="29" t="str">
        <f t="shared" si="11"/>
        <v>-</v>
      </c>
      <c r="AJ16" s="29" t="str">
        <f t="shared" si="11"/>
        <v>-</v>
      </c>
      <c r="AK16" s="27" t="str">
        <f t="shared" si="11"/>
        <v>-</v>
      </c>
      <c r="AM16" s="27">
        <f t="shared" si="3"/>
        <v>6</v>
      </c>
    </row>
    <row r="17" spans="1:43" x14ac:dyDescent="0.2">
      <c r="B17" s="30"/>
      <c r="C17" s="31"/>
      <c r="D17" s="32"/>
      <c r="E17" s="32"/>
      <c r="F17" s="32"/>
      <c r="G17" s="33"/>
      <c r="I17" s="34"/>
      <c r="L17" s="30"/>
      <c r="M17" s="31"/>
      <c r="N17" s="32"/>
      <c r="O17" s="32"/>
      <c r="P17" s="32"/>
      <c r="Q17" s="33"/>
      <c r="S17" s="34"/>
      <c r="V17" s="30"/>
      <c r="W17" s="31"/>
      <c r="X17" s="32"/>
      <c r="Y17" s="32"/>
      <c r="Z17" s="32"/>
      <c r="AA17" s="33"/>
      <c r="AC17" s="34"/>
      <c r="AF17" s="30"/>
      <c r="AG17" s="31"/>
      <c r="AH17" s="32"/>
      <c r="AI17" s="32"/>
      <c r="AJ17" s="32"/>
      <c r="AK17" s="33"/>
      <c r="AM17" s="34"/>
    </row>
    <row r="18" spans="1:43" x14ac:dyDescent="0.2">
      <c r="B18" s="30" t="s">
        <v>89</v>
      </c>
      <c r="C18" s="88">
        <f>IF(C15="-",0,IF(SUM(C13:C15)=0,"-",+C15/SUM(C13:C15)))</f>
        <v>0</v>
      </c>
      <c r="D18" s="86">
        <f t="shared" ref="D18:G18" si="12">IF(D15="-",0,IF(SUM(D13:D15)=0,"-",+D15/SUM(D13:D15)))</f>
        <v>0</v>
      </c>
      <c r="E18" s="86">
        <f t="shared" si="12"/>
        <v>0</v>
      </c>
      <c r="F18" s="86">
        <f t="shared" si="12"/>
        <v>0</v>
      </c>
      <c r="G18" s="87">
        <f t="shared" si="12"/>
        <v>0</v>
      </c>
      <c r="I18" s="89" t="str">
        <f>IF(SUM(I12:I15)=0,"-",+I15/SUM(I12:I15))</f>
        <v>-</v>
      </c>
      <c r="J18" t="str">
        <f>IF(I18&lt;E8,"voldoet niet","voldoet")</f>
        <v>voldoet</v>
      </c>
      <c r="L18" s="30" t="s">
        <v>89</v>
      </c>
      <c r="M18" s="88">
        <f>IF(M15="-",0,IF(SUM(M13:M15)=0,"-",+M15/SUM(M13:M15)))</f>
        <v>0</v>
      </c>
      <c r="N18" s="86">
        <f t="shared" ref="N18:Q18" si="13">IF(N15="-",0,IF(SUM(N13:N15)=0,"-",+N15/SUM(N13:N15)))</f>
        <v>0</v>
      </c>
      <c r="O18" s="86">
        <f t="shared" si="13"/>
        <v>0</v>
      </c>
      <c r="P18" s="86">
        <f t="shared" si="13"/>
        <v>0</v>
      </c>
      <c r="Q18" s="87">
        <f t="shared" si="13"/>
        <v>0</v>
      </c>
      <c r="S18" s="89" t="str">
        <f>IF(SUM(S12:S15)=0,"-",+S15/SUM(S12:S15))</f>
        <v>-</v>
      </c>
      <c r="T18" t="str">
        <f>IF(S18&lt;O8,"voldoet niet","voldoet")</f>
        <v>voldoet</v>
      </c>
      <c r="V18" s="30" t="s">
        <v>70</v>
      </c>
      <c r="W18" s="88">
        <f>IF(W15="-",0,IF(SUM(W13:W15)=0,"-",+W15/SUM(W13:W15)))</f>
        <v>0</v>
      </c>
      <c r="X18" s="86">
        <f t="shared" ref="X18:AA18" si="14">IF(X15="-",0,IF(SUM(X13:X15)=0,"-",+X15/SUM(X13:X15)))</f>
        <v>0</v>
      </c>
      <c r="Y18" s="86">
        <f t="shared" si="14"/>
        <v>0</v>
      </c>
      <c r="Z18" s="86">
        <f t="shared" si="14"/>
        <v>0</v>
      </c>
      <c r="AA18" s="87">
        <f t="shared" si="14"/>
        <v>0</v>
      </c>
      <c r="AC18" s="89" t="str">
        <f>IF(SUM(AC12:AC15)=0,"-",+AC15/SUM(AC12:AC15))</f>
        <v>-</v>
      </c>
      <c r="AD18" t="str">
        <f>IF(AC18&lt;X8,"voldoet niet","voldoet")</f>
        <v>voldoet</v>
      </c>
      <c r="AF18" s="30" t="s">
        <v>70</v>
      </c>
      <c r="AG18" s="88">
        <f>IF(AG15="-",0,IF(SUM(AG13:AG15)=0,"-",+AG15/SUM(AG13:AG15)))</f>
        <v>0.8</v>
      </c>
      <c r="AH18" s="86">
        <f t="shared" ref="AH18:AK18" si="15">IF(AH15="-",0,IF(SUM(AH13:AH15)=0,"-",+AH15/SUM(AH13:AH15)))</f>
        <v>0</v>
      </c>
      <c r="AI18" s="86">
        <f t="shared" si="15"/>
        <v>0</v>
      </c>
      <c r="AJ18" s="86">
        <f t="shared" si="15"/>
        <v>0</v>
      </c>
      <c r="AK18" s="87">
        <f t="shared" si="15"/>
        <v>0</v>
      </c>
      <c r="AM18" s="89">
        <f>IF(SUM(AM12:AM15)=0,"-",+AM15/SUM(AM12:AM15))</f>
        <v>0.8</v>
      </c>
      <c r="AN18" t="str">
        <f>IF(AM18&lt;AH8,"voldoet niet","voldoet")</f>
        <v>voldoet</v>
      </c>
    </row>
    <row r="19" spans="1:43" ht="13.5" thickBot="1" x14ac:dyDescent="0.25">
      <c r="B19" s="35" t="s">
        <v>101</v>
      </c>
      <c r="C19" s="36">
        <f>IF(C16="-",0,IF(SUM(C15:C16)=0,"-",+C16/SUM(C15)))</f>
        <v>0</v>
      </c>
      <c r="D19" s="37">
        <f t="shared" ref="D19:G19" si="16">IF(D16="-",0,IF(SUM(D15:D16)=0,"-",+D16/SUM(D15)))</f>
        <v>0</v>
      </c>
      <c r="E19" s="37">
        <f t="shared" si="16"/>
        <v>0</v>
      </c>
      <c r="F19" s="37">
        <f t="shared" si="16"/>
        <v>0</v>
      </c>
      <c r="G19" s="38">
        <f t="shared" si="16"/>
        <v>0</v>
      </c>
      <c r="I19" s="39" t="str">
        <f>IF(I16="-",0,IF(SUM(I15:I16)=0,"-",+I16/SUM(I15)))</f>
        <v>-</v>
      </c>
      <c r="J19" t="str">
        <f>IF(I19&lt;E9,"voldoet niet","voldoet")</f>
        <v>voldoet</v>
      </c>
      <c r="L19" s="35" t="s">
        <v>101</v>
      </c>
      <c r="M19" s="36">
        <f>IF(M16="-",0,IF(SUM(M15:M16)=0,"-",+M16/SUM(M15)))</f>
        <v>0</v>
      </c>
      <c r="N19" s="37">
        <f t="shared" ref="N19:Q19" si="17">IF(N16="-",0,IF(SUM(N15:N16)=0,"-",+N16/SUM(N15)))</f>
        <v>0</v>
      </c>
      <c r="O19" s="37">
        <f t="shared" si="17"/>
        <v>0</v>
      </c>
      <c r="P19" s="37">
        <f t="shared" si="17"/>
        <v>0</v>
      </c>
      <c r="Q19" s="38">
        <f t="shared" si="17"/>
        <v>0</v>
      </c>
      <c r="S19" s="39" t="str">
        <f>IF(S16="-",0,IF(SUM(S15:S16)=0,"-",+S16/SUM(S15)))</f>
        <v>-</v>
      </c>
      <c r="T19" t="str">
        <f>IF(S19&lt;O9,"voldoet niet","voldoet")</f>
        <v>voldoet</v>
      </c>
      <c r="V19" s="35" t="s">
        <v>101</v>
      </c>
      <c r="W19" s="36">
        <f>IF(W16="-",0,IF(SUM(W15:W16)=0,"-",+W16/SUM(W15)))</f>
        <v>0</v>
      </c>
      <c r="X19" s="37">
        <f t="shared" ref="X19:AA19" si="18">IF(X16="-",0,IF(SUM(X15:X16)=0,"-",+X16/SUM(X15)))</f>
        <v>0</v>
      </c>
      <c r="Y19" s="37">
        <f t="shared" si="18"/>
        <v>0</v>
      </c>
      <c r="Z19" s="37">
        <f t="shared" si="18"/>
        <v>0</v>
      </c>
      <c r="AA19" s="38">
        <f t="shared" si="18"/>
        <v>0</v>
      </c>
      <c r="AC19" s="39" t="str">
        <f>IF(AC16="-",0,IF(SUM(AC15:AC16)=0,"-",+AC16/SUM(AC15)))</f>
        <v>-</v>
      </c>
      <c r="AD19" t="str">
        <f>IF(AC19&lt;X9,"voldoet niet","voldoet")</f>
        <v>voldoet</v>
      </c>
      <c r="AF19" s="35" t="s">
        <v>101</v>
      </c>
      <c r="AG19" s="36">
        <f>IF(AG16="-",0,IF(SUM(AG15:AG16)=0,"-",+AG16/SUM(AG15)))</f>
        <v>0.75</v>
      </c>
      <c r="AH19" s="37">
        <f t="shared" ref="AH19:AK19" si="19">IF(AH16="-",0,IF(SUM(AH15:AH16)=0,"-",+AH16/SUM(AH15)))</f>
        <v>0</v>
      </c>
      <c r="AI19" s="37">
        <f t="shared" si="19"/>
        <v>0</v>
      </c>
      <c r="AJ19" s="37">
        <f t="shared" si="19"/>
        <v>0</v>
      </c>
      <c r="AK19" s="38">
        <f t="shared" si="19"/>
        <v>0</v>
      </c>
      <c r="AM19" s="39">
        <f>IF(AM16="-",0,IF(SUM(AM15:AM16)=0,"-",+AM16/SUM(AM15)))</f>
        <v>0.75</v>
      </c>
      <c r="AN19" t="str">
        <f>IF(AM19&lt;AH9,"voldoet niet","voldoet")</f>
        <v>voldoet</v>
      </c>
    </row>
    <row r="22" spans="1:43" x14ac:dyDescent="0.2">
      <c r="C22" t="s">
        <v>46</v>
      </c>
      <c r="M22" t="s">
        <v>46</v>
      </c>
      <c r="W22" t="s">
        <v>47</v>
      </c>
      <c r="AG22" t="s">
        <v>47</v>
      </c>
    </row>
    <row r="23" spans="1:43" x14ac:dyDescent="0.2">
      <c r="A23" t="s">
        <v>49</v>
      </c>
      <c r="B23" t="s">
        <v>90</v>
      </c>
      <c r="C23" s="40"/>
      <c r="D23" s="40"/>
      <c r="E23" s="40"/>
      <c r="F23" s="40"/>
      <c r="G23" s="40"/>
      <c r="K23" t="s">
        <v>49</v>
      </c>
      <c r="L23" t="s">
        <v>90</v>
      </c>
      <c r="M23" s="40"/>
      <c r="N23" s="40"/>
      <c r="O23" s="40"/>
      <c r="P23" s="40"/>
      <c r="Q23" s="40"/>
      <c r="V23" t="s">
        <v>96</v>
      </c>
      <c r="W23" s="40"/>
      <c r="X23" s="40"/>
      <c r="Y23" s="40"/>
      <c r="Z23" s="40"/>
      <c r="AA23" s="40"/>
      <c r="AF23" t="s">
        <v>82</v>
      </c>
      <c r="AG23" s="40">
        <v>1</v>
      </c>
      <c r="AH23" s="40"/>
      <c r="AI23" s="40"/>
      <c r="AJ23" s="40"/>
      <c r="AK23" s="40"/>
      <c r="AN23" s="125" t="s">
        <v>52</v>
      </c>
      <c r="AO23" s="125"/>
      <c r="AP23" s="125"/>
      <c r="AQ23" s="125"/>
    </row>
    <row r="24" spans="1:43" x14ac:dyDescent="0.2">
      <c r="C24" s="40"/>
      <c r="D24" s="40"/>
      <c r="E24" s="40"/>
      <c r="F24" s="40"/>
      <c r="G24" s="40"/>
      <c r="M24" s="40"/>
      <c r="N24" s="40"/>
      <c r="O24" s="40"/>
      <c r="P24" s="40"/>
      <c r="Q24" s="40"/>
      <c r="W24" s="40"/>
      <c r="X24" s="40"/>
      <c r="Y24" s="40"/>
      <c r="Z24" s="40"/>
      <c r="AA24" s="40"/>
      <c r="AG24" s="40"/>
      <c r="AH24" s="40"/>
      <c r="AI24" s="40"/>
      <c r="AJ24" s="40"/>
      <c r="AK24" s="40"/>
      <c r="AN24" s="125"/>
      <c r="AO24" s="125"/>
      <c r="AP24" s="125"/>
      <c r="AQ24" s="125"/>
    </row>
    <row r="25" spans="1:43" x14ac:dyDescent="0.2">
      <c r="C25" s="40"/>
      <c r="D25" s="40"/>
      <c r="E25" s="40"/>
      <c r="F25" s="40"/>
      <c r="G25" s="40"/>
      <c r="M25" s="40"/>
      <c r="N25" s="40"/>
      <c r="O25" s="40"/>
      <c r="P25" s="40"/>
      <c r="Q25" s="40"/>
      <c r="W25" s="40"/>
      <c r="X25" s="40"/>
      <c r="Y25" s="40"/>
      <c r="Z25" s="40"/>
      <c r="AA25" s="40"/>
      <c r="AG25" s="40"/>
      <c r="AH25" s="40"/>
      <c r="AI25" s="40"/>
      <c r="AJ25" s="40"/>
      <c r="AK25" s="40"/>
      <c r="AN25" s="125"/>
      <c r="AO25" s="125"/>
      <c r="AP25" s="125"/>
      <c r="AQ25" s="125"/>
    </row>
    <row r="26" spans="1:43" x14ac:dyDescent="0.2">
      <c r="C26" s="40"/>
      <c r="D26" s="40"/>
      <c r="E26" s="40"/>
      <c r="F26" s="40"/>
      <c r="G26" s="40"/>
      <c r="M26" s="40"/>
      <c r="N26" s="40"/>
      <c r="O26" s="40"/>
      <c r="P26" s="40"/>
      <c r="Q26" s="40"/>
      <c r="W26" s="40"/>
      <c r="X26" s="40"/>
      <c r="Y26" s="40"/>
      <c r="Z26" s="40"/>
      <c r="AA26" s="40"/>
      <c r="AG26" s="40"/>
      <c r="AH26" s="40"/>
      <c r="AI26" s="40"/>
      <c r="AJ26" s="40"/>
      <c r="AK26" s="40"/>
      <c r="AN26" s="125"/>
      <c r="AO26" s="125"/>
      <c r="AP26" s="125"/>
      <c r="AQ26" s="125"/>
    </row>
    <row r="27" spans="1:43" x14ac:dyDescent="0.2">
      <c r="C27" s="40"/>
      <c r="D27" s="40"/>
      <c r="E27" s="40"/>
      <c r="F27" s="40"/>
      <c r="G27" s="40"/>
      <c r="M27" s="40"/>
      <c r="N27" s="40"/>
      <c r="O27" s="40"/>
      <c r="P27" s="40"/>
      <c r="Q27" s="40"/>
      <c r="W27" s="40"/>
      <c r="X27" s="40"/>
      <c r="Y27" s="40"/>
      <c r="Z27" s="40"/>
      <c r="AA27" s="40"/>
      <c r="AG27" s="40"/>
      <c r="AH27" s="40"/>
      <c r="AI27" s="40"/>
      <c r="AJ27" s="40"/>
      <c r="AK27" s="40"/>
      <c r="AN27" s="125"/>
      <c r="AO27" s="125"/>
      <c r="AP27" s="125"/>
      <c r="AQ27" s="125"/>
    </row>
    <row r="28" spans="1:43" x14ac:dyDescent="0.2">
      <c r="C28" s="40"/>
      <c r="D28" s="40"/>
      <c r="E28" s="40"/>
      <c r="F28" s="40"/>
      <c r="G28" s="40"/>
      <c r="M28" s="40"/>
      <c r="N28" s="40"/>
      <c r="O28" s="40"/>
      <c r="P28" s="40"/>
      <c r="Q28" s="40"/>
      <c r="W28" s="40"/>
      <c r="X28" s="40"/>
      <c r="Y28" s="40"/>
      <c r="Z28" s="40"/>
      <c r="AA28" s="40"/>
      <c r="AG28" s="40"/>
      <c r="AH28" s="40"/>
      <c r="AI28" s="40"/>
      <c r="AJ28" s="40"/>
      <c r="AK28" s="40"/>
      <c r="AN28" s="125"/>
      <c r="AO28" s="125"/>
      <c r="AP28" s="125"/>
      <c r="AQ28" s="125"/>
    </row>
    <row r="29" spans="1:43" x14ac:dyDescent="0.2">
      <c r="C29" s="40"/>
      <c r="D29" s="40"/>
      <c r="E29" s="40"/>
      <c r="F29" s="40"/>
      <c r="G29" s="40"/>
      <c r="M29" s="40"/>
      <c r="N29" s="40"/>
      <c r="O29" s="40"/>
      <c r="P29" s="40"/>
      <c r="Q29" s="40"/>
      <c r="W29" s="40"/>
      <c r="X29" s="40"/>
      <c r="Y29" s="40"/>
      <c r="Z29" s="40"/>
      <c r="AA29" s="40"/>
      <c r="AG29" s="40"/>
      <c r="AH29" s="40"/>
      <c r="AI29" s="40"/>
      <c r="AJ29" s="40"/>
      <c r="AK29" s="40"/>
      <c r="AN29" s="125"/>
      <c r="AO29" s="125"/>
      <c r="AP29" s="125"/>
      <c r="AQ29" s="125"/>
    </row>
    <row r="30" spans="1:43" x14ac:dyDescent="0.2">
      <c r="A30" t="s">
        <v>48</v>
      </c>
      <c r="C30" s="40"/>
      <c r="D30" s="40"/>
      <c r="E30" s="40"/>
      <c r="F30" s="40"/>
      <c r="G30" s="40"/>
      <c r="K30" t="s">
        <v>48</v>
      </c>
      <c r="M30" s="40"/>
      <c r="N30" s="40"/>
      <c r="O30" s="40"/>
      <c r="P30" s="40"/>
      <c r="Q30" s="40"/>
      <c r="W30" s="40"/>
      <c r="X30" s="40"/>
      <c r="Y30" s="40"/>
      <c r="Z30" s="40"/>
      <c r="AA30" s="40"/>
      <c r="AG30" s="40"/>
      <c r="AH30" s="40"/>
      <c r="AI30" s="40"/>
      <c r="AJ30" s="40"/>
      <c r="AK30" s="40"/>
      <c r="AN30" t="s">
        <v>50</v>
      </c>
    </row>
    <row r="32" spans="1:43" x14ac:dyDescent="0.2">
      <c r="A32" t="s">
        <v>80</v>
      </c>
      <c r="C32" s="40"/>
      <c r="D32" s="40"/>
      <c r="E32" s="40"/>
      <c r="F32" s="40"/>
      <c r="G32" s="40"/>
      <c r="K32" t="s">
        <v>80</v>
      </c>
      <c r="M32" s="40"/>
      <c r="N32" s="40"/>
      <c r="O32" s="40"/>
      <c r="P32" s="40"/>
      <c r="Q32" s="40"/>
      <c r="V32" t="s">
        <v>68</v>
      </c>
      <c r="W32" s="40"/>
      <c r="X32" s="40"/>
      <c r="Y32" s="40"/>
      <c r="Z32" s="40"/>
      <c r="AA32" s="40"/>
      <c r="AF32" t="s">
        <v>83</v>
      </c>
      <c r="AG32" s="40">
        <v>1</v>
      </c>
      <c r="AH32" s="40"/>
      <c r="AI32" s="40"/>
      <c r="AJ32" s="40"/>
      <c r="AK32" s="40"/>
      <c r="AN32" s="125" t="s">
        <v>53</v>
      </c>
      <c r="AO32" s="125"/>
      <c r="AP32" s="125"/>
      <c r="AQ32" s="125"/>
    </row>
    <row r="33" spans="1:43" x14ac:dyDescent="0.2">
      <c r="C33" s="40"/>
      <c r="D33" s="40"/>
      <c r="E33" s="40"/>
      <c r="F33" s="40"/>
      <c r="G33" s="40"/>
      <c r="M33" s="40"/>
      <c r="N33" s="40"/>
      <c r="O33" s="40"/>
      <c r="P33" s="40"/>
      <c r="Q33" s="40"/>
      <c r="W33" s="40"/>
      <c r="X33" s="40"/>
      <c r="Y33" s="40"/>
      <c r="Z33" s="40"/>
      <c r="AA33" s="40"/>
      <c r="AG33" s="40"/>
      <c r="AH33" s="40"/>
      <c r="AI33" s="40"/>
      <c r="AJ33" s="40"/>
      <c r="AK33" s="40"/>
      <c r="AN33" s="125"/>
      <c r="AO33" s="125"/>
      <c r="AP33" s="125"/>
      <c r="AQ33" s="125"/>
    </row>
    <row r="34" spans="1:43" x14ac:dyDescent="0.2">
      <c r="C34" s="40"/>
      <c r="D34" s="40"/>
      <c r="E34" s="40"/>
      <c r="F34" s="40"/>
      <c r="G34" s="40"/>
      <c r="M34" s="40"/>
      <c r="N34" s="40"/>
      <c r="O34" s="40"/>
      <c r="P34" s="40"/>
      <c r="Q34" s="40"/>
      <c r="W34" s="40"/>
      <c r="X34" s="40"/>
      <c r="Y34" s="40"/>
      <c r="Z34" s="40"/>
      <c r="AA34" s="40"/>
      <c r="AG34" s="40"/>
      <c r="AH34" s="40"/>
      <c r="AI34" s="40"/>
      <c r="AJ34" s="40"/>
      <c r="AK34" s="40"/>
      <c r="AN34" s="125"/>
      <c r="AO34" s="125"/>
      <c r="AP34" s="125"/>
      <c r="AQ34" s="125"/>
    </row>
    <row r="35" spans="1:43" x14ac:dyDescent="0.2">
      <c r="C35" s="40"/>
      <c r="D35" s="40"/>
      <c r="E35" s="40"/>
      <c r="F35" s="40"/>
      <c r="G35" s="40"/>
      <c r="M35" s="40"/>
      <c r="N35" s="40"/>
      <c r="O35" s="40"/>
      <c r="P35" s="40"/>
      <c r="Q35" s="40"/>
      <c r="W35" s="40"/>
      <c r="X35" s="40"/>
      <c r="Y35" s="40"/>
      <c r="Z35" s="40"/>
      <c r="AA35" s="40"/>
      <c r="AG35" s="40"/>
      <c r="AH35" s="40"/>
      <c r="AI35" s="40"/>
      <c r="AJ35" s="40"/>
      <c r="AK35" s="40"/>
      <c r="AN35" s="125"/>
      <c r="AO35" s="125"/>
      <c r="AP35" s="125"/>
      <c r="AQ35" s="125"/>
    </row>
    <row r="36" spans="1:43" x14ac:dyDescent="0.2">
      <c r="C36" s="40"/>
      <c r="D36" s="40"/>
      <c r="E36" s="40"/>
      <c r="F36" s="40"/>
      <c r="G36" s="40"/>
      <c r="M36" s="40"/>
      <c r="N36" s="40"/>
      <c r="O36" s="40"/>
      <c r="P36" s="40"/>
      <c r="Q36" s="40"/>
      <c r="W36" s="40"/>
      <c r="X36" s="40"/>
      <c r="Y36" s="40"/>
      <c r="Z36" s="40"/>
      <c r="AA36" s="40"/>
      <c r="AG36" s="40"/>
      <c r="AH36" s="40"/>
      <c r="AI36" s="40"/>
      <c r="AJ36" s="40"/>
      <c r="AK36" s="40"/>
      <c r="AN36" s="125"/>
      <c r="AO36" s="125"/>
      <c r="AP36" s="125"/>
      <c r="AQ36" s="125"/>
    </row>
    <row r="37" spans="1:43" x14ac:dyDescent="0.2">
      <c r="C37" s="40"/>
      <c r="D37" s="40"/>
      <c r="E37" s="40"/>
      <c r="F37" s="40"/>
      <c r="G37" s="40"/>
      <c r="M37" s="40"/>
      <c r="N37" s="40"/>
      <c r="O37" s="40"/>
      <c r="P37" s="40"/>
      <c r="Q37" s="40"/>
      <c r="W37" s="40"/>
      <c r="X37" s="40"/>
      <c r="Y37" s="40"/>
      <c r="Z37" s="40"/>
      <c r="AA37" s="40"/>
      <c r="AG37" s="40"/>
      <c r="AH37" s="40"/>
      <c r="AI37" s="40"/>
      <c r="AJ37" s="40"/>
      <c r="AK37" s="40"/>
      <c r="AN37" s="125"/>
      <c r="AO37" s="125"/>
      <c r="AP37" s="125"/>
      <c r="AQ37" s="125"/>
    </row>
    <row r="38" spans="1:43" x14ac:dyDescent="0.2">
      <c r="C38" s="40"/>
      <c r="D38" s="40"/>
      <c r="E38" s="40"/>
      <c r="F38" s="40"/>
      <c r="G38" s="40"/>
      <c r="M38" s="40"/>
      <c r="N38" s="40"/>
      <c r="O38" s="40"/>
      <c r="P38" s="40"/>
      <c r="Q38" s="40"/>
      <c r="W38" s="40"/>
      <c r="X38" s="40"/>
      <c r="Y38" s="40"/>
      <c r="Z38" s="40"/>
      <c r="AA38" s="40"/>
      <c r="AG38" s="40"/>
      <c r="AH38" s="40"/>
      <c r="AI38" s="40"/>
      <c r="AJ38" s="40"/>
      <c r="AK38" s="40"/>
      <c r="AN38" s="125"/>
      <c r="AO38" s="125"/>
      <c r="AP38" s="125"/>
      <c r="AQ38" s="125"/>
    </row>
    <row r="39" spans="1:43" x14ac:dyDescent="0.2">
      <c r="C39" s="40"/>
      <c r="D39" s="40"/>
      <c r="E39" s="40"/>
      <c r="F39" s="40"/>
      <c r="G39" s="40"/>
      <c r="M39" s="40"/>
      <c r="N39" s="40"/>
      <c r="O39" s="40"/>
      <c r="P39" s="40"/>
      <c r="Q39" s="40"/>
      <c r="W39" s="40"/>
      <c r="X39" s="40"/>
      <c r="Y39" s="40"/>
      <c r="Z39" s="40"/>
      <c r="AA39" s="40"/>
      <c r="AG39" s="40"/>
      <c r="AH39" s="40"/>
      <c r="AI39" s="40"/>
      <c r="AJ39" s="40"/>
      <c r="AK39" s="40"/>
    </row>
    <row r="40" spans="1:43" x14ac:dyDescent="0.2">
      <c r="C40" s="40"/>
      <c r="D40" s="40"/>
      <c r="E40" s="40"/>
      <c r="F40" s="40"/>
      <c r="G40" s="40"/>
      <c r="M40" s="40"/>
      <c r="N40" s="40"/>
      <c r="O40" s="40"/>
      <c r="P40" s="40"/>
      <c r="Q40" s="40"/>
      <c r="W40" s="40"/>
      <c r="X40" s="40"/>
      <c r="Y40" s="40"/>
      <c r="Z40" s="40"/>
      <c r="AA40" s="40"/>
      <c r="AG40" s="40"/>
      <c r="AH40" s="40"/>
      <c r="AI40" s="40"/>
      <c r="AJ40" s="40"/>
      <c r="AK40" s="40"/>
    </row>
    <row r="41" spans="1:43" x14ac:dyDescent="0.2">
      <c r="C41" s="40"/>
      <c r="D41" s="40"/>
      <c r="E41" s="40"/>
      <c r="F41" s="40"/>
      <c r="G41" s="40"/>
      <c r="M41" s="40"/>
      <c r="N41" s="40"/>
      <c r="O41" s="40"/>
      <c r="P41" s="40"/>
      <c r="Q41" s="40"/>
      <c r="W41" s="40"/>
      <c r="X41" s="40"/>
      <c r="Y41" s="40"/>
      <c r="Z41" s="40"/>
      <c r="AA41" s="40"/>
      <c r="AG41" s="40"/>
      <c r="AH41" s="40"/>
      <c r="AI41" s="40"/>
      <c r="AJ41" s="40"/>
      <c r="AK41" s="40"/>
    </row>
    <row r="42" spans="1:43" x14ac:dyDescent="0.2">
      <c r="C42" s="40"/>
      <c r="D42" s="40"/>
      <c r="E42" s="40"/>
      <c r="F42" s="40"/>
      <c r="G42" s="40"/>
      <c r="M42" s="40"/>
      <c r="N42" s="40"/>
      <c r="O42" s="40"/>
      <c r="P42" s="40"/>
      <c r="Q42" s="40"/>
      <c r="W42" s="40"/>
      <c r="X42" s="40"/>
      <c r="Y42" s="40"/>
      <c r="Z42" s="40"/>
      <c r="AA42" s="40"/>
      <c r="AG42" s="40"/>
      <c r="AH42" s="40"/>
      <c r="AI42" s="40"/>
      <c r="AJ42" s="40"/>
      <c r="AK42" s="40"/>
    </row>
    <row r="43" spans="1:43" x14ac:dyDescent="0.2">
      <c r="A43" t="s">
        <v>48</v>
      </c>
      <c r="C43" s="40"/>
      <c r="D43" s="40"/>
      <c r="E43" s="40"/>
      <c r="F43" s="40"/>
      <c r="G43" s="40"/>
      <c r="K43" t="s">
        <v>48</v>
      </c>
      <c r="M43" s="40"/>
      <c r="N43" s="40"/>
      <c r="O43" s="40"/>
      <c r="P43" s="40"/>
      <c r="Q43" s="40"/>
      <c r="W43" s="40"/>
      <c r="X43" s="40"/>
      <c r="Y43" s="40"/>
      <c r="Z43" s="40"/>
      <c r="AA43" s="40"/>
      <c r="AG43" s="40"/>
      <c r="AH43" s="40"/>
      <c r="AI43" s="40"/>
      <c r="AJ43" s="40"/>
      <c r="AK43" s="40"/>
      <c r="AN43" t="s">
        <v>50</v>
      </c>
    </row>
    <row r="45" spans="1:43" x14ac:dyDescent="0.2">
      <c r="A45" t="s">
        <v>81</v>
      </c>
      <c r="C45" s="40"/>
      <c r="D45" s="40"/>
      <c r="E45" s="40"/>
      <c r="F45" s="40"/>
      <c r="G45" s="40"/>
      <c r="K45" t="s">
        <v>81</v>
      </c>
      <c r="M45" s="40"/>
      <c r="N45" s="40"/>
      <c r="O45" s="40"/>
      <c r="P45" s="40"/>
      <c r="Q45" s="40"/>
      <c r="V45" t="s">
        <v>70</v>
      </c>
      <c r="W45" s="40"/>
      <c r="X45" s="40"/>
      <c r="Y45" s="40"/>
      <c r="Z45" s="40"/>
      <c r="AA45" s="40"/>
      <c r="AF45" t="s">
        <v>84</v>
      </c>
      <c r="AG45" s="40">
        <v>1</v>
      </c>
      <c r="AH45" s="40"/>
      <c r="AI45" s="40"/>
      <c r="AJ45" s="40"/>
      <c r="AK45" s="40"/>
      <c r="AN45" s="125" t="s">
        <v>54</v>
      </c>
      <c r="AO45" s="125"/>
      <c r="AP45" s="125"/>
      <c r="AQ45" s="125"/>
    </row>
    <row r="46" spans="1:43" x14ac:dyDescent="0.2">
      <c r="C46" s="40"/>
      <c r="D46" s="40"/>
      <c r="E46" s="40"/>
      <c r="F46" s="40"/>
      <c r="G46" s="40"/>
      <c r="M46" s="40"/>
      <c r="N46" s="40"/>
      <c r="O46" s="40"/>
      <c r="P46" s="40"/>
      <c r="Q46" s="40"/>
      <c r="W46" s="40"/>
      <c r="X46" s="40"/>
      <c r="Y46" s="40"/>
      <c r="Z46" s="40"/>
      <c r="AA46" s="40"/>
      <c r="AG46" s="40">
        <v>1</v>
      </c>
      <c r="AH46" s="40"/>
      <c r="AI46" s="40"/>
      <c r="AJ46" s="40"/>
      <c r="AK46" s="40"/>
      <c r="AN46" s="125"/>
      <c r="AO46" s="125"/>
      <c r="AP46" s="125"/>
      <c r="AQ46" s="125"/>
    </row>
    <row r="47" spans="1:43" x14ac:dyDescent="0.2">
      <c r="C47" s="40"/>
      <c r="D47" s="40"/>
      <c r="E47" s="40"/>
      <c r="F47" s="40"/>
      <c r="G47" s="40"/>
      <c r="M47" s="40"/>
      <c r="N47" s="40"/>
      <c r="O47" s="40"/>
      <c r="P47" s="40"/>
      <c r="Q47" s="40"/>
      <c r="W47" s="40"/>
      <c r="X47" s="40"/>
      <c r="Y47" s="40"/>
      <c r="Z47" s="40"/>
      <c r="AA47" s="40"/>
      <c r="AG47" s="40"/>
      <c r="AH47" s="40"/>
      <c r="AI47" s="40"/>
      <c r="AJ47" s="40"/>
      <c r="AK47" s="40"/>
      <c r="AN47" s="125"/>
      <c r="AO47" s="125"/>
      <c r="AP47" s="125"/>
      <c r="AQ47" s="125"/>
    </row>
    <row r="48" spans="1:43" x14ac:dyDescent="0.2">
      <c r="C48" s="40"/>
      <c r="D48" s="40"/>
      <c r="E48" s="40"/>
      <c r="F48" s="40"/>
      <c r="G48" s="40"/>
      <c r="M48" s="40"/>
      <c r="N48" s="40"/>
      <c r="O48" s="40"/>
      <c r="P48" s="40"/>
      <c r="Q48" s="40"/>
      <c r="W48" s="40"/>
      <c r="X48" s="40"/>
      <c r="Y48" s="40"/>
      <c r="Z48" s="40"/>
      <c r="AA48" s="40"/>
      <c r="AG48" s="40"/>
      <c r="AH48" s="40"/>
      <c r="AI48" s="40"/>
      <c r="AJ48" s="40"/>
      <c r="AK48" s="40"/>
      <c r="AN48" s="125"/>
      <c r="AO48" s="125"/>
      <c r="AP48" s="125"/>
      <c r="AQ48" s="125"/>
    </row>
    <row r="49" spans="3:43" x14ac:dyDescent="0.2">
      <c r="C49" s="40"/>
      <c r="D49" s="40"/>
      <c r="E49" s="40"/>
      <c r="F49" s="40"/>
      <c r="G49" s="40"/>
      <c r="M49" s="40"/>
      <c r="N49" s="40"/>
      <c r="O49" s="40"/>
      <c r="P49" s="40"/>
      <c r="Q49" s="40"/>
      <c r="W49" s="40"/>
      <c r="X49" s="40"/>
      <c r="Y49" s="40"/>
      <c r="Z49" s="40"/>
      <c r="AA49" s="40"/>
      <c r="AG49" s="40"/>
      <c r="AH49" s="40"/>
      <c r="AI49" s="40"/>
      <c r="AJ49" s="40"/>
      <c r="AK49" s="40"/>
      <c r="AN49" s="125"/>
      <c r="AO49" s="125"/>
      <c r="AP49" s="125"/>
      <c r="AQ49" s="125"/>
    </row>
    <row r="50" spans="3:43" x14ac:dyDescent="0.2">
      <c r="C50" s="40"/>
      <c r="D50" s="40"/>
      <c r="E50" s="40"/>
      <c r="F50" s="40"/>
      <c r="G50" s="40"/>
      <c r="M50" s="40"/>
      <c r="N50" s="40"/>
      <c r="O50" s="40"/>
      <c r="P50" s="40"/>
      <c r="Q50" s="40"/>
      <c r="W50" s="40"/>
      <c r="X50" s="40"/>
      <c r="Y50" s="40"/>
      <c r="Z50" s="40"/>
      <c r="AA50" s="40"/>
      <c r="AG50" s="40"/>
      <c r="AH50" s="40"/>
      <c r="AI50" s="40"/>
      <c r="AJ50" s="40"/>
      <c r="AK50" s="40"/>
      <c r="AN50" s="125"/>
      <c r="AO50" s="125"/>
      <c r="AP50" s="125"/>
      <c r="AQ50" s="125"/>
    </row>
    <row r="51" spans="3:43" x14ac:dyDescent="0.2">
      <c r="C51" s="40"/>
      <c r="D51" s="40"/>
      <c r="E51" s="40"/>
      <c r="F51" s="40"/>
      <c r="G51" s="40"/>
      <c r="M51" s="40"/>
      <c r="N51" s="40"/>
      <c r="O51" s="40"/>
      <c r="P51" s="40"/>
      <c r="Q51" s="40"/>
      <c r="W51" s="40"/>
      <c r="X51" s="40"/>
      <c r="Y51" s="40"/>
      <c r="Z51" s="40"/>
      <c r="AA51" s="40"/>
      <c r="AG51" s="40"/>
      <c r="AH51" s="40"/>
      <c r="AI51" s="40"/>
      <c r="AJ51" s="40"/>
      <c r="AK51" s="40"/>
      <c r="AN51" s="125"/>
      <c r="AO51" s="125"/>
      <c r="AP51" s="125"/>
      <c r="AQ51" s="125"/>
    </row>
    <row r="52" spans="3:43" x14ac:dyDescent="0.2">
      <c r="C52" s="40"/>
      <c r="D52" s="40"/>
      <c r="E52" s="40"/>
      <c r="F52" s="40"/>
      <c r="G52" s="40"/>
      <c r="M52" s="40"/>
      <c r="N52" s="40"/>
      <c r="O52" s="40"/>
      <c r="P52" s="40"/>
      <c r="Q52" s="40"/>
      <c r="W52" s="40"/>
      <c r="X52" s="40"/>
      <c r="Y52" s="40"/>
      <c r="Z52" s="40"/>
      <c r="AA52" s="40"/>
      <c r="AG52" s="40"/>
      <c r="AH52" s="40"/>
      <c r="AI52" s="40"/>
      <c r="AJ52" s="40"/>
      <c r="AK52" s="40"/>
    </row>
    <row r="53" spans="3:43" x14ac:dyDescent="0.2">
      <c r="C53" s="40"/>
      <c r="D53" s="40"/>
      <c r="E53" s="40"/>
      <c r="F53" s="40"/>
      <c r="G53" s="40"/>
      <c r="M53" s="40"/>
      <c r="N53" s="40"/>
      <c r="O53" s="40"/>
      <c r="P53" s="40"/>
      <c r="Q53" s="40"/>
      <c r="W53" s="40"/>
      <c r="X53" s="40"/>
      <c r="Y53" s="40"/>
      <c r="Z53" s="40"/>
      <c r="AA53" s="40"/>
      <c r="AG53" s="40"/>
      <c r="AH53" s="40"/>
      <c r="AI53" s="40"/>
      <c r="AJ53" s="40"/>
      <c r="AK53" s="40"/>
    </row>
    <row r="54" spans="3:43" x14ac:dyDescent="0.2">
      <c r="C54" s="40"/>
      <c r="D54" s="40"/>
      <c r="E54" s="40"/>
      <c r="F54" s="40"/>
      <c r="G54" s="40"/>
      <c r="M54" s="40"/>
      <c r="N54" s="40"/>
      <c r="O54" s="40"/>
      <c r="P54" s="40"/>
      <c r="Q54" s="40"/>
      <c r="W54" s="40"/>
      <c r="X54" s="40"/>
      <c r="Y54" s="40"/>
      <c r="Z54" s="40"/>
      <c r="AA54" s="40"/>
      <c r="AG54" s="40"/>
      <c r="AH54" s="40"/>
      <c r="AI54" s="40"/>
      <c r="AJ54" s="40"/>
      <c r="AK54" s="40"/>
    </row>
    <row r="55" spans="3:43" x14ac:dyDescent="0.2">
      <c r="C55" s="40"/>
      <c r="D55" s="40"/>
      <c r="E55" s="40"/>
      <c r="F55" s="40"/>
      <c r="G55" s="40"/>
      <c r="M55" s="40"/>
      <c r="N55" s="40"/>
      <c r="O55" s="40"/>
      <c r="P55" s="40"/>
      <c r="Q55" s="40"/>
      <c r="W55" s="40"/>
      <c r="X55" s="40"/>
      <c r="Y55" s="40"/>
      <c r="Z55" s="40"/>
      <c r="AA55" s="40"/>
      <c r="AG55" s="40"/>
      <c r="AH55" s="40"/>
      <c r="AI55" s="40"/>
      <c r="AJ55" s="40"/>
      <c r="AK55" s="40"/>
    </row>
    <row r="56" spans="3:43" x14ac:dyDescent="0.2">
      <c r="C56" s="40"/>
      <c r="D56" s="40"/>
      <c r="E56" s="40"/>
      <c r="F56" s="40"/>
      <c r="G56" s="40"/>
      <c r="M56" s="40"/>
      <c r="N56" s="40"/>
      <c r="O56" s="40"/>
      <c r="P56" s="40"/>
      <c r="Q56" s="40"/>
      <c r="W56" s="40"/>
      <c r="X56" s="40"/>
      <c r="Y56" s="40"/>
      <c r="Z56" s="40"/>
      <c r="AA56" s="40"/>
      <c r="AG56" s="40"/>
      <c r="AH56" s="40"/>
      <c r="AI56" s="40"/>
      <c r="AJ56" s="40"/>
      <c r="AK56" s="40"/>
    </row>
    <row r="57" spans="3:43" x14ac:dyDescent="0.2">
      <c r="C57" s="40"/>
      <c r="D57" s="40"/>
      <c r="E57" s="40"/>
      <c r="F57" s="40"/>
      <c r="G57" s="40"/>
      <c r="M57" s="40"/>
      <c r="N57" s="40"/>
      <c r="O57" s="40"/>
      <c r="P57" s="40"/>
      <c r="Q57" s="40"/>
      <c r="W57" s="40"/>
      <c r="X57" s="40"/>
      <c r="Y57" s="40"/>
      <c r="Z57" s="40"/>
      <c r="AA57" s="40"/>
      <c r="AG57" s="40"/>
      <c r="AH57" s="40"/>
      <c r="AI57" s="40"/>
      <c r="AJ57" s="40"/>
      <c r="AK57" s="40"/>
    </row>
    <row r="58" spans="3:43" x14ac:dyDescent="0.2">
      <c r="C58" s="40"/>
      <c r="D58" s="40"/>
      <c r="E58" s="40"/>
      <c r="F58" s="40"/>
      <c r="G58" s="40"/>
      <c r="M58" s="40"/>
      <c r="N58" s="40"/>
      <c r="O58" s="40"/>
      <c r="P58" s="40"/>
      <c r="Q58" s="40"/>
      <c r="W58" s="40"/>
      <c r="X58" s="40"/>
      <c r="Y58" s="40"/>
      <c r="Z58" s="40"/>
      <c r="AA58" s="40"/>
      <c r="AG58" s="40"/>
      <c r="AH58" s="40"/>
      <c r="AI58" s="40"/>
      <c r="AJ58" s="40"/>
      <c r="AK58" s="40"/>
    </row>
    <row r="59" spans="3:43" x14ac:dyDescent="0.2">
      <c r="C59" s="40"/>
      <c r="D59" s="40"/>
      <c r="E59" s="40"/>
      <c r="F59" s="40"/>
      <c r="G59" s="40"/>
      <c r="M59" s="40"/>
      <c r="N59" s="40"/>
      <c r="O59" s="40"/>
      <c r="P59" s="40"/>
      <c r="Q59" s="40"/>
      <c r="W59" s="40"/>
      <c r="X59" s="40"/>
      <c r="Y59" s="40"/>
      <c r="Z59" s="40"/>
      <c r="AA59" s="40"/>
      <c r="AG59" s="40"/>
      <c r="AH59" s="40"/>
      <c r="AI59" s="40"/>
      <c r="AJ59" s="40"/>
      <c r="AK59" s="40"/>
    </row>
    <row r="60" spans="3:43" x14ac:dyDescent="0.2">
      <c r="C60" s="40"/>
      <c r="D60" s="40"/>
      <c r="E60" s="40"/>
      <c r="F60" s="40"/>
      <c r="G60" s="40"/>
      <c r="M60" s="40"/>
      <c r="N60" s="40"/>
      <c r="O60" s="40"/>
      <c r="P60" s="40"/>
      <c r="Q60" s="40"/>
      <c r="W60" s="40"/>
      <c r="X60" s="40"/>
      <c r="Y60" s="40"/>
      <c r="Z60" s="40"/>
      <c r="AA60" s="40"/>
      <c r="AG60" s="40"/>
      <c r="AH60" s="40"/>
      <c r="AI60" s="40"/>
      <c r="AJ60" s="40"/>
      <c r="AK60" s="40"/>
    </row>
    <row r="61" spans="3:43" x14ac:dyDescent="0.2">
      <c r="C61" s="40"/>
      <c r="D61" s="40"/>
      <c r="E61" s="40"/>
      <c r="F61" s="40"/>
      <c r="G61" s="40"/>
      <c r="M61" s="40"/>
      <c r="N61" s="40"/>
      <c r="O61" s="40"/>
      <c r="P61" s="40"/>
      <c r="Q61" s="40"/>
      <c r="W61" s="40"/>
      <c r="X61" s="40"/>
      <c r="Y61" s="40"/>
      <c r="Z61" s="40"/>
      <c r="AA61" s="40"/>
      <c r="AG61" s="40"/>
      <c r="AH61" s="40"/>
      <c r="AI61" s="40"/>
      <c r="AJ61" s="40"/>
      <c r="AK61" s="40"/>
    </row>
    <row r="62" spans="3:43" x14ac:dyDescent="0.2">
      <c r="C62" s="40"/>
      <c r="D62" s="40"/>
      <c r="E62" s="40"/>
      <c r="F62" s="40"/>
      <c r="G62" s="40"/>
      <c r="M62" s="40"/>
      <c r="N62" s="40"/>
      <c r="O62" s="40"/>
      <c r="P62" s="40"/>
      <c r="Q62" s="40"/>
      <c r="W62" s="40"/>
      <c r="X62" s="40"/>
      <c r="Y62" s="40"/>
      <c r="Z62" s="40"/>
      <c r="AA62" s="40"/>
      <c r="AG62" s="40"/>
      <c r="AH62" s="40"/>
      <c r="AI62" s="40"/>
      <c r="AJ62" s="40"/>
      <c r="AK62" s="40"/>
    </row>
    <row r="63" spans="3:43" x14ac:dyDescent="0.2">
      <c r="C63" s="40"/>
      <c r="D63" s="40"/>
      <c r="E63" s="40"/>
      <c r="F63" s="40"/>
      <c r="G63" s="40"/>
      <c r="M63" s="40"/>
      <c r="N63" s="40"/>
      <c r="O63" s="40"/>
      <c r="P63" s="40"/>
      <c r="Q63" s="40"/>
      <c r="W63" s="40"/>
      <c r="X63" s="40"/>
      <c r="Y63" s="40"/>
      <c r="Z63" s="40"/>
      <c r="AA63" s="40"/>
      <c r="AG63" s="40"/>
      <c r="AH63" s="40"/>
      <c r="AI63" s="40"/>
      <c r="AJ63" s="40"/>
      <c r="AK63" s="40"/>
    </row>
    <row r="64" spans="3:43" x14ac:dyDescent="0.2">
      <c r="C64" s="40"/>
      <c r="D64" s="40"/>
      <c r="E64" s="40"/>
      <c r="F64" s="40"/>
      <c r="G64" s="40"/>
      <c r="M64" s="40"/>
      <c r="N64" s="40"/>
      <c r="O64" s="40"/>
      <c r="P64" s="40"/>
      <c r="Q64" s="40"/>
      <c r="W64" s="40"/>
      <c r="X64" s="40"/>
      <c r="Y64" s="40"/>
      <c r="Z64" s="40"/>
      <c r="AA64" s="40"/>
      <c r="AG64" s="40"/>
      <c r="AH64" s="40"/>
      <c r="AI64" s="40"/>
      <c r="AJ64" s="40"/>
      <c r="AK64" s="40"/>
    </row>
    <row r="65" spans="1:40" x14ac:dyDescent="0.2">
      <c r="C65" s="40"/>
      <c r="D65" s="40"/>
      <c r="E65" s="40"/>
      <c r="F65" s="40"/>
      <c r="G65" s="40"/>
      <c r="M65" s="40"/>
      <c r="N65" s="40"/>
      <c r="O65" s="40"/>
      <c r="P65" s="40"/>
      <c r="Q65" s="40"/>
      <c r="W65" s="40"/>
      <c r="X65" s="40"/>
      <c r="Y65" s="40"/>
      <c r="Z65" s="40"/>
      <c r="AA65" s="40"/>
      <c r="AG65" s="40"/>
      <c r="AH65" s="40"/>
      <c r="AI65" s="40"/>
      <c r="AJ65" s="40"/>
      <c r="AK65" s="40"/>
    </row>
    <row r="66" spans="1:40" x14ac:dyDescent="0.2">
      <c r="C66" s="40"/>
      <c r="D66" s="40"/>
      <c r="E66" s="40"/>
      <c r="F66" s="40"/>
      <c r="G66" s="40"/>
      <c r="M66" s="40"/>
      <c r="N66" s="40"/>
      <c r="O66" s="40"/>
      <c r="P66" s="40"/>
      <c r="Q66" s="40"/>
      <c r="W66" s="40"/>
      <c r="X66" s="40"/>
      <c r="Y66" s="40"/>
      <c r="Z66" s="40"/>
      <c r="AA66" s="40"/>
      <c r="AG66" s="40"/>
      <c r="AH66" s="40"/>
      <c r="AI66" s="40"/>
      <c r="AJ66" s="40"/>
      <c r="AK66" s="40"/>
    </row>
    <row r="67" spans="1:40" x14ac:dyDescent="0.2">
      <c r="C67" s="40"/>
      <c r="D67" s="40"/>
      <c r="E67" s="40"/>
      <c r="F67" s="40"/>
      <c r="G67" s="40"/>
      <c r="M67" s="40"/>
      <c r="N67" s="40"/>
      <c r="O67" s="40"/>
      <c r="P67" s="40"/>
      <c r="Q67" s="40"/>
      <c r="W67" s="40"/>
      <c r="X67" s="40"/>
      <c r="Y67" s="40"/>
      <c r="Z67" s="40"/>
      <c r="AA67" s="40"/>
      <c r="AG67" s="40"/>
      <c r="AH67" s="40"/>
      <c r="AI67" s="40"/>
      <c r="AJ67" s="40"/>
      <c r="AK67" s="40"/>
    </row>
    <row r="68" spans="1:40" x14ac:dyDescent="0.2">
      <c r="C68" s="40"/>
      <c r="D68" s="40"/>
      <c r="E68" s="40"/>
      <c r="F68" s="40"/>
      <c r="G68" s="40"/>
      <c r="M68" s="40"/>
      <c r="N68" s="40"/>
      <c r="O68" s="40"/>
      <c r="P68" s="40"/>
      <c r="Q68" s="40"/>
      <c r="W68" s="40"/>
      <c r="X68" s="40"/>
      <c r="Y68" s="40"/>
      <c r="Z68" s="40"/>
      <c r="AA68" s="40"/>
      <c r="AG68" s="40"/>
      <c r="AH68" s="40"/>
      <c r="AI68" s="40"/>
      <c r="AJ68" s="40"/>
      <c r="AK68" s="40"/>
    </row>
    <row r="69" spans="1:40" x14ac:dyDescent="0.2">
      <c r="A69" t="s">
        <v>48</v>
      </c>
      <c r="C69" s="40"/>
      <c r="D69" s="40"/>
      <c r="E69" s="40"/>
      <c r="F69" s="40"/>
      <c r="G69" s="40"/>
      <c r="K69" t="s">
        <v>48</v>
      </c>
      <c r="M69" s="40"/>
      <c r="N69" s="40"/>
      <c r="O69" s="40"/>
      <c r="P69" s="40"/>
      <c r="Q69" s="40"/>
      <c r="W69" s="40"/>
      <c r="X69" s="40"/>
      <c r="Y69" s="40"/>
      <c r="Z69" s="40"/>
      <c r="AA69" s="40"/>
      <c r="AG69" s="40"/>
      <c r="AH69" s="40"/>
      <c r="AI69" s="40"/>
      <c r="AJ69" s="40"/>
      <c r="AK69" s="40"/>
      <c r="AN69" t="s">
        <v>50</v>
      </c>
    </row>
    <row r="72" spans="1:40" x14ac:dyDescent="0.2">
      <c r="A72" t="s">
        <v>91</v>
      </c>
      <c r="C72" s="40"/>
      <c r="D72" s="40"/>
      <c r="E72" s="40"/>
      <c r="F72" s="40"/>
      <c r="G72" s="40"/>
      <c r="K72" t="s">
        <v>91</v>
      </c>
      <c r="M72" s="40"/>
      <c r="N72" s="40"/>
      <c r="O72" s="40"/>
      <c r="P72" s="40"/>
      <c r="Q72" s="40"/>
      <c r="V72" t="s">
        <v>99</v>
      </c>
      <c r="W72" s="40"/>
      <c r="X72" s="40"/>
      <c r="Y72" s="40"/>
      <c r="Z72" s="40"/>
      <c r="AA72" s="40"/>
      <c r="AF72" t="s">
        <v>85</v>
      </c>
      <c r="AG72" s="40">
        <v>1</v>
      </c>
      <c r="AH72" s="40"/>
      <c r="AI72" s="40"/>
      <c r="AJ72" s="40"/>
      <c r="AK72" s="40"/>
    </row>
    <row r="73" spans="1:40" x14ac:dyDescent="0.2">
      <c r="C73" s="40"/>
      <c r="D73" s="40"/>
      <c r="E73" s="40"/>
      <c r="F73" s="40"/>
      <c r="G73" s="40"/>
      <c r="M73" s="40"/>
      <c r="N73" s="40"/>
      <c r="O73" s="40"/>
      <c r="P73" s="40"/>
      <c r="Q73" s="40"/>
      <c r="W73" s="40"/>
      <c r="X73" s="40"/>
      <c r="Y73" s="40"/>
      <c r="Z73" s="40"/>
      <c r="AA73" s="40"/>
      <c r="AG73" s="40">
        <v>1</v>
      </c>
      <c r="AH73" s="40"/>
      <c r="AI73" s="40"/>
      <c r="AJ73" s="40"/>
      <c r="AK73" s="40"/>
    </row>
    <row r="74" spans="1:40" x14ac:dyDescent="0.2">
      <c r="C74" s="40"/>
      <c r="D74" s="40"/>
      <c r="E74" s="40"/>
      <c r="F74" s="40"/>
      <c r="G74" s="40"/>
      <c r="M74" s="40"/>
      <c r="N74" s="40"/>
      <c r="O74" s="40"/>
      <c r="P74" s="40"/>
      <c r="Q74" s="40"/>
      <c r="W74" s="40"/>
      <c r="X74" s="40"/>
      <c r="Y74" s="40"/>
      <c r="Z74" s="40"/>
      <c r="AA74" s="40"/>
      <c r="AG74" s="40">
        <v>1</v>
      </c>
      <c r="AH74" s="40"/>
      <c r="AI74" s="40"/>
      <c r="AJ74" s="40"/>
      <c r="AK74" s="40"/>
    </row>
    <row r="75" spans="1:40" x14ac:dyDescent="0.2">
      <c r="C75" s="40"/>
      <c r="D75" s="40"/>
      <c r="E75" s="40"/>
      <c r="F75" s="40"/>
      <c r="G75" s="40"/>
      <c r="M75" s="40"/>
      <c r="N75" s="40"/>
      <c r="O75" s="40"/>
      <c r="P75" s="40"/>
      <c r="Q75" s="40"/>
      <c r="W75" s="40"/>
      <c r="X75" s="40"/>
      <c r="Y75" s="40"/>
      <c r="Z75" s="40"/>
      <c r="AA75" s="40"/>
      <c r="AG75" s="40">
        <v>1</v>
      </c>
      <c r="AH75" s="40"/>
      <c r="AI75" s="40"/>
      <c r="AJ75" s="40"/>
      <c r="AK75" s="40"/>
    </row>
    <row r="76" spans="1:40" x14ac:dyDescent="0.2">
      <c r="C76" s="40"/>
      <c r="D76" s="40"/>
      <c r="E76" s="40"/>
      <c r="F76" s="40"/>
      <c r="G76" s="40"/>
      <c r="M76" s="40"/>
      <c r="N76" s="40"/>
      <c r="O76" s="40"/>
      <c r="P76" s="40"/>
      <c r="Q76" s="40"/>
      <c r="W76" s="40"/>
      <c r="X76" s="40"/>
      <c r="Y76" s="40"/>
      <c r="Z76" s="40"/>
      <c r="AA76" s="40"/>
      <c r="AG76" s="40">
        <v>1</v>
      </c>
      <c r="AH76" s="40"/>
      <c r="AI76" s="40"/>
      <c r="AJ76" s="40"/>
      <c r="AK76" s="40"/>
    </row>
    <row r="77" spans="1:40" x14ac:dyDescent="0.2">
      <c r="C77" s="40"/>
      <c r="D77" s="40"/>
      <c r="E77" s="40"/>
      <c r="F77" s="40"/>
      <c r="G77" s="40"/>
      <c r="M77" s="40"/>
      <c r="N77" s="40"/>
      <c r="O77" s="40"/>
      <c r="P77" s="40"/>
      <c r="Q77" s="40"/>
      <c r="W77" s="40"/>
      <c r="X77" s="40"/>
      <c r="Y77" s="40"/>
      <c r="Z77" s="40"/>
      <c r="AA77" s="40"/>
      <c r="AG77" s="40">
        <v>1</v>
      </c>
      <c r="AH77" s="40"/>
      <c r="AI77" s="40"/>
      <c r="AJ77" s="40"/>
      <c r="AK77" s="40"/>
    </row>
    <row r="78" spans="1:40" x14ac:dyDescent="0.2">
      <c r="C78" s="40"/>
      <c r="D78" s="40"/>
      <c r="E78" s="40"/>
      <c r="F78" s="40"/>
      <c r="G78" s="40"/>
      <c r="M78" s="40"/>
      <c r="N78" s="40"/>
      <c r="O78" s="40"/>
      <c r="P78" s="40"/>
      <c r="Q78" s="40"/>
      <c r="W78" s="40"/>
      <c r="X78" s="40"/>
      <c r="Y78" s="40"/>
      <c r="Z78" s="40"/>
      <c r="AA78" s="40"/>
      <c r="AG78" s="40"/>
      <c r="AH78" s="40"/>
      <c r="AI78" s="40"/>
      <c r="AJ78" s="40"/>
      <c r="AK78" s="40"/>
    </row>
    <row r="79" spans="1:40" x14ac:dyDescent="0.2">
      <c r="C79" s="40"/>
      <c r="D79" s="40"/>
      <c r="E79" s="40"/>
      <c r="F79" s="40"/>
      <c r="G79" s="40"/>
      <c r="M79" s="40"/>
      <c r="N79" s="40"/>
      <c r="O79" s="40"/>
      <c r="P79" s="40"/>
      <c r="Q79" s="40"/>
      <c r="W79" s="40"/>
      <c r="X79" s="40"/>
      <c r="Y79" s="40"/>
      <c r="Z79" s="40"/>
      <c r="AA79" s="40"/>
      <c r="AG79" s="40"/>
      <c r="AH79" s="40"/>
      <c r="AI79" s="40"/>
      <c r="AJ79" s="40"/>
      <c r="AK79" s="40"/>
    </row>
    <row r="80" spans="1:40" x14ac:dyDescent="0.2">
      <c r="C80" s="40"/>
      <c r="D80" s="40"/>
      <c r="E80" s="40"/>
      <c r="F80" s="40"/>
      <c r="G80" s="40"/>
      <c r="M80" s="40"/>
      <c r="N80" s="40"/>
      <c r="O80" s="40"/>
      <c r="P80" s="40"/>
      <c r="Q80" s="40"/>
      <c r="W80" s="40"/>
      <c r="X80" s="40"/>
      <c r="Y80" s="40"/>
      <c r="Z80" s="40"/>
      <c r="AA80" s="40"/>
      <c r="AG80" s="40"/>
      <c r="AH80" s="40"/>
      <c r="AI80" s="40"/>
      <c r="AJ80" s="40"/>
      <c r="AK80" s="40"/>
    </row>
    <row r="81" spans="1:40" x14ac:dyDescent="0.2">
      <c r="C81" s="40"/>
      <c r="D81" s="40"/>
      <c r="E81" s="40"/>
      <c r="F81" s="40"/>
      <c r="G81" s="40"/>
      <c r="M81" s="40"/>
      <c r="N81" s="40"/>
      <c r="O81" s="40"/>
      <c r="P81" s="40"/>
      <c r="Q81" s="40"/>
      <c r="W81" s="40"/>
      <c r="X81" s="40"/>
      <c r="Y81" s="40"/>
      <c r="Z81" s="40"/>
      <c r="AA81" s="40"/>
      <c r="AG81" s="40"/>
      <c r="AH81" s="40"/>
      <c r="AI81" s="40"/>
      <c r="AJ81" s="40"/>
      <c r="AK81" s="40"/>
    </row>
    <row r="82" spans="1:40" x14ac:dyDescent="0.2">
      <c r="C82" s="40"/>
      <c r="D82" s="40"/>
      <c r="E82" s="40"/>
      <c r="F82" s="40"/>
      <c r="G82" s="40"/>
      <c r="M82" s="40"/>
      <c r="N82" s="40"/>
      <c r="O82" s="40"/>
      <c r="P82" s="40"/>
      <c r="Q82" s="40"/>
      <c r="W82" s="40"/>
      <c r="X82" s="40"/>
      <c r="Y82" s="40"/>
      <c r="Z82" s="40"/>
      <c r="AA82" s="40"/>
      <c r="AG82" s="40"/>
      <c r="AH82" s="40"/>
      <c r="AI82" s="40"/>
      <c r="AJ82" s="40"/>
      <c r="AK82" s="40"/>
    </row>
    <row r="83" spans="1:40" x14ac:dyDescent="0.2">
      <c r="C83" s="40"/>
      <c r="D83" s="40"/>
      <c r="E83" s="40"/>
      <c r="F83" s="40"/>
      <c r="G83" s="40"/>
      <c r="M83" s="40"/>
      <c r="N83" s="40"/>
      <c r="O83" s="40"/>
      <c r="P83" s="40"/>
      <c r="Q83" s="40"/>
      <c r="W83" s="40"/>
      <c r="X83" s="40"/>
      <c r="Y83" s="40"/>
      <c r="Z83" s="40"/>
      <c r="AA83" s="40"/>
      <c r="AG83" s="40"/>
      <c r="AH83" s="40"/>
      <c r="AI83" s="40"/>
      <c r="AJ83" s="40"/>
      <c r="AK83" s="40"/>
    </row>
    <row r="84" spans="1:40" x14ac:dyDescent="0.2">
      <c r="C84" s="40"/>
      <c r="D84" s="40"/>
      <c r="E84" s="40"/>
      <c r="F84" s="40"/>
      <c r="G84" s="40"/>
      <c r="M84" s="40"/>
      <c r="N84" s="40"/>
      <c r="O84" s="40"/>
      <c r="P84" s="40"/>
      <c r="Q84" s="40"/>
      <c r="W84" s="40"/>
      <c r="X84" s="40"/>
      <c r="Y84" s="40"/>
      <c r="Z84" s="40"/>
      <c r="AA84" s="40"/>
      <c r="AG84" s="40"/>
      <c r="AH84" s="40"/>
      <c r="AI84" s="40"/>
      <c r="AJ84" s="40"/>
      <c r="AK84" s="40"/>
    </row>
    <row r="85" spans="1:40" x14ac:dyDescent="0.2">
      <c r="C85" s="40"/>
      <c r="D85" s="40"/>
      <c r="E85" s="40"/>
      <c r="F85" s="40"/>
      <c r="G85" s="40"/>
      <c r="M85" s="40"/>
      <c r="N85" s="40"/>
      <c r="O85" s="40"/>
      <c r="P85" s="40"/>
      <c r="Q85" s="40"/>
      <c r="W85" s="40"/>
      <c r="X85" s="40"/>
      <c r="Y85" s="40"/>
      <c r="Z85" s="40"/>
      <c r="AA85" s="40"/>
      <c r="AG85" s="40"/>
      <c r="AH85" s="40"/>
      <c r="AI85" s="40"/>
      <c r="AJ85" s="40"/>
      <c r="AK85" s="40"/>
    </row>
    <row r="86" spans="1:40" x14ac:dyDescent="0.2">
      <c r="C86" s="40"/>
      <c r="D86" s="40"/>
      <c r="E86" s="40"/>
      <c r="F86" s="40"/>
      <c r="G86" s="40"/>
      <c r="M86" s="40"/>
      <c r="N86" s="40"/>
      <c r="O86" s="40"/>
      <c r="P86" s="40"/>
      <c r="Q86" s="40"/>
      <c r="W86" s="40"/>
      <c r="X86" s="40"/>
      <c r="Y86" s="40"/>
      <c r="Z86" s="40"/>
      <c r="AA86" s="40"/>
      <c r="AG86" s="40"/>
      <c r="AH86" s="40"/>
      <c r="AI86" s="40"/>
      <c r="AJ86" s="40"/>
      <c r="AK86" s="40"/>
    </row>
    <row r="87" spans="1:40" x14ac:dyDescent="0.2">
      <c r="C87" s="40"/>
      <c r="D87" s="40"/>
      <c r="E87" s="40"/>
      <c r="F87" s="40"/>
      <c r="G87" s="40"/>
      <c r="M87" s="40"/>
      <c r="N87" s="40"/>
      <c r="O87" s="40"/>
      <c r="P87" s="40"/>
      <c r="Q87" s="40"/>
      <c r="W87" s="40"/>
      <c r="X87" s="40"/>
      <c r="Y87" s="40"/>
      <c r="Z87" s="40"/>
      <c r="AA87" s="40"/>
      <c r="AG87" s="40"/>
      <c r="AH87" s="40"/>
      <c r="AI87" s="40"/>
      <c r="AJ87" s="40"/>
      <c r="AK87" s="40"/>
    </row>
    <row r="88" spans="1:40" x14ac:dyDescent="0.2">
      <c r="C88" s="40"/>
      <c r="D88" s="40"/>
      <c r="E88" s="40"/>
      <c r="F88" s="40"/>
      <c r="G88" s="40"/>
      <c r="M88" s="40"/>
      <c r="N88" s="40"/>
      <c r="O88" s="40"/>
      <c r="P88" s="40"/>
      <c r="Q88" s="40"/>
      <c r="W88" s="40"/>
      <c r="X88" s="40"/>
      <c r="Y88" s="40"/>
      <c r="Z88" s="40"/>
      <c r="AA88" s="40"/>
      <c r="AG88" s="40"/>
      <c r="AH88" s="40"/>
      <c r="AI88" s="40"/>
      <c r="AJ88" s="40"/>
      <c r="AK88" s="40"/>
    </row>
    <row r="89" spans="1:40" x14ac:dyDescent="0.2">
      <c r="C89" s="40"/>
      <c r="D89" s="40"/>
      <c r="E89" s="40"/>
      <c r="F89" s="40"/>
      <c r="G89" s="40"/>
      <c r="M89" s="40"/>
      <c r="N89" s="40"/>
      <c r="O89" s="40"/>
      <c r="P89" s="40"/>
      <c r="Q89" s="40"/>
      <c r="W89" s="40"/>
      <c r="X89" s="40"/>
      <c r="Y89" s="40"/>
      <c r="Z89" s="40"/>
      <c r="AA89" s="40"/>
      <c r="AG89" s="40"/>
      <c r="AH89" s="40"/>
      <c r="AI89" s="40"/>
      <c r="AJ89" s="40"/>
      <c r="AK89" s="40"/>
    </row>
    <row r="90" spans="1:40" x14ac:dyDescent="0.2">
      <c r="C90" s="40"/>
      <c r="D90" s="40"/>
      <c r="E90" s="40"/>
      <c r="F90" s="40"/>
      <c r="G90" s="40"/>
      <c r="M90" s="40"/>
      <c r="N90" s="40"/>
      <c r="O90" s="40"/>
      <c r="P90" s="40"/>
      <c r="Q90" s="40"/>
      <c r="W90" s="40"/>
      <c r="X90" s="40"/>
      <c r="Y90" s="40"/>
      <c r="Z90" s="40"/>
      <c r="AA90" s="40"/>
      <c r="AG90" s="40"/>
      <c r="AH90" s="40"/>
      <c r="AI90" s="40"/>
      <c r="AJ90" s="40"/>
      <c r="AK90" s="40"/>
    </row>
    <row r="91" spans="1:40" x14ac:dyDescent="0.2">
      <c r="C91" s="40"/>
      <c r="D91" s="40"/>
      <c r="E91" s="40"/>
      <c r="F91" s="40"/>
      <c r="G91" s="40"/>
      <c r="M91" s="40"/>
      <c r="N91" s="40"/>
      <c r="O91" s="40"/>
      <c r="P91" s="40"/>
      <c r="Q91" s="40"/>
      <c r="W91" s="40"/>
      <c r="X91" s="40"/>
      <c r="Y91" s="40"/>
      <c r="Z91" s="40"/>
      <c r="AA91" s="40"/>
      <c r="AG91" s="40"/>
      <c r="AH91" s="40"/>
      <c r="AI91" s="40"/>
      <c r="AJ91" s="40"/>
      <c r="AK91" s="40"/>
    </row>
    <row r="92" spans="1:40" x14ac:dyDescent="0.2">
      <c r="C92" s="40"/>
      <c r="D92" s="40"/>
      <c r="E92" s="40"/>
      <c r="F92" s="40"/>
      <c r="G92" s="40"/>
      <c r="M92" s="40"/>
      <c r="N92" s="40"/>
      <c r="O92" s="40"/>
      <c r="P92" s="40"/>
      <c r="Q92" s="40"/>
      <c r="W92" s="40"/>
      <c r="X92" s="40"/>
      <c r="Y92" s="40"/>
      <c r="Z92" s="40"/>
      <c r="AA92" s="40"/>
      <c r="AG92" s="40"/>
      <c r="AH92" s="40"/>
      <c r="AI92" s="40"/>
      <c r="AJ92" s="40"/>
      <c r="AK92" s="40"/>
    </row>
    <row r="93" spans="1:40" x14ac:dyDescent="0.2">
      <c r="C93" s="40"/>
      <c r="D93" s="40"/>
      <c r="E93" s="40"/>
      <c r="F93" s="40"/>
      <c r="G93" s="40"/>
      <c r="M93" s="40"/>
      <c r="N93" s="40"/>
      <c r="O93" s="40"/>
      <c r="P93" s="40"/>
      <c r="Q93" s="40"/>
      <c r="W93" s="40"/>
      <c r="X93" s="40"/>
      <c r="Y93" s="40"/>
      <c r="Z93" s="40"/>
      <c r="AA93" s="40"/>
      <c r="AG93" s="40"/>
      <c r="AH93" s="40"/>
      <c r="AI93" s="40"/>
      <c r="AJ93" s="40"/>
      <c r="AK93" s="40"/>
    </row>
    <row r="94" spans="1:40" x14ac:dyDescent="0.2">
      <c r="C94" s="40"/>
      <c r="D94" s="40"/>
      <c r="E94" s="40"/>
      <c r="F94" s="40"/>
      <c r="G94" s="40"/>
      <c r="M94" s="40"/>
      <c r="N94" s="40"/>
      <c r="O94" s="40"/>
      <c r="P94" s="40"/>
      <c r="Q94" s="40"/>
      <c r="W94" s="40"/>
      <c r="X94" s="40"/>
      <c r="Y94" s="40"/>
      <c r="Z94" s="40"/>
      <c r="AA94" s="40"/>
      <c r="AG94" s="40"/>
      <c r="AH94" s="40"/>
      <c r="AI94" s="40"/>
      <c r="AJ94" s="40"/>
      <c r="AK94" s="40"/>
    </row>
    <row r="95" spans="1:40" x14ac:dyDescent="0.2">
      <c r="C95" s="40"/>
      <c r="D95" s="40"/>
      <c r="E95" s="40"/>
      <c r="F95" s="40"/>
      <c r="G95" s="40"/>
      <c r="M95" s="40"/>
      <c r="N95" s="40"/>
      <c r="O95" s="40"/>
      <c r="P95" s="40"/>
      <c r="Q95" s="40"/>
      <c r="W95" s="40"/>
      <c r="X95" s="40"/>
      <c r="Y95" s="40"/>
      <c r="Z95" s="40"/>
      <c r="AA95" s="40"/>
      <c r="AG95" s="40"/>
      <c r="AH95" s="40"/>
      <c r="AI95" s="40"/>
      <c r="AJ95" s="40"/>
      <c r="AK95" s="40"/>
    </row>
    <row r="96" spans="1:40" x14ac:dyDescent="0.2">
      <c r="A96" t="s">
        <v>48</v>
      </c>
      <c r="C96" s="40"/>
      <c r="D96" s="40"/>
      <c r="E96" s="40"/>
      <c r="F96" s="40"/>
      <c r="G96" s="40"/>
      <c r="K96" t="s">
        <v>48</v>
      </c>
      <c r="M96" s="40"/>
      <c r="N96" s="40"/>
      <c r="O96" s="40"/>
      <c r="P96" s="40"/>
      <c r="Q96" s="40"/>
      <c r="W96" s="40"/>
      <c r="X96" s="40"/>
      <c r="Y96" s="40"/>
      <c r="Z96" s="40"/>
      <c r="AA96" s="40"/>
      <c r="AG96" s="40"/>
      <c r="AH96" s="40"/>
      <c r="AI96" s="40"/>
      <c r="AJ96" s="40"/>
      <c r="AK96" s="40"/>
      <c r="AN96" t="s">
        <v>50</v>
      </c>
    </row>
  </sheetData>
  <sheetProtection algorithmName="SHA-512" hashValue="Bi3tCDWDEzVmJuQ5nvVCVpnYnCBR9/XUGIDqaGJIFRHSumf9daXbWYLvd3qRw+MD6YVc0g9mdLRo3cD1qLX1vg==" saltValue="fcnshClhRUCusElb1NIGjg==" spinCount="100000" sheet="1" objects="1" scenarios="1" insertRows="0"/>
  <mergeCells count="4">
    <mergeCell ref="AN23:AQ29"/>
    <mergeCell ref="AN32:AQ38"/>
    <mergeCell ref="AN45:AQ51"/>
    <mergeCell ref="D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28"/>
  <sheetViews>
    <sheetView workbookViewId="0">
      <selection activeCell="H6" sqref="H6"/>
    </sheetView>
  </sheetViews>
  <sheetFormatPr defaultRowHeight="12.75" x14ac:dyDescent="0.2"/>
  <cols>
    <col min="12" max="12" width="20.140625" bestFit="1" customWidth="1"/>
  </cols>
  <sheetData>
    <row r="2" spans="2:14" ht="13.5" customHeight="1" x14ac:dyDescent="0.2">
      <c r="B2" t="s">
        <v>3</v>
      </c>
      <c r="D2" t="s">
        <v>12</v>
      </c>
      <c r="F2" t="s">
        <v>100</v>
      </c>
      <c r="H2" t="s">
        <v>112</v>
      </c>
      <c r="L2" t="s">
        <v>113</v>
      </c>
      <c r="N2" t="s">
        <v>110</v>
      </c>
    </row>
    <row r="3" spans="2:14" ht="13.5" customHeight="1" x14ac:dyDescent="0.2">
      <c r="H3" t="s">
        <v>114</v>
      </c>
    </row>
    <row r="4" spans="2:14" ht="13.5" customHeight="1" x14ac:dyDescent="0.2">
      <c r="E4" t="s">
        <v>23</v>
      </c>
      <c r="F4">
        <f>+'EMVI-vragenlijst'!J20</f>
        <v>0</v>
      </c>
      <c r="H4">
        <v>0</v>
      </c>
      <c r="L4" s="114" t="e">
        <f>+'EMVI-vragenlijst'!#REF!</f>
        <v>#REF!</v>
      </c>
    </row>
    <row r="5" spans="2:14" ht="13.5" customHeight="1" x14ac:dyDescent="0.2">
      <c r="E5" t="s">
        <v>24</v>
      </c>
      <c r="F5">
        <v>100</v>
      </c>
      <c r="H5">
        <v>3</v>
      </c>
      <c r="L5" s="114" t="e">
        <f>+'EMVI-vragenlijst'!#REF!</f>
        <v>#REF!</v>
      </c>
    </row>
    <row r="6" spans="2:14" ht="13.5" customHeight="1" x14ac:dyDescent="0.2">
      <c r="E6" t="s">
        <v>25</v>
      </c>
      <c r="F6">
        <v>5</v>
      </c>
      <c r="H6">
        <v>1</v>
      </c>
      <c r="J6" s="83"/>
    </row>
    <row r="7" spans="2:14" ht="13.5" customHeight="1" x14ac:dyDescent="0.2"/>
    <row r="8" spans="2:14" x14ac:dyDescent="0.2">
      <c r="B8" t="s">
        <v>4</v>
      </c>
      <c r="D8" s="1">
        <v>1</v>
      </c>
      <c r="F8">
        <f>+F4</f>
        <v>0</v>
      </c>
      <c r="H8">
        <f>+H4</f>
        <v>0</v>
      </c>
      <c r="L8" s="114" t="e">
        <f>+L4</f>
        <v>#REF!</v>
      </c>
      <c r="N8" s="1">
        <v>80</v>
      </c>
    </row>
    <row r="9" spans="2:14" x14ac:dyDescent="0.2">
      <c r="B9" t="s">
        <v>5</v>
      </c>
      <c r="D9" s="1">
        <v>1.2</v>
      </c>
      <c r="F9">
        <f>IF(+F8+$F$6&gt;$F$5,$F$5,+F8+$F$6)</f>
        <v>5</v>
      </c>
      <c r="H9">
        <v>1</v>
      </c>
      <c r="L9" s="114" t="e">
        <f>+L8+3</f>
        <v>#REF!</v>
      </c>
      <c r="N9" s="1">
        <f>+N8+2.5</f>
        <v>82.5</v>
      </c>
    </row>
    <row r="10" spans="2:14" x14ac:dyDescent="0.2">
      <c r="D10" s="1">
        <v>1.4</v>
      </c>
      <c r="F10">
        <f t="shared" ref="F10:F28" si="0">IF(+F9+$F$6&gt;$F$5,$F$5,+F9+$F$6)</f>
        <v>10</v>
      </c>
      <c r="H10">
        <v>2</v>
      </c>
      <c r="L10" s="114" t="e">
        <f t="shared" ref="L10:L18" si="1">+L9+1</f>
        <v>#REF!</v>
      </c>
      <c r="N10" s="1">
        <f t="shared" ref="N10:N16" si="2">+N9+2.5</f>
        <v>85</v>
      </c>
    </row>
    <row r="11" spans="2:14" x14ac:dyDescent="0.2">
      <c r="D11" s="1">
        <v>1.6</v>
      </c>
      <c r="F11">
        <f t="shared" si="0"/>
        <v>15</v>
      </c>
      <c r="H11">
        <v>3</v>
      </c>
      <c r="L11" s="114" t="e">
        <f t="shared" si="1"/>
        <v>#REF!</v>
      </c>
      <c r="N11" s="1">
        <f t="shared" si="2"/>
        <v>87.5</v>
      </c>
    </row>
    <row r="12" spans="2:14" x14ac:dyDescent="0.2">
      <c r="D12" s="1">
        <v>1.8</v>
      </c>
      <c r="F12">
        <f t="shared" si="0"/>
        <v>20</v>
      </c>
      <c r="L12" s="114" t="e">
        <f t="shared" si="1"/>
        <v>#REF!</v>
      </c>
      <c r="N12" s="1">
        <f t="shared" si="2"/>
        <v>90</v>
      </c>
    </row>
    <row r="13" spans="2:14" x14ac:dyDescent="0.2">
      <c r="D13" s="1">
        <v>2</v>
      </c>
      <c r="F13">
        <f t="shared" si="0"/>
        <v>25</v>
      </c>
      <c r="L13" s="114" t="e">
        <f t="shared" si="1"/>
        <v>#REF!</v>
      </c>
      <c r="N13" s="1">
        <f t="shared" si="2"/>
        <v>92.5</v>
      </c>
    </row>
    <row r="14" spans="2:14" x14ac:dyDescent="0.2">
      <c r="D14" s="1">
        <v>2.2000000000000002</v>
      </c>
      <c r="F14">
        <f t="shared" si="0"/>
        <v>30</v>
      </c>
      <c r="L14" s="114" t="e">
        <f>+L13+3</f>
        <v>#REF!</v>
      </c>
      <c r="N14" s="1">
        <f t="shared" si="2"/>
        <v>95</v>
      </c>
    </row>
    <row r="15" spans="2:14" x14ac:dyDescent="0.2">
      <c r="D15" s="1">
        <v>2.4</v>
      </c>
      <c r="F15">
        <f t="shared" si="0"/>
        <v>35</v>
      </c>
      <c r="L15" s="114" t="e">
        <f t="shared" si="1"/>
        <v>#REF!</v>
      </c>
      <c r="N15" s="1">
        <f t="shared" si="2"/>
        <v>97.5</v>
      </c>
    </row>
    <row r="16" spans="2:14" x14ac:dyDescent="0.2">
      <c r="D16" s="1">
        <v>2.6</v>
      </c>
      <c r="F16">
        <f t="shared" si="0"/>
        <v>40</v>
      </c>
      <c r="L16" s="114" t="e">
        <f t="shared" si="1"/>
        <v>#REF!</v>
      </c>
      <c r="N16" s="1">
        <f t="shared" si="2"/>
        <v>100</v>
      </c>
    </row>
    <row r="17" spans="4:12" x14ac:dyDescent="0.2">
      <c r="D17" s="1">
        <v>2.8</v>
      </c>
      <c r="F17">
        <f t="shared" si="0"/>
        <v>45</v>
      </c>
      <c r="L17" s="114" t="e">
        <f t="shared" si="1"/>
        <v>#REF!</v>
      </c>
    </row>
    <row r="18" spans="4:12" x14ac:dyDescent="0.2">
      <c r="D18" s="1">
        <v>3</v>
      </c>
      <c r="F18">
        <f t="shared" si="0"/>
        <v>50</v>
      </c>
      <c r="L18" s="114" t="e">
        <f t="shared" si="1"/>
        <v>#REF!</v>
      </c>
    </row>
    <row r="19" spans="4:12" x14ac:dyDescent="0.2">
      <c r="D19" s="1">
        <v>3</v>
      </c>
      <c r="F19">
        <f t="shared" si="0"/>
        <v>55</v>
      </c>
      <c r="L19" s="114"/>
    </row>
    <row r="20" spans="4:12" x14ac:dyDescent="0.2">
      <c r="D20" s="1">
        <v>3</v>
      </c>
      <c r="F20">
        <f t="shared" si="0"/>
        <v>60</v>
      </c>
      <c r="L20" s="114"/>
    </row>
    <row r="21" spans="4:12" x14ac:dyDescent="0.2">
      <c r="D21" s="1">
        <v>3</v>
      </c>
      <c r="F21">
        <f t="shared" si="0"/>
        <v>65</v>
      </c>
      <c r="L21" s="114"/>
    </row>
    <row r="22" spans="4:12" x14ac:dyDescent="0.2">
      <c r="D22" s="1">
        <v>3</v>
      </c>
      <c r="F22">
        <f t="shared" si="0"/>
        <v>70</v>
      </c>
    </row>
    <row r="23" spans="4:12" x14ac:dyDescent="0.2">
      <c r="D23" s="1">
        <v>3</v>
      </c>
      <c r="F23">
        <f t="shared" si="0"/>
        <v>75</v>
      </c>
    </row>
    <row r="24" spans="4:12" x14ac:dyDescent="0.2">
      <c r="D24" s="1">
        <v>3</v>
      </c>
      <c r="F24">
        <f t="shared" si="0"/>
        <v>80</v>
      </c>
    </row>
    <row r="25" spans="4:12" x14ac:dyDescent="0.2">
      <c r="D25" s="1">
        <v>3</v>
      </c>
      <c r="F25">
        <f t="shared" si="0"/>
        <v>85</v>
      </c>
    </row>
    <row r="26" spans="4:12" x14ac:dyDescent="0.2">
      <c r="D26" s="1">
        <v>3</v>
      </c>
      <c r="F26">
        <f t="shared" si="0"/>
        <v>90</v>
      </c>
    </row>
    <row r="27" spans="4:12" x14ac:dyDescent="0.2">
      <c r="D27" s="1">
        <v>3</v>
      </c>
      <c r="F27">
        <f>IF(+F26+$F$6&gt;$F$5,$F$5,+F26+$F$6)</f>
        <v>95</v>
      </c>
    </row>
    <row r="28" spans="4:12" x14ac:dyDescent="0.2">
      <c r="D28" s="1">
        <v>3</v>
      </c>
      <c r="F28">
        <f t="shared" si="0"/>
        <v>100</v>
      </c>
    </row>
  </sheetData>
  <sheetProtection algorithmName="SHA-512" hashValue="Sxct+XSJ0TK2fSOnIrZFsmgGWzzKmwB9sOZs5xh+Q23bLKWFkSB2tYoiEtsdSCSf98likjwxXq+y3lA0LXm5aA==" saltValue="Ll7kMgdmPgP3O88MWCGCf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dbbdbd-ea24-46d5-8c76-9bea7a04ac20">
      <Terms xmlns="http://schemas.microsoft.com/office/infopath/2007/PartnerControls"/>
    </lcf76f155ced4ddcb4097134ff3c332f>
    <TaxCatchAll xmlns="13d4bcb2-880b-4dd9-b868-c600884feb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B16B0BAF0FF4189FDA4203250816E" ma:contentTypeVersion="16" ma:contentTypeDescription="Een nieuw document maken." ma:contentTypeScope="" ma:versionID="83fd1e6a2a858d1131adcfb015d92c06">
  <xsd:schema xmlns:xsd="http://www.w3.org/2001/XMLSchema" xmlns:xs="http://www.w3.org/2001/XMLSchema" xmlns:p="http://schemas.microsoft.com/office/2006/metadata/properties" xmlns:ns2="10dbbdbd-ea24-46d5-8c76-9bea7a04ac20" xmlns:ns3="13d4bcb2-880b-4dd9-b868-c600884feb2e" targetNamespace="http://schemas.microsoft.com/office/2006/metadata/properties" ma:root="true" ma:fieldsID="1b658dc44b9230f887c07bf9cbf327fc" ns2:_="" ns3:_="">
    <xsd:import namespace="10dbbdbd-ea24-46d5-8c76-9bea7a04ac20"/>
    <xsd:import namespace="13d4bcb2-880b-4dd9-b868-c600884fe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bbdbd-ea24-46d5-8c76-9bea7a04ac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ce78b14a-69e4-45cf-adb5-5d07bdd05b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4bcb2-880b-4dd9-b868-c600884fe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7d55568-f3c8-4102-bd7c-fe42eaa76615}" ma:internalName="TaxCatchAll" ma:showField="CatchAllData" ma:web="13d4bcb2-880b-4dd9-b868-c600884feb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F61C94-ACE2-4B71-9FD7-9C8A551D7A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A6EA7F-06E5-4728-AE59-433FD06C76C1}">
  <ds:schemaRefs>
    <ds:schemaRef ds:uri="http://schemas.microsoft.com/office/2006/metadata/properties"/>
    <ds:schemaRef ds:uri="http://schemas.microsoft.com/office/infopath/2007/PartnerControls"/>
    <ds:schemaRef ds:uri="10dbbdbd-ea24-46d5-8c76-9bea7a04ac20"/>
    <ds:schemaRef ds:uri="13d4bcb2-880b-4dd9-b868-c600884feb2e"/>
  </ds:schemaRefs>
</ds:datastoreItem>
</file>

<file path=customXml/itemProps3.xml><?xml version="1.0" encoding="utf-8"?>
<ds:datastoreItem xmlns:ds="http://schemas.openxmlformats.org/officeDocument/2006/customXml" ds:itemID="{D319828A-99BF-4DAC-9DC7-41EBF4456D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bbdbd-ea24-46d5-8c76-9bea7a04ac20"/>
    <ds:schemaRef ds:uri="13d4bcb2-880b-4dd9-b868-c600884fe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EMVI-vragenlijst</vt:lpstr>
      <vt:lpstr>Voertuigen en materieel</vt:lpstr>
      <vt:lpstr>Invulwaarden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hwijng</dc:creator>
  <cp:lastModifiedBy>Hans van den Wijngaard | gemeente Meierijstad</cp:lastModifiedBy>
  <dcterms:created xsi:type="dcterms:W3CDTF">2019-03-20T06:05:24Z</dcterms:created>
  <dcterms:modified xsi:type="dcterms:W3CDTF">2026-03-13T10:27:41Z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0x010100104B16B0BAF0FF4189FDA4203250816E</vt:lpwstr>
  </property>
  <property fmtid="{D5CDD505-2E9C-101B-9397-08002B2CF9AE}" pid="3" name="MediaServiceImageTags">
    <vt:lpwstr/>
  </property>
</Properties>
</file>