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https://dictu.sharepoint.com/sites/KD-AFD-NEONL/Gedeelde documenten/F. Comp. Development/G Corporate  Procurement/06 - Procurement Projects/01. Active Procurement Projects/03. Services/PID26035_Broker HR/04. Tender Documents/02. Issued or Published/"/>
    </mc:Choice>
  </mc:AlternateContent>
  <xr:revisionPtr revIDLastSave="0" documentId="13_ncr:1_{9BDAE9ED-EBF5-2349-BE0F-A6A38EB33293}" xr6:coauthVersionLast="47" xr6:coauthVersionMax="47" xr10:uidLastSave="{00000000-0000-0000-0000-000000000000}"/>
  <workbookProtection workbookAlgorithmName="SHA-512" workbookHashValue="3n4NMXC0jcq2StBOf+0ojcxI/2XBvjQP+5Jb/prOvNp5b1GUvqRtB/39y0iXJtSvcvB3pDVkedUXnyKqUFy0Zw==" workbookSaltValue="/QeIZ1DweefrVJaqnDWJQw==" workbookSpinCount="100000" lockStructure="1"/>
  <bookViews>
    <workbookView xWindow="960" yWindow="1260" windowWidth="27840" windowHeight="16740" activeTab="4" xr2:uid="{C99C6871-EF3E-944E-8F9A-9121A217CCB0}"/>
  </bookViews>
  <sheets>
    <sheet name="1. Voorblad" sheetId="1" r:id="rId1"/>
    <sheet name="3. Invulblad Marktopslagen" sheetId="3" r:id="rId2"/>
    <sheet name="4. Omzetberekening inschrijf" sheetId="4" r:id="rId3"/>
    <sheet name="5. Doorrekening Inschrijfprijs" sheetId="5" r:id="rId4"/>
    <sheet name="6.Prijsscore Inschrijver" sheetId="6" r:id="rId5"/>
    <sheet name="7.Richtlijntarieven marktopslag" sheetId="7" r:id="rId6"/>
  </sheets>
  <definedNames>
    <definedName name="_______DAT1" localSheetId="5">#REF!</definedName>
    <definedName name="_______DAT1">#REF!</definedName>
    <definedName name="_______DAT10" localSheetId="5">#REF!</definedName>
    <definedName name="_______DAT10">#REF!</definedName>
    <definedName name="_______DAT11" localSheetId="5">#REF!</definedName>
    <definedName name="_______DAT11">#REF!</definedName>
    <definedName name="_______DAT12" localSheetId="5">#REF!</definedName>
    <definedName name="_______DAT12">#REF!</definedName>
    <definedName name="_______DAT13" localSheetId="5">#REF!</definedName>
    <definedName name="_______DAT13">#REF!</definedName>
    <definedName name="_______DAT14" localSheetId="5">#REF!</definedName>
    <definedName name="_______DAT14">#REF!</definedName>
    <definedName name="_______DAT15" localSheetId="5">#REF!</definedName>
    <definedName name="_______DAT15">#REF!</definedName>
    <definedName name="_______DAT16" localSheetId="5">#REF!</definedName>
    <definedName name="_______DAT16">#REF!</definedName>
    <definedName name="_______DAT17" localSheetId="5">#REF!</definedName>
    <definedName name="_______DAT17">#REF!</definedName>
    <definedName name="_______DAT18" localSheetId="5">#REF!</definedName>
    <definedName name="_______DAT18">#REF!</definedName>
    <definedName name="_______DAT19" localSheetId="5">#REF!</definedName>
    <definedName name="_______DAT19">#REF!</definedName>
    <definedName name="_______DAT2" localSheetId="5">#REF!</definedName>
    <definedName name="_______DAT2">#REF!</definedName>
    <definedName name="_______DAT20" localSheetId="5">#REF!</definedName>
    <definedName name="_______DAT20">#REF!</definedName>
    <definedName name="_______DAT21" localSheetId="5">#REF!</definedName>
    <definedName name="_______DAT21">#REF!</definedName>
    <definedName name="_______DAT22" localSheetId="5">#REF!</definedName>
    <definedName name="_______DAT22">#REF!</definedName>
    <definedName name="_______DAT3" localSheetId="5">#REF!</definedName>
    <definedName name="_______DAT3">#REF!</definedName>
    <definedName name="_______DAT4" localSheetId="5">#REF!</definedName>
    <definedName name="_______DAT4">#REF!</definedName>
    <definedName name="_______DAT5" localSheetId="5">#REF!</definedName>
    <definedName name="_______DAT5">#REF!</definedName>
    <definedName name="_______DAT6" localSheetId="5">#REF!</definedName>
    <definedName name="_______DAT6">#REF!</definedName>
    <definedName name="_______DAT7" localSheetId="5">#REF!</definedName>
    <definedName name="_______DAT7">#REF!</definedName>
    <definedName name="_______DAT8" localSheetId="5">#REF!</definedName>
    <definedName name="_______DAT8">#REF!</definedName>
    <definedName name="_______DAT9" localSheetId="5">#REF!</definedName>
    <definedName name="_______DAT9">#REF!</definedName>
    <definedName name="______DAT1" localSheetId="5">#REF!</definedName>
    <definedName name="______DAT1">#REF!</definedName>
    <definedName name="______DAT10" localSheetId="5">#REF!</definedName>
    <definedName name="______DAT10">#REF!</definedName>
    <definedName name="______DAT11" localSheetId="5">#REF!</definedName>
    <definedName name="______DAT11">#REF!</definedName>
    <definedName name="______DAT12" localSheetId="5">#REF!</definedName>
    <definedName name="______DAT12">#REF!</definedName>
    <definedName name="______DAT13" localSheetId="5">#REF!</definedName>
    <definedName name="______DAT13">#REF!</definedName>
    <definedName name="______DAT14" localSheetId="5">#REF!</definedName>
    <definedName name="______DAT14">#REF!</definedName>
    <definedName name="______DAT15" localSheetId="5">#REF!</definedName>
    <definedName name="______DAT15">#REF!</definedName>
    <definedName name="______DAT16" localSheetId="5">#REF!</definedName>
    <definedName name="______DAT16">#REF!</definedName>
    <definedName name="______DAT17" localSheetId="5">#REF!</definedName>
    <definedName name="______DAT17">#REF!</definedName>
    <definedName name="______DAT18" localSheetId="5">#REF!</definedName>
    <definedName name="______DAT18">#REF!</definedName>
    <definedName name="______DAT19" localSheetId="5">#REF!</definedName>
    <definedName name="______DAT19">#REF!</definedName>
    <definedName name="______DAT2" localSheetId="5">#REF!</definedName>
    <definedName name="______DAT2">#REF!</definedName>
    <definedName name="______DAT20" localSheetId="5">#REF!</definedName>
    <definedName name="______DAT20">#REF!</definedName>
    <definedName name="______DAT21" localSheetId="5">#REF!</definedName>
    <definedName name="______DAT21">#REF!</definedName>
    <definedName name="______DAT22" localSheetId="5">#REF!</definedName>
    <definedName name="______DAT22">#REF!</definedName>
    <definedName name="______DAT3" localSheetId="5">#REF!</definedName>
    <definedName name="______DAT3">#REF!</definedName>
    <definedName name="______DAT4" localSheetId="5">#REF!</definedName>
    <definedName name="______DAT4">#REF!</definedName>
    <definedName name="______DAT5" localSheetId="5">#REF!</definedName>
    <definedName name="______DAT5">#REF!</definedName>
    <definedName name="______DAT6" localSheetId="5">#REF!</definedName>
    <definedName name="______DAT6">#REF!</definedName>
    <definedName name="______DAT7" localSheetId="5">#REF!</definedName>
    <definedName name="______DAT7">#REF!</definedName>
    <definedName name="______DAT8" localSheetId="5">#REF!</definedName>
    <definedName name="______DAT8">#REF!</definedName>
    <definedName name="______DAT9" localSheetId="5">#REF!</definedName>
    <definedName name="______DAT9">#REF!</definedName>
    <definedName name="_____DAT1" localSheetId="5">#REF!</definedName>
    <definedName name="_____DAT1">#REF!</definedName>
    <definedName name="_____DAT10" localSheetId="5">#REF!</definedName>
    <definedName name="_____DAT10">#REF!</definedName>
    <definedName name="_____DAT11" localSheetId="5">#REF!</definedName>
    <definedName name="_____DAT11">#REF!</definedName>
    <definedName name="_____DAT12" localSheetId="5">#REF!</definedName>
    <definedName name="_____DAT12">#REF!</definedName>
    <definedName name="_____DAT13" localSheetId="5">#REF!</definedName>
    <definedName name="_____DAT13">#REF!</definedName>
    <definedName name="_____DAT14" localSheetId="5">#REF!</definedName>
    <definedName name="_____DAT14">#REF!</definedName>
    <definedName name="_____DAT15" localSheetId="5">#REF!</definedName>
    <definedName name="_____DAT15">#REF!</definedName>
    <definedName name="_____DAT16" localSheetId="5">#REF!</definedName>
    <definedName name="_____DAT16">#REF!</definedName>
    <definedName name="_____DAT17" localSheetId="5">#REF!</definedName>
    <definedName name="_____DAT17">#REF!</definedName>
    <definedName name="_____DAT18" localSheetId="5">#REF!</definedName>
    <definedName name="_____DAT18">#REF!</definedName>
    <definedName name="_____DAT19" localSheetId="5">#REF!</definedName>
    <definedName name="_____DAT19">#REF!</definedName>
    <definedName name="_____DAT2" localSheetId="5">#REF!</definedName>
    <definedName name="_____DAT2">#REF!</definedName>
    <definedName name="_____DAT20" localSheetId="5">#REF!</definedName>
    <definedName name="_____DAT20">#REF!</definedName>
    <definedName name="_____DAT21" localSheetId="5">#REF!</definedName>
    <definedName name="_____DAT21">#REF!</definedName>
    <definedName name="_____DAT22" localSheetId="5">#REF!</definedName>
    <definedName name="_____DAT22">#REF!</definedName>
    <definedName name="_____DAT3" localSheetId="5">#REF!</definedName>
    <definedName name="_____DAT3">#REF!</definedName>
    <definedName name="_____DAT4" localSheetId="5">#REF!</definedName>
    <definedName name="_____DAT4">#REF!</definedName>
    <definedName name="_____DAT5" localSheetId="5">#REF!</definedName>
    <definedName name="_____DAT5">#REF!</definedName>
    <definedName name="_____DAT6" localSheetId="5">#REF!</definedName>
    <definedName name="_____DAT6">#REF!</definedName>
    <definedName name="_____DAT7" localSheetId="5">#REF!</definedName>
    <definedName name="_____DAT7">#REF!</definedName>
    <definedName name="_____DAT8" localSheetId="5">#REF!</definedName>
    <definedName name="_____DAT8">#REF!</definedName>
    <definedName name="_____DAT9" localSheetId="5">#REF!</definedName>
    <definedName name="_____DAT9">#REF!</definedName>
    <definedName name="____DAT1" localSheetId="5">#REF!</definedName>
    <definedName name="____DAT1">#REF!</definedName>
    <definedName name="____DAT10" localSheetId="5">#REF!</definedName>
    <definedName name="____DAT10">#REF!</definedName>
    <definedName name="____DAT11" localSheetId="5">#REF!</definedName>
    <definedName name="____DAT11">#REF!</definedName>
    <definedName name="____DAT12" localSheetId="5">#REF!</definedName>
    <definedName name="____DAT12">#REF!</definedName>
    <definedName name="____DAT13" localSheetId="5">#REF!</definedName>
    <definedName name="____DAT13">#REF!</definedName>
    <definedName name="____DAT14" localSheetId="5">#REF!</definedName>
    <definedName name="____DAT14">#REF!</definedName>
    <definedName name="____DAT15" localSheetId="5">#REF!</definedName>
    <definedName name="____DAT15">#REF!</definedName>
    <definedName name="____DAT16" localSheetId="5">#REF!</definedName>
    <definedName name="____DAT16">#REF!</definedName>
    <definedName name="____DAT17" localSheetId="5">#REF!</definedName>
    <definedName name="____DAT17">#REF!</definedName>
    <definedName name="____DAT18" localSheetId="5">#REF!</definedName>
    <definedName name="____DAT18">#REF!</definedName>
    <definedName name="____DAT19" localSheetId="5">#REF!</definedName>
    <definedName name="____DAT19">#REF!</definedName>
    <definedName name="____DAT2" localSheetId="5">#REF!</definedName>
    <definedName name="____DAT2">#REF!</definedName>
    <definedName name="____DAT20" localSheetId="5">#REF!</definedName>
    <definedName name="____DAT20">#REF!</definedName>
    <definedName name="____DAT21" localSheetId="5">#REF!</definedName>
    <definedName name="____DAT21">#REF!</definedName>
    <definedName name="____DAT22" localSheetId="5">#REF!</definedName>
    <definedName name="____DAT22">#REF!</definedName>
    <definedName name="____DAT3" localSheetId="5">#REF!</definedName>
    <definedName name="____DAT3">#REF!</definedName>
    <definedName name="____DAT4" localSheetId="5">#REF!</definedName>
    <definedName name="____DAT4">#REF!</definedName>
    <definedName name="____DAT5" localSheetId="5">#REF!</definedName>
    <definedName name="____DAT5">#REF!</definedName>
    <definedName name="____DAT6" localSheetId="5">#REF!</definedName>
    <definedName name="____DAT6">#REF!</definedName>
    <definedName name="____DAT7" localSheetId="5">#REF!</definedName>
    <definedName name="____DAT7">#REF!</definedName>
    <definedName name="____DAT8" localSheetId="5">#REF!</definedName>
    <definedName name="____DAT8">#REF!</definedName>
    <definedName name="____DAT9" localSheetId="5">#REF!</definedName>
    <definedName name="____DAT9">#REF!</definedName>
    <definedName name="___DAT1" localSheetId="5">#REF!</definedName>
    <definedName name="___DAT1">#REF!</definedName>
    <definedName name="___DAT10" localSheetId="5">#REF!</definedName>
    <definedName name="___DAT10">#REF!</definedName>
    <definedName name="___DAT11" localSheetId="5">#REF!</definedName>
    <definedName name="___DAT11">#REF!</definedName>
    <definedName name="___DAT12" localSheetId="5">#REF!</definedName>
    <definedName name="___DAT12">#REF!</definedName>
    <definedName name="___DAT13" localSheetId="5">#REF!</definedName>
    <definedName name="___DAT13">#REF!</definedName>
    <definedName name="___DAT14" localSheetId="5">#REF!</definedName>
    <definedName name="___DAT14">#REF!</definedName>
    <definedName name="___DAT15" localSheetId="5">#REF!</definedName>
    <definedName name="___DAT15">#REF!</definedName>
    <definedName name="___DAT16" localSheetId="5">#REF!</definedName>
    <definedName name="___DAT16">#REF!</definedName>
    <definedName name="___DAT17" localSheetId="5">#REF!</definedName>
    <definedName name="___DAT17">#REF!</definedName>
    <definedName name="___DAT18" localSheetId="5">#REF!</definedName>
    <definedName name="___DAT18">#REF!</definedName>
    <definedName name="___DAT19" localSheetId="5">#REF!</definedName>
    <definedName name="___DAT19">#REF!</definedName>
    <definedName name="___DAT2" localSheetId="5">#REF!</definedName>
    <definedName name="___DAT2">#REF!</definedName>
    <definedName name="___DAT20" localSheetId="5">#REF!</definedName>
    <definedName name="___DAT20">#REF!</definedName>
    <definedName name="___DAT21" localSheetId="5">#REF!</definedName>
    <definedName name="___DAT21">#REF!</definedName>
    <definedName name="___DAT22" localSheetId="5">#REF!</definedName>
    <definedName name="___DAT22">#REF!</definedName>
    <definedName name="___DAT3" localSheetId="5">#REF!</definedName>
    <definedName name="___DAT3">#REF!</definedName>
    <definedName name="___DAT4" localSheetId="5">#REF!</definedName>
    <definedName name="___DAT4">#REF!</definedName>
    <definedName name="___DAT5" localSheetId="5">#REF!</definedName>
    <definedName name="___DAT5">#REF!</definedName>
    <definedName name="___DAT6" localSheetId="5">#REF!</definedName>
    <definedName name="___DAT6">#REF!</definedName>
    <definedName name="___DAT7" localSheetId="5">#REF!</definedName>
    <definedName name="___DAT7">#REF!</definedName>
    <definedName name="___DAT8" localSheetId="5">#REF!</definedName>
    <definedName name="___DAT8">#REF!</definedName>
    <definedName name="___DAT9" localSheetId="5">#REF!</definedName>
    <definedName name="___DAT9">#REF!</definedName>
    <definedName name="__DAT1" localSheetId="5">#REF!</definedName>
    <definedName name="__DAT1">#REF!</definedName>
    <definedName name="__DAT10" localSheetId="5">#REF!</definedName>
    <definedName name="__DAT10">#REF!</definedName>
    <definedName name="__DAT11" localSheetId="5">#REF!</definedName>
    <definedName name="__DAT11">#REF!</definedName>
    <definedName name="__DAT12" localSheetId="5">#REF!</definedName>
    <definedName name="__DAT12">#REF!</definedName>
    <definedName name="__DAT13" localSheetId="5">#REF!</definedName>
    <definedName name="__DAT13">#REF!</definedName>
    <definedName name="__DAT14" localSheetId="5">#REF!</definedName>
    <definedName name="__DAT14">#REF!</definedName>
    <definedName name="__DAT15" localSheetId="5">#REF!</definedName>
    <definedName name="__DAT15">#REF!</definedName>
    <definedName name="__DAT16" localSheetId="5">#REF!</definedName>
    <definedName name="__DAT16">#REF!</definedName>
    <definedName name="__DAT17" localSheetId="5">#REF!</definedName>
    <definedName name="__DAT17">#REF!</definedName>
    <definedName name="__DAT18" localSheetId="5">#REF!</definedName>
    <definedName name="__DAT18">#REF!</definedName>
    <definedName name="__DAT19" localSheetId="5">#REF!</definedName>
    <definedName name="__DAT19">#REF!</definedName>
    <definedName name="__DAT2" localSheetId="5">#REF!</definedName>
    <definedName name="__DAT2">#REF!</definedName>
    <definedName name="__DAT20" localSheetId="5">#REF!</definedName>
    <definedName name="__DAT20">#REF!</definedName>
    <definedName name="__DAT21" localSheetId="5">#REF!</definedName>
    <definedName name="__DAT21">#REF!</definedName>
    <definedName name="__DAT22" localSheetId="5">#REF!</definedName>
    <definedName name="__DAT22">#REF!</definedName>
    <definedName name="__DAT3" localSheetId="5">#REF!</definedName>
    <definedName name="__DAT3">#REF!</definedName>
    <definedName name="__DAT4" localSheetId="5">#REF!</definedName>
    <definedName name="__DAT4">#REF!</definedName>
    <definedName name="__DAT5" localSheetId="5">#REF!</definedName>
    <definedName name="__DAT5">#REF!</definedName>
    <definedName name="__DAT6" localSheetId="5">#REF!</definedName>
    <definedName name="__DAT6">#REF!</definedName>
    <definedName name="__DAT7" localSheetId="5">#REF!</definedName>
    <definedName name="__DAT7">#REF!</definedName>
    <definedName name="__DAT8" localSheetId="5">#REF!</definedName>
    <definedName name="__DAT8">#REF!</definedName>
    <definedName name="__DAT9" localSheetId="5">#REF!</definedName>
    <definedName name="__DAT9">#REF!</definedName>
    <definedName name="_DAT1" localSheetId="5">#REF!</definedName>
    <definedName name="_DAT1">#REF!</definedName>
    <definedName name="_DAT10" localSheetId="5">#REF!</definedName>
    <definedName name="_DAT10">#REF!</definedName>
    <definedName name="_DAT11" localSheetId="5">#REF!</definedName>
    <definedName name="_DAT11">#REF!</definedName>
    <definedName name="_DAT12" localSheetId="5">#REF!</definedName>
    <definedName name="_DAT12">#REF!</definedName>
    <definedName name="_DAT13" localSheetId="5">#REF!</definedName>
    <definedName name="_DAT13">#REF!</definedName>
    <definedName name="_DAT14" localSheetId="5">#REF!</definedName>
    <definedName name="_DAT14">#REF!</definedName>
    <definedName name="_DAT15" localSheetId="5">#REF!</definedName>
    <definedName name="_DAT15">#REF!</definedName>
    <definedName name="_DAT16" localSheetId="5">#REF!</definedName>
    <definedName name="_DAT16">#REF!</definedName>
    <definedName name="_DAT17" localSheetId="5">#REF!</definedName>
    <definedName name="_DAT17">#REF!</definedName>
    <definedName name="_DAT18" localSheetId="5">#REF!</definedName>
    <definedName name="_DAT18">#REF!</definedName>
    <definedName name="_DAT19" localSheetId="5">#REF!</definedName>
    <definedName name="_DAT19">#REF!</definedName>
    <definedName name="_DAT2" localSheetId="5">#REF!</definedName>
    <definedName name="_DAT2">#REF!</definedName>
    <definedName name="_DAT20" localSheetId="5">#REF!</definedName>
    <definedName name="_DAT20">#REF!</definedName>
    <definedName name="_DAT21" localSheetId="5">#REF!</definedName>
    <definedName name="_DAT21">#REF!</definedName>
    <definedName name="_DAT22" localSheetId="5">#REF!</definedName>
    <definedName name="_DAT22">#REF!</definedName>
    <definedName name="_DAT3" localSheetId="5">#REF!</definedName>
    <definedName name="_DAT3">#REF!</definedName>
    <definedName name="_DAT4" localSheetId="5">#REF!</definedName>
    <definedName name="_DAT4">#REF!</definedName>
    <definedName name="_DAT5" localSheetId="5">#REF!</definedName>
    <definedName name="_DAT5">#REF!</definedName>
    <definedName name="_DAT6" localSheetId="5">#REF!</definedName>
    <definedName name="_DAT6">#REF!</definedName>
    <definedName name="_DAT7" localSheetId="5">#REF!</definedName>
    <definedName name="_DAT7">#REF!</definedName>
    <definedName name="_DAT8" localSheetId="5">#REF!</definedName>
    <definedName name="_DAT8">#REF!</definedName>
    <definedName name="_DAT9" localSheetId="5">#REF!</definedName>
    <definedName name="_DAT9">#REF!</definedName>
    <definedName name="_xlnm.Print_Area" localSheetId="0">'1. Voorblad'!$B$1:$N$26</definedName>
    <definedName name="_xlnm.Print_Area" localSheetId="1">'3. Invulblad Marktopslagen'!$B$1:$G$69</definedName>
    <definedName name="_xlnm.Print_Area" localSheetId="2">'4. Omzetberekening inschrijf'!$B$1:$Q$19</definedName>
    <definedName name="_xlnm.Print_Area" localSheetId="3">'5. Doorrekening Inschrijfprijs'!$B$1:$H$10</definedName>
    <definedName name="_xlnm.Print_Area" localSheetId="5">'7.Richtlijntarieven marktopslag'!$A$1:$R$30</definedName>
    <definedName name="_xlnm.Print_Titles" localSheetId="5">'7.Richtlijntarieven marktopslag'!$1:$1</definedName>
    <definedName name="contractvormen" localSheetId="5">#REF!</definedName>
    <definedName name="contractvormen">#REF!</definedName>
    <definedName name="contractvormen2">#REF!</definedName>
    <definedName name="Functie">#REF!</definedName>
    <definedName name="inkoopomzet_over_laatste_hele_jaar">#REF!</definedName>
    <definedName name="n?2_8_8\rat?1\str?10" hidden="1">#REF!</definedName>
    <definedName name="nog" localSheetId="0">#REF!</definedName>
    <definedName name="nog" localSheetId="5">#REF!</definedName>
    <definedName name="nog">#REF!</definedName>
    <definedName name="Segment">#REF!</definedName>
    <definedName name="TEST1" localSheetId="5">#REF!</definedName>
    <definedName name="TEST1">#REF!</definedName>
    <definedName name="TEST10" localSheetId="5">#REF!</definedName>
    <definedName name="TEST10">#REF!</definedName>
    <definedName name="TEST10000" localSheetId="5">#REF!</definedName>
    <definedName name="TEST10000">#REF!</definedName>
    <definedName name="TEST11" localSheetId="5">#REF!</definedName>
    <definedName name="TEST11">#REF!</definedName>
    <definedName name="TEST2" localSheetId="5">#REF!</definedName>
    <definedName name="TEST2">#REF!</definedName>
    <definedName name="TEST3" localSheetId="5">#REF!</definedName>
    <definedName name="TEST3">#REF!</definedName>
    <definedName name="TEST365">#REF!</definedName>
    <definedName name="TEST4" localSheetId="5">#REF!</definedName>
    <definedName name="TEST4">#REF!</definedName>
    <definedName name="TEST5" localSheetId="5">#REF!</definedName>
    <definedName name="TEST5">#REF!</definedName>
    <definedName name="TEST6" localSheetId="5">#REF!</definedName>
    <definedName name="TEST6">#REF!</definedName>
    <definedName name="TEST7" localSheetId="5">#REF!</definedName>
    <definedName name="TEST7">#REF!</definedName>
    <definedName name="TEST8" localSheetId="5">#REF!</definedName>
    <definedName name="TEST8">#REF!</definedName>
    <definedName name="TEST9" localSheetId="5">#REF!</definedName>
    <definedName name="TEST9">#REF!</definedName>
    <definedName name="TESTHKEY" localSheetId="5">#REF!</definedName>
    <definedName name="TESTHKEY">#REF!</definedName>
    <definedName name="TESTKEYS" localSheetId="5">#REF!</definedName>
    <definedName name="TESTKEYS">#REF!</definedName>
    <definedName name="TESTVKEY" localSheetId="5">#REF!</definedName>
    <definedName name="TESTVKEY">#REF!</definedName>
    <definedName name="wee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9" i="7" l="1"/>
  <c r="Q409" i="7"/>
  <c r="P409" i="7"/>
  <c r="K409" i="7"/>
  <c r="J409" i="7"/>
  <c r="I409" i="7"/>
  <c r="H409" i="7"/>
  <c r="G409" i="7"/>
  <c r="F409" i="7"/>
  <c r="E409" i="7"/>
  <c r="R408" i="7"/>
  <c r="Q408" i="7"/>
  <c r="P408" i="7"/>
  <c r="K408" i="7"/>
  <c r="J408" i="7"/>
  <c r="I408" i="7"/>
  <c r="H408" i="7"/>
  <c r="G408" i="7"/>
  <c r="F408" i="7"/>
  <c r="E408" i="7"/>
  <c r="R407" i="7"/>
  <c r="Q407" i="7"/>
  <c r="P407" i="7"/>
  <c r="K407" i="7"/>
  <c r="J407" i="7"/>
  <c r="I407" i="7"/>
  <c r="H407" i="7"/>
  <c r="G407" i="7"/>
  <c r="F407" i="7"/>
  <c r="E407" i="7"/>
  <c r="R406" i="7"/>
  <c r="Q406" i="7"/>
  <c r="P406" i="7"/>
  <c r="K406" i="7"/>
  <c r="J406" i="7"/>
  <c r="I406" i="7"/>
  <c r="H406" i="7"/>
  <c r="G406" i="7"/>
  <c r="F406" i="7"/>
  <c r="E406" i="7"/>
  <c r="R405" i="7"/>
  <c r="Q405" i="7"/>
  <c r="P405" i="7"/>
  <c r="K405" i="7"/>
  <c r="J405" i="7"/>
  <c r="I405" i="7"/>
  <c r="H405" i="7"/>
  <c r="G405" i="7"/>
  <c r="F405" i="7"/>
  <c r="E405" i="7"/>
  <c r="R404" i="7"/>
  <c r="Q404" i="7"/>
  <c r="P404" i="7"/>
  <c r="K404" i="7"/>
  <c r="J404" i="7"/>
  <c r="I404" i="7"/>
  <c r="H404" i="7"/>
  <c r="G404" i="7"/>
  <c r="F404" i="7"/>
  <c r="E404" i="7"/>
  <c r="R403" i="7"/>
  <c r="Q403" i="7"/>
  <c r="P403" i="7"/>
  <c r="K403" i="7"/>
  <c r="J403" i="7"/>
  <c r="I403" i="7"/>
  <c r="H403" i="7"/>
  <c r="G403" i="7"/>
  <c r="F403" i="7"/>
  <c r="E403" i="7"/>
  <c r="R402" i="7"/>
  <c r="Q402" i="7"/>
  <c r="P402" i="7"/>
  <c r="K402" i="7"/>
  <c r="J402" i="7"/>
  <c r="I402" i="7"/>
  <c r="H402" i="7"/>
  <c r="G402" i="7"/>
  <c r="F402" i="7"/>
  <c r="E402" i="7"/>
  <c r="R401" i="7"/>
  <c r="Q401" i="7"/>
  <c r="P401" i="7"/>
  <c r="K401" i="7"/>
  <c r="J401" i="7"/>
  <c r="I401" i="7"/>
  <c r="H401" i="7"/>
  <c r="G401" i="7"/>
  <c r="F401" i="7"/>
  <c r="E401" i="7"/>
  <c r="R400" i="7"/>
  <c r="Q400" i="7"/>
  <c r="P400" i="7"/>
  <c r="K400" i="7"/>
  <c r="J400" i="7"/>
  <c r="I400" i="7"/>
  <c r="H400" i="7"/>
  <c r="G400" i="7"/>
  <c r="F400" i="7"/>
  <c r="E400" i="7"/>
  <c r="R399" i="7"/>
  <c r="Q399" i="7"/>
  <c r="P399" i="7"/>
  <c r="K399" i="7"/>
  <c r="J399" i="7"/>
  <c r="I399" i="7"/>
  <c r="H399" i="7"/>
  <c r="G399" i="7"/>
  <c r="F399" i="7"/>
  <c r="E399" i="7"/>
  <c r="R398" i="7"/>
  <c r="Q398" i="7"/>
  <c r="P398" i="7"/>
  <c r="K398" i="7"/>
  <c r="J398" i="7"/>
  <c r="I398" i="7"/>
  <c r="H398" i="7"/>
  <c r="G398" i="7"/>
  <c r="F398" i="7"/>
  <c r="E398" i="7"/>
  <c r="R397" i="7"/>
  <c r="Q397" i="7"/>
  <c r="P397" i="7"/>
  <c r="K397" i="7"/>
  <c r="J397" i="7"/>
  <c r="I397" i="7"/>
  <c r="H397" i="7"/>
  <c r="G397" i="7"/>
  <c r="F397" i="7"/>
  <c r="E397" i="7"/>
  <c r="R396" i="7"/>
  <c r="Q396" i="7"/>
  <c r="P396" i="7"/>
  <c r="K396" i="7"/>
  <c r="J396" i="7"/>
  <c r="I396" i="7"/>
  <c r="H396" i="7"/>
  <c r="G396" i="7"/>
  <c r="F396" i="7"/>
  <c r="E396" i="7"/>
  <c r="R395" i="7"/>
  <c r="Q395" i="7"/>
  <c r="P395" i="7"/>
  <c r="K395" i="7"/>
  <c r="J395" i="7"/>
  <c r="I395" i="7"/>
  <c r="H395" i="7"/>
  <c r="G395" i="7"/>
  <c r="F395" i="7"/>
  <c r="E395" i="7"/>
  <c r="T62" i="7"/>
  <c r="U62" i="7" s="1"/>
  <c r="V62" i="7" s="1"/>
  <c r="W62" i="7" s="1"/>
  <c r="P62" i="7"/>
  <c r="Q62" i="7" s="1"/>
  <c r="R62" i="7" s="1"/>
  <c r="S62" i="7" s="1"/>
  <c r="L62" i="7"/>
  <c r="M62" i="7" s="1"/>
  <c r="N62" i="7" s="1"/>
  <c r="O62" i="7" s="1"/>
  <c r="H62" i="7"/>
  <c r="I62" i="7" s="1"/>
  <c r="J62" i="7" s="1"/>
  <c r="K62" i="7" s="1"/>
  <c r="D62" i="7"/>
  <c r="E62" i="7" s="1"/>
  <c r="F62" i="7" s="1"/>
  <c r="G62" i="7" s="1"/>
  <c r="T61" i="7"/>
  <c r="U61" i="7" s="1"/>
  <c r="V61" i="7" s="1"/>
  <c r="W61" i="7" s="1"/>
  <c r="P61" i="7"/>
  <c r="Q61" i="7" s="1"/>
  <c r="R61" i="7" s="1"/>
  <c r="S61" i="7" s="1"/>
  <c r="L61" i="7"/>
  <c r="M61" i="7" s="1"/>
  <c r="N61" i="7" s="1"/>
  <c r="O61" i="7" s="1"/>
  <c r="H61" i="7"/>
  <c r="I61" i="7" s="1"/>
  <c r="J61" i="7" s="1"/>
  <c r="K61" i="7" s="1"/>
  <c r="D61" i="7"/>
  <c r="E61" i="7" s="1"/>
  <c r="F61" i="7" s="1"/>
  <c r="G61" i="7" s="1"/>
  <c r="T60" i="7"/>
  <c r="U60" i="7" s="1"/>
  <c r="V60" i="7" s="1"/>
  <c r="W60" i="7" s="1"/>
  <c r="P60" i="7"/>
  <c r="Q60" i="7" s="1"/>
  <c r="R60" i="7" s="1"/>
  <c r="S60" i="7" s="1"/>
  <c r="L60" i="7"/>
  <c r="M60" i="7" s="1"/>
  <c r="N60" i="7" s="1"/>
  <c r="O60" i="7" s="1"/>
  <c r="H60" i="7"/>
  <c r="I60" i="7" s="1"/>
  <c r="J60" i="7" s="1"/>
  <c r="K60" i="7" s="1"/>
  <c r="D60" i="7"/>
  <c r="E60" i="7" s="1"/>
  <c r="F60" i="7" s="1"/>
  <c r="G60" i="7" s="1"/>
  <c r="T59" i="7"/>
  <c r="U59" i="7" s="1"/>
  <c r="V59" i="7" s="1"/>
  <c r="W59" i="7" s="1"/>
  <c r="P59" i="7"/>
  <c r="Q59" i="7" s="1"/>
  <c r="R59" i="7" s="1"/>
  <c r="S59" i="7" s="1"/>
  <c r="L59" i="7"/>
  <c r="M59" i="7" s="1"/>
  <c r="N59" i="7" s="1"/>
  <c r="O59" i="7" s="1"/>
  <c r="H59" i="7"/>
  <c r="I59" i="7" s="1"/>
  <c r="J59" i="7" s="1"/>
  <c r="K59" i="7" s="1"/>
  <c r="D59" i="7"/>
  <c r="E59" i="7" s="1"/>
  <c r="F59" i="7" s="1"/>
  <c r="G59" i="7" s="1"/>
  <c r="T58" i="7"/>
  <c r="U58" i="7" s="1"/>
  <c r="V58" i="7" s="1"/>
  <c r="W58" i="7" s="1"/>
  <c r="P58" i="7"/>
  <c r="Q58" i="7" s="1"/>
  <c r="R58" i="7" s="1"/>
  <c r="S58" i="7" s="1"/>
  <c r="L58" i="7"/>
  <c r="M58" i="7" s="1"/>
  <c r="N58" i="7" s="1"/>
  <c r="O58" i="7" s="1"/>
  <c r="H58" i="7"/>
  <c r="I58" i="7" s="1"/>
  <c r="J58" i="7" s="1"/>
  <c r="K58" i="7" s="1"/>
  <c r="D58" i="7"/>
  <c r="E58" i="7" s="1"/>
  <c r="F58" i="7" s="1"/>
  <c r="G58" i="7" s="1"/>
  <c r="T57" i="7"/>
  <c r="U57" i="7" s="1"/>
  <c r="V57" i="7" s="1"/>
  <c r="W57" i="7" s="1"/>
  <c r="P57" i="7"/>
  <c r="Q57" i="7" s="1"/>
  <c r="R57" i="7" s="1"/>
  <c r="S57" i="7" s="1"/>
  <c r="L57" i="7"/>
  <c r="M57" i="7" s="1"/>
  <c r="N57" i="7" s="1"/>
  <c r="O57" i="7" s="1"/>
  <c r="H57" i="7"/>
  <c r="I57" i="7" s="1"/>
  <c r="J57" i="7" s="1"/>
  <c r="K57" i="7" s="1"/>
  <c r="D57" i="7"/>
  <c r="E57" i="7" s="1"/>
  <c r="F57" i="7" s="1"/>
  <c r="G57" i="7" s="1"/>
  <c r="T56" i="7"/>
  <c r="U56" i="7" s="1"/>
  <c r="V56" i="7" s="1"/>
  <c r="W56" i="7" s="1"/>
  <c r="P56" i="7"/>
  <c r="Q56" i="7" s="1"/>
  <c r="R56" i="7" s="1"/>
  <c r="S56" i="7" s="1"/>
  <c r="L56" i="7"/>
  <c r="M56" i="7" s="1"/>
  <c r="N56" i="7" s="1"/>
  <c r="O56" i="7" s="1"/>
  <c r="H56" i="7"/>
  <c r="I56" i="7" s="1"/>
  <c r="J56" i="7" s="1"/>
  <c r="K56" i="7" s="1"/>
  <c r="D56" i="7"/>
  <c r="E56" i="7" s="1"/>
  <c r="F56" i="7" s="1"/>
  <c r="G56" i="7" s="1"/>
  <c r="T55" i="7"/>
  <c r="U55" i="7" s="1"/>
  <c r="V55" i="7" s="1"/>
  <c r="W55" i="7" s="1"/>
  <c r="P55" i="7"/>
  <c r="Q55" i="7" s="1"/>
  <c r="R55" i="7" s="1"/>
  <c r="S55" i="7" s="1"/>
  <c r="L55" i="7"/>
  <c r="M55" i="7" s="1"/>
  <c r="N55" i="7" s="1"/>
  <c r="O55" i="7" s="1"/>
  <c r="H55" i="7"/>
  <c r="I55" i="7" s="1"/>
  <c r="J55" i="7" s="1"/>
  <c r="K55" i="7" s="1"/>
  <c r="D55" i="7"/>
  <c r="E55" i="7" s="1"/>
  <c r="F55" i="7" s="1"/>
  <c r="G55" i="7" s="1"/>
  <c r="T54" i="7"/>
  <c r="U54" i="7" s="1"/>
  <c r="V54" i="7" s="1"/>
  <c r="W54" i="7" s="1"/>
  <c r="P54" i="7"/>
  <c r="Q54" i="7" s="1"/>
  <c r="R54" i="7" s="1"/>
  <c r="S54" i="7" s="1"/>
  <c r="L54" i="7"/>
  <c r="M54" i="7" s="1"/>
  <c r="N54" i="7" s="1"/>
  <c r="O54" i="7" s="1"/>
  <c r="H54" i="7"/>
  <c r="I54" i="7" s="1"/>
  <c r="J54" i="7" s="1"/>
  <c r="K54" i="7" s="1"/>
  <c r="D54" i="7"/>
  <c r="E54" i="7" s="1"/>
  <c r="F54" i="7" s="1"/>
  <c r="G54" i="7" s="1"/>
  <c r="T53" i="7"/>
  <c r="U53" i="7" s="1"/>
  <c r="V53" i="7" s="1"/>
  <c r="W53" i="7" s="1"/>
  <c r="P53" i="7"/>
  <c r="Q53" i="7" s="1"/>
  <c r="R53" i="7" s="1"/>
  <c r="S53" i="7" s="1"/>
  <c r="L53" i="7"/>
  <c r="M53" i="7" s="1"/>
  <c r="N53" i="7" s="1"/>
  <c r="O53" i="7" s="1"/>
  <c r="H53" i="7"/>
  <c r="I53" i="7" s="1"/>
  <c r="J53" i="7" s="1"/>
  <c r="K53" i="7" s="1"/>
  <c r="D53" i="7"/>
  <c r="E53" i="7" s="1"/>
  <c r="F53" i="7" s="1"/>
  <c r="G53" i="7" s="1"/>
  <c r="T52" i="7"/>
  <c r="U52" i="7" s="1"/>
  <c r="V52" i="7" s="1"/>
  <c r="W52" i="7" s="1"/>
  <c r="P52" i="7"/>
  <c r="Q52" i="7" s="1"/>
  <c r="R52" i="7" s="1"/>
  <c r="S52" i="7" s="1"/>
  <c r="L52" i="7"/>
  <c r="M52" i="7" s="1"/>
  <c r="N52" i="7" s="1"/>
  <c r="O52" i="7" s="1"/>
  <c r="H52" i="7"/>
  <c r="I52" i="7" s="1"/>
  <c r="J52" i="7" s="1"/>
  <c r="K52" i="7" s="1"/>
  <c r="D52" i="7"/>
  <c r="E52" i="7" s="1"/>
  <c r="F52" i="7" s="1"/>
  <c r="G52" i="7" s="1"/>
  <c r="T51" i="7"/>
  <c r="U51" i="7" s="1"/>
  <c r="V51" i="7" s="1"/>
  <c r="W51" i="7" s="1"/>
  <c r="P51" i="7"/>
  <c r="Q51" i="7" s="1"/>
  <c r="R51" i="7" s="1"/>
  <c r="S51" i="7" s="1"/>
  <c r="L51" i="7"/>
  <c r="M51" i="7" s="1"/>
  <c r="N51" i="7" s="1"/>
  <c r="O51" i="7" s="1"/>
  <c r="H51" i="7"/>
  <c r="I51" i="7" s="1"/>
  <c r="J51" i="7" s="1"/>
  <c r="K51" i="7" s="1"/>
  <c r="D51" i="7"/>
  <c r="E51" i="7" s="1"/>
  <c r="F51" i="7" s="1"/>
  <c r="G51" i="7" s="1"/>
  <c r="T49" i="7"/>
  <c r="U49" i="7" s="1"/>
  <c r="V49" i="7" s="1"/>
  <c r="W49" i="7" s="1"/>
  <c r="P49" i="7"/>
  <c r="Q49" i="7" s="1"/>
  <c r="R49" i="7" s="1"/>
  <c r="S49" i="7" s="1"/>
  <c r="L49" i="7"/>
  <c r="M49" i="7" s="1"/>
  <c r="N49" i="7" s="1"/>
  <c r="O49" i="7" s="1"/>
  <c r="H49" i="7"/>
  <c r="I49" i="7" s="1"/>
  <c r="J49" i="7" s="1"/>
  <c r="K49" i="7" s="1"/>
  <c r="D49" i="7"/>
  <c r="E49" i="7" s="1"/>
  <c r="F49" i="7" s="1"/>
  <c r="G49" i="7" s="1"/>
  <c r="T48" i="7"/>
  <c r="U48" i="7" s="1"/>
  <c r="V48" i="7" s="1"/>
  <c r="W48" i="7" s="1"/>
  <c r="P48" i="7"/>
  <c r="Q48" i="7" s="1"/>
  <c r="L48" i="7"/>
  <c r="M48" i="7" s="1"/>
  <c r="N48" i="7" s="1"/>
  <c r="O48" i="7" s="1"/>
  <c r="H48" i="7"/>
  <c r="I48" i="7" s="1"/>
  <c r="J48" i="7" s="1"/>
  <c r="K48" i="7" s="1"/>
  <c r="D48" i="7"/>
  <c r="E48" i="7" s="1"/>
  <c r="F48" i="7" s="1"/>
  <c r="G48" i="7" s="1"/>
  <c r="T47" i="7"/>
  <c r="P47" i="7"/>
  <c r="Q47" i="7" s="1"/>
  <c r="R47" i="7" s="1"/>
  <c r="L47" i="7"/>
  <c r="H47" i="7"/>
  <c r="I47" i="7" s="1"/>
  <c r="D47" i="7"/>
  <c r="E47" i="7" s="1"/>
  <c r="F47" i="7" s="1"/>
  <c r="G47" i="7" s="1"/>
  <c r="X36" i="7"/>
  <c r="X35" i="7"/>
  <c r="X34" i="7"/>
  <c r="X33" i="7"/>
  <c r="X32" i="7"/>
  <c r="X31" i="7"/>
  <c r="X30" i="7"/>
  <c r="X26" i="7"/>
  <c r="X25" i="7"/>
  <c r="X24" i="7"/>
  <c r="X23" i="7"/>
  <c r="X22" i="7"/>
  <c r="X21" i="7"/>
  <c r="X20" i="7"/>
  <c r="X19" i="7"/>
  <c r="X18" i="7"/>
  <c r="X17" i="7"/>
  <c r="X16" i="7"/>
  <c r="X15" i="7"/>
  <c r="X14" i="7"/>
  <c r="J4" i="7"/>
  <c r="B26" i="6"/>
  <c r="B21" i="6"/>
  <c r="C15" i="6"/>
  <c r="C14" i="6"/>
  <c r="K56" i="5"/>
  <c r="M56" i="5" s="1"/>
  <c r="K52" i="5"/>
  <c r="M52" i="5" s="1"/>
  <c r="K48" i="5"/>
  <c r="M48" i="5" s="1"/>
  <c r="K44" i="5"/>
  <c r="M44" i="5" s="1"/>
  <c r="K40" i="5"/>
  <c r="M40" i="5" s="1"/>
  <c r="B30" i="5"/>
  <c r="B29" i="5"/>
  <c r="B28" i="5"/>
  <c r="B27" i="5"/>
  <c r="B26" i="5"/>
  <c r="B25" i="5"/>
  <c r="B24" i="5"/>
  <c r="B23" i="5"/>
  <c r="B22" i="5"/>
  <c r="B21" i="5"/>
  <c r="B20" i="5"/>
  <c r="B19" i="5"/>
  <c r="B18" i="5"/>
  <c r="G24" i="4"/>
  <c r="H24" i="4" s="1"/>
  <c r="AB23" i="4"/>
  <c r="Y23" i="4"/>
  <c r="V23" i="4"/>
  <c r="F23" i="4"/>
  <c r="G23" i="4" s="1"/>
  <c r="H23" i="4" s="1"/>
  <c r="F6" i="4" s="1"/>
  <c r="AB22" i="4"/>
  <c r="Y22" i="4"/>
  <c r="V22" i="4"/>
  <c r="AB21" i="4"/>
  <c r="Y21" i="4"/>
  <c r="V21" i="4"/>
  <c r="Z18" i="4"/>
  <c r="Y18" i="4"/>
  <c r="W18" i="4"/>
  <c r="V18" i="4"/>
  <c r="X18" i="4" s="1"/>
  <c r="T18" i="4"/>
  <c r="S18" i="4"/>
  <c r="U18" i="4" s="1"/>
  <c r="B12" i="4"/>
  <c r="B17" i="4" s="1"/>
  <c r="B6" i="5" s="1"/>
  <c r="B11" i="4"/>
  <c r="B16" i="4" s="1"/>
  <c r="L9" i="4"/>
  <c r="L14" i="4" s="1"/>
  <c r="L4" i="4"/>
  <c r="T66" i="3"/>
  <c r="V66" i="3" s="1"/>
  <c r="P66" i="3"/>
  <c r="R66" i="3" s="1"/>
  <c r="L66" i="3"/>
  <c r="N66" i="3" s="1"/>
  <c r="T65" i="3"/>
  <c r="V65" i="3" s="1"/>
  <c r="P65" i="3"/>
  <c r="R65" i="3" s="1"/>
  <c r="L65" i="3"/>
  <c r="N65" i="3" s="1"/>
  <c r="T64" i="3"/>
  <c r="V64" i="3" s="1"/>
  <c r="P64" i="3"/>
  <c r="R64" i="3" s="1"/>
  <c r="L64" i="3"/>
  <c r="N64" i="3" s="1"/>
  <c r="B64" i="3"/>
  <c r="J64" i="3" s="1"/>
  <c r="T63" i="3"/>
  <c r="V63" i="3" s="1"/>
  <c r="P63" i="3"/>
  <c r="R63" i="3" s="1"/>
  <c r="L63" i="3"/>
  <c r="N63" i="3" s="1"/>
  <c r="T62" i="3"/>
  <c r="V62" i="3" s="1"/>
  <c r="P62" i="3"/>
  <c r="R62" i="3" s="1"/>
  <c r="N62" i="3"/>
  <c r="L62" i="3"/>
  <c r="T61" i="3"/>
  <c r="V61" i="3" s="1"/>
  <c r="P61" i="3"/>
  <c r="R61" i="3" s="1"/>
  <c r="L61" i="3"/>
  <c r="N61" i="3" s="1"/>
  <c r="T60" i="3"/>
  <c r="V60" i="3" s="1"/>
  <c r="P60" i="3"/>
  <c r="R60" i="3" s="1"/>
  <c r="L60" i="3"/>
  <c r="N60" i="3" s="1"/>
  <c r="T59" i="3"/>
  <c r="V59" i="3" s="1"/>
  <c r="P59" i="3"/>
  <c r="R59" i="3" s="1"/>
  <c r="L59" i="3"/>
  <c r="N59" i="3" s="1"/>
  <c r="T58" i="3"/>
  <c r="V58" i="3" s="1"/>
  <c r="P58" i="3"/>
  <c r="R58" i="3" s="1"/>
  <c r="L58" i="3"/>
  <c r="N58" i="3" s="1"/>
  <c r="T57" i="3"/>
  <c r="V57" i="3" s="1"/>
  <c r="P57" i="3"/>
  <c r="R57" i="3" s="1"/>
  <c r="N57" i="3"/>
  <c r="L57" i="3"/>
  <c r="T56" i="3"/>
  <c r="V56" i="3" s="1"/>
  <c r="P56" i="3"/>
  <c r="R56" i="3" s="1"/>
  <c r="L56" i="3"/>
  <c r="N56" i="3" s="1"/>
  <c r="T55" i="3"/>
  <c r="V55" i="3" s="1"/>
  <c r="P55" i="3"/>
  <c r="R55" i="3" s="1"/>
  <c r="L55" i="3"/>
  <c r="N55" i="3" s="1"/>
  <c r="T54" i="3"/>
  <c r="V54" i="3" s="1"/>
  <c r="P54" i="3"/>
  <c r="R54" i="3" s="1"/>
  <c r="L54" i="3"/>
  <c r="N54" i="3" s="1"/>
  <c r="T53" i="3"/>
  <c r="V53" i="3" s="1"/>
  <c r="P53" i="3"/>
  <c r="R53" i="3" s="1"/>
  <c r="L53" i="3"/>
  <c r="N53" i="3" s="1"/>
  <c r="T52" i="3"/>
  <c r="V52" i="3" s="1"/>
  <c r="P52" i="3"/>
  <c r="R52" i="3" s="1"/>
  <c r="L52" i="3"/>
  <c r="N52" i="3" s="1"/>
  <c r="T51" i="3"/>
  <c r="V51" i="3" s="1"/>
  <c r="P51" i="3"/>
  <c r="R51" i="3" s="1"/>
  <c r="L51" i="3"/>
  <c r="N51" i="3" s="1"/>
  <c r="T47" i="3"/>
  <c r="V47" i="3" s="1"/>
  <c r="P47" i="3"/>
  <c r="R47" i="3" s="1"/>
  <c r="L47" i="3"/>
  <c r="N47" i="3" s="1"/>
  <c r="B47" i="3"/>
  <c r="J47" i="3" s="1"/>
  <c r="T46" i="3"/>
  <c r="V46" i="3" s="1"/>
  <c r="P46" i="3"/>
  <c r="R46" i="3" s="1"/>
  <c r="L46" i="3"/>
  <c r="N46" i="3" s="1"/>
  <c r="B46" i="3"/>
  <c r="B65" i="3" s="1"/>
  <c r="J65" i="3" s="1"/>
  <c r="T45" i="3"/>
  <c r="V45" i="3" s="1"/>
  <c r="P45" i="3"/>
  <c r="R45" i="3" s="1"/>
  <c r="L45" i="3"/>
  <c r="N45" i="3" s="1"/>
  <c r="B45" i="3"/>
  <c r="J45" i="3" s="1"/>
  <c r="T44" i="3"/>
  <c r="V44" i="3" s="1"/>
  <c r="P44" i="3"/>
  <c r="R44" i="3" s="1"/>
  <c r="L44" i="3"/>
  <c r="N44" i="3" s="1"/>
  <c r="B44" i="3"/>
  <c r="T43" i="3"/>
  <c r="V43" i="3" s="1"/>
  <c r="P43" i="3"/>
  <c r="R43" i="3" s="1"/>
  <c r="L43" i="3"/>
  <c r="N43" i="3" s="1"/>
  <c r="B43" i="3"/>
  <c r="J43" i="3" s="1"/>
  <c r="T42" i="3"/>
  <c r="V42" i="3" s="1"/>
  <c r="P42" i="3"/>
  <c r="R42" i="3" s="1"/>
  <c r="L42" i="3"/>
  <c r="N42" i="3" s="1"/>
  <c r="B42" i="3"/>
  <c r="B61" i="3" s="1"/>
  <c r="J61" i="3" s="1"/>
  <c r="T41" i="3"/>
  <c r="V41" i="3" s="1"/>
  <c r="P41" i="3"/>
  <c r="R41" i="3" s="1"/>
  <c r="L41" i="3"/>
  <c r="N41" i="3" s="1"/>
  <c r="B41" i="3"/>
  <c r="T40" i="3"/>
  <c r="V40" i="3" s="1"/>
  <c r="P40" i="3"/>
  <c r="R40" i="3" s="1"/>
  <c r="L40" i="3"/>
  <c r="N40" i="3" s="1"/>
  <c r="B40" i="3"/>
  <c r="B59" i="3" s="1"/>
  <c r="J59" i="3" s="1"/>
  <c r="T39" i="3"/>
  <c r="V39" i="3" s="1"/>
  <c r="P39" i="3"/>
  <c r="R39" i="3" s="1"/>
  <c r="L39" i="3"/>
  <c r="N39" i="3" s="1"/>
  <c r="B39" i="3"/>
  <c r="B58" i="3" s="1"/>
  <c r="J58" i="3" s="1"/>
  <c r="T38" i="3"/>
  <c r="V38" i="3" s="1"/>
  <c r="P38" i="3"/>
  <c r="R38" i="3" s="1"/>
  <c r="L38" i="3"/>
  <c r="N38" i="3" s="1"/>
  <c r="B38" i="3"/>
  <c r="T37" i="3"/>
  <c r="V37" i="3" s="1"/>
  <c r="P37" i="3"/>
  <c r="R37" i="3" s="1"/>
  <c r="L37" i="3"/>
  <c r="N37" i="3" s="1"/>
  <c r="B37" i="3"/>
  <c r="T36" i="3"/>
  <c r="V36" i="3" s="1"/>
  <c r="P36" i="3"/>
  <c r="R36" i="3" s="1"/>
  <c r="L36" i="3"/>
  <c r="N36" i="3" s="1"/>
  <c r="B36" i="3"/>
  <c r="T35" i="3"/>
  <c r="V35" i="3" s="1"/>
  <c r="P35" i="3"/>
  <c r="R35" i="3" s="1"/>
  <c r="L35" i="3"/>
  <c r="N35" i="3" s="1"/>
  <c r="B35" i="3"/>
  <c r="T34" i="3"/>
  <c r="V34" i="3" s="1"/>
  <c r="P34" i="3"/>
  <c r="R34" i="3" s="1"/>
  <c r="L34" i="3"/>
  <c r="N34" i="3" s="1"/>
  <c r="F34" i="3"/>
  <c r="O34" i="3" s="1"/>
  <c r="Q34" i="3" s="1"/>
  <c r="E34" i="3"/>
  <c r="E53" i="3" s="1"/>
  <c r="B34" i="3"/>
  <c r="T33" i="3"/>
  <c r="V33" i="3" s="1"/>
  <c r="P33" i="3"/>
  <c r="R33" i="3" s="1"/>
  <c r="L33" i="3"/>
  <c r="N33" i="3" s="1"/>
  <c r="E33" i="3"/>
  <c r="E52" i="3" s="1"/>
  <c r="B33" i="3"/>
  <c r="B52" i="3" s="1"/>
  <c r="J52" i="3" s="1"/>
  <c r="T32" i="3"/>
  <c r="V32" i="3" s="1"/>
  <c r="P32" i="3"/>
  <c r="R32" i="3" s="1"/>
  <c r="L32" i="3"/>
  <c r="N32" i="3" s="1"/>
  <c r="G32" i="3"/>
  <c r="G51" i="3" s="1"/>
  <c r="S51" i="3" s="1"/>
  <c r="U51" i="3" s="1"/>
  <c r="F32" i="3"/>
  <c r="F51" i="3" s="1"/>
  <c r="O51" i="3" s="1"/>
  <c r="Q51" i="3" s="1"/>
  <c r="E32" i="3"/>
  <c r="E51" i="3" s="1"/>
  <c r="D32" i="3"/>
  <c r="D51" i="3" s="1"/>
  <c r="C32" i="3"/>
  <c r="B32" i="3"/>
  <c r="B51" i="3" s="1"/>
  <c r="J51" i="3" s="1"/>
  <c r="G31" i="3"/>
  <c r="G50" i="3" s="1"/>
  <c r="F31" i="3"/>
  <c r="F50" i="3" s="1"/>
  <c r="E31" i="3"/>
  <c r="E50" i="3" s="1"/>
  <c r="D31" i="3"/>
  <c r="D50" i="3" s="1"/>
  <c r="C31" i="3"/>
  <c r="C50" i="3" s="1"/>
  <c r="F30" i="3"/>
  <c r="F49" i="3" s="1"/>
  <c r="T28" i="3"/>
  <c r="V28" i="3" s="1"/>
  <c r="P28" i="3"/>
  <c r="R28" i="3" s="1"/>
  <c r="L28" i="3"/>
  <c r="N28" i="3" s="1"/>
  <c r="J28" i="3"/>
  <c r="T27" i="3"/>
  <c r="V27" i="3" s="1"/>
  <c r="P27" i="3"/>
  <c r="R27" i="3" s="1"/>
  <c r="L27" i="3"/>
  <c r="N27" i="3" s="1"/>
  <c r="J27" i="3"/>
  <c r="T26" i="3"/>
  <c r="V26" i="3" s="1"/>
  <c r="P26" i="3"/>
  <c r="R26" i="3" s="1"/>
  <c r="L26" i="3"/>
  <c r="N26" i="3" s="1"/>
  <c r="J26" i="3"/>
  <c r="T25" i="3"/>
  <c r="V25" i="3" s="1"/>
  <c r="P25" i="3"/>
  <c r="R25" i="3" s="1"/>
  <c r="L25" i="3"/>
  <c r="N25" i="3" s="1"/>
  <c r="J25" i="3"/>
  <c r="T24" i="3"/>
  <c r="V24" i="3" s="1"/>
  <c r="P24" i="3"/>
  <c r="R24" i="3" s="1"/>
  <c r="L24" i="3"/>
  <c r="N24" i="3" s="1"/>
  <c r="J24" i="3"/>
  <c r="T23" i="3"/>
  <c r="V23" i="3" s="1"/>
  <c r="P23" i="3"/>
  <c r="R23" i="3" s="1"/>
  <c r="L23" i="3"/>
  <c r="N23" i="3" s="1"/>
  <c r="J23" i="3"/>
  <c r="T22" i="3"/>
  <c r="V22" i="3" s="1"/>
  <c r="P22" i="3"/>
  <c r="R22" i="3" s="1"/>
  <c r="L22" i="3"/>
  <c r="N22" i="3" s="1"/>
  <c r="J22" i="3"/>
  <c r="T21" i="3"/>
  <c r="V21" i="3" s="1"/>
  <c r="P21" i="3"/>
  <c r="R21" i="3" s="1"/>
  <c r="L21" i="3"/>
  <c r="N21" i="3" s="1"/>
  <c r="J21" i="3"/>
  <c r="T20" i="3"/>
  <c r="V20" i="3" s="1"/>
  <c r="P20" i="3"/>
  <c r="R20" i="3" s="1"/>
  <c r="L20" i="3"/>
  <c r="N20" i="3" s="1"/>
  <c r="J20" i="3"/>
  <c r="T19" i="3"/>
  <c r="V19" i="3" s="1"/>
  <c r="Z17" i="4" s="1"/>
  <c r="P19" i="3"/>
  <c r="R19" i="3" s="1"/>
  <c r="W17" i="4" s="1"/>
  <c r="L19" i="3"/>
  <c r="N19" i="3" s="1"/>
  <c r="T17" i="4" s="1"/>
  <c r="J19" i="3"/>
  <c r="T18" i="3"/>
  <c r="V18" i="3" s="1"/>
  <c r="Z16" i="4" s="1"/>
  <c r="P18" i="3"/>
  <c r="R18" i="3" s="1"/>
  <c r="W16" i="4" s="1"/>
  <c r="L18" i="3"/>
  <c r="N18" i="3" s="1"/>
  <c r="T16" i="4" s="1"/>
  <c r="J18" i="3"/>
  <c r="T17" i="3"/>
  <c r="V17" i="3" s="1"/>
  <c r="P17" i="3"/>
  <c r="R17" i="3" s="1"/>
  <c r="L17" i="3"/>
  <c r="N17" i="3" s="1"/>
  <c r="J17" i="3"/>
  <c r="T16" i="3"/>
  <c r="V16" i="3" s="1"/>
  <c r="P16" i="3"/>
  <c r="R16" i="3" s="1"/>
  <c r="O16" i="3"/>
  <c r="Q16" i="3" s="1"/>
  <c r="L16" i="3"/>
  <c r="N16" i="3" s="1"/>
  <c r="J16" i="3"/>
  <c r="T15" i="3"/>
  <c r="V15" i="3" s="1"/>
  <c r="P15" i="3"/>
  <c r="R15" i="3" s="1"/>
  <c r="O15" i="3"/>
  <c r="Q15" i="3" s="1"/>
  <c r="L15" i="3"/>
  <c r="N15" i="3" s="1"/>
  <c r="J15" i="3"/>
  <c r="C34" i="3"/>
  <c r="T14" i="3"/>
  <c r="V14" i="3" s="1"/>
  <c r="P14" i="3"/>
  <c r="R14" i="3" s="1"/>
  <c r="O14" i="3"/>
  <c r="Q14" i="3" s="1"/>
  <c r="L14" i="3"/>
  <c r="N14" i="3" s="1"/>
  <c r="J14" i="3"/>
  <c r="F33" i="3"/>
  <c r="F52" i="3" s="1"/>
  <c r="O52" i="3" s="1"/>
  <c r="Q52" i="3" s="1"/>
  <c r="D33" i="3"/>
  <c r="D52" i="3" s="1"/>
  <c r="C33" i="3"/>
  <c r="K33" i="3" s="1"/>
  <c r="T13" i="3"/>
  <c r="V13" i="3" s="1"/>
  <c r="S13" i="3"/>
  <c r="U13" i="3" s="1"/>
  <c r="P13" i="3"/>
  <c r="R13" i="3" s="1"/>
  <c r="O13" i="3"/>
  <c r="Q13" i="3" s="1"/>
  <c r="L13" i="3"/>
  <c r="N13" i="3" s="1"/>
  <c r="T11" i="4" s="1"/>
  <c r="K13" i="3"/>
  <c r="M13" i="3" s="1"/>
  <c r="J13" i="3"/>
  <c r="O9" i="4"/>
  <c r="O14" i="4" s="1"/>
  <c r="C30" i="3"/>
  <c r="C49" i="3" s="1"/>
  <c r="D21" i="1"/>
  <c r="C26" i="6" l="1"/>
  <c r="AA18" i="4"/>
  <c r="C7" i="4"/>
  <c r="O7" i="4" s="1"/>
  <c r="F7" i="4"/>
  <c r="L7" i="4" s="1"/>
  <c r="I7" i="4"/>
  <c r="B63" i="3"/>
  <c r="J63" i="3" s="1"/>
  <c r="J44" i="3"/>
  <c r="J38" i="3"/>
  <c r="B57" i="3"/>
  <c r="J57" i="3" s="1"/>
  <c r="B56" i="3"/>
  <c r="J56" i="3" s="1"/>
  <c r="J37" i="3"/>
  <c r="B55" i="3"/>
  <c r="J55" i="3" s="1"/>
  <c r="J36" i="3"/>
  <c r="J42" i="3"/>
  <c r="J33" i="3"/>
  <c r="B22" i="6"/>
  <c r="C21" i="6"/>
  <c r="O33" i="3"/>
  <c r="Q33" i="3" s="1"/>
  <c r="M58" i="5"/>
  <c r="F6" i="5" s="1"/>
  <c r="L50" i="7"/>
  <c r="M50" i="7" s="1"/>
  <c r="N50" i="7" s="1"/>
  <c r="O50" i="7" s="1"/>
  <c r="E35" i="3"/>
  <c r="E54" i="3" s="1"/>
  <c r="AA6" i="4"/>
  <c r="X6" i="4"/>
  <c r="X7" i="4"/>
  <c r="M47" i="7"/>
  <c r="I4" i="4"/>
  <c r="I9" i="4"/>
  <c r="I14" i="4" s="1"/>
  <c r="J32" i="3"/>
  <c r="C53" i="3"/>
  <c r="K34" i="3"/>
  <c r="M34" i="3" s="1"/>
  <c r="B66" i="3"/>
  <c r="J66" i="3" s="1"/>
  <c r="J46" i="3"/>
  <c r="F53" i="3"/>
  <c r="O53" i="3" s="1"/>
  <c r="Q53" i="3" s="1"/>
  <c r="J35" i="3"/>
  <c r="B54" i="3"/>
  <c r="J54" i="3" s="1"/>
  <c r="J41" i="3"/>
  <c r="B60" i="3"/>
  <c r="J60" i="3" s="1"/>
  <c r="E30" i="3"/>
  <c r="E49" i="3" s="1"/>
  <c r="P50" i="7"/>
  <c r="Q50" i="7" s="1"/>
  <c r="R50" i="7" s="1"/>
  <c r="S50" i="7" s="1"/>
  <c r="F35" i="3"/>
  <c r="K32" i="3"/>
  <c r="M32" i="3" s="1"/>
  <c r="C51" i="3"/>
  <c r="R48" i="7"/>
  <c r="S48" i="7" s="1"/>
  <c r="G33" i="3"/>
  <c r="K14" i="3"/>
  <c r="M14" i="3" s="1"/>
  <c r="S14" i="3"/>
  <c r="U14" i="3" s="1"/>
  <c r="G30" i="3"/>
  <c r="G49" i="3" s="1"/>
  <c r="L6" i="4"/>
  <c r="Z12" i="4"/>
  <c r="B53" i="3"/>
  <c r="J53" i="3" s="1"/>
  <c r="J34" i="3"/>
  <c r="W11" i="4"/>
  <c r="T12" i="4"/>
  <c r="O4" i="4"/>
  <c r="W12" i="4"/>
  <c r="C9" i="4"/>
  <c r="C14" i="4" s="1"/>
  <c r="C4" i="4"/>
  <c r="U6" i="4"/>
  <c r="C52" i="3"/>
  <c r="M33" i="3"/>
  <c r="K15" i="3"/>
  <c r="M15" i="3" s="1"/>
  <c r="J40" i="3"/>
  <c r="Z11" i="4"/>
  <c r="C6" i="4"/>
  <c r="I6" i="4"/>
  <c r="J47" i="7"/>
  <c r="O32" i="3"/>
  <c r="Q32" i="3" s="1"/>
  <c r="J39" i="3"/>
  <c r="X37" i="7"/>
  <c r="S47" i="7"/>
  <c r="B62" i="3"/>
  <c r="J62" i="3" s="1"/>
  <c r="U47" i="7"/>
  <c r="F4" i="4"/>
  <c r="F9" i="4"/>
  <c r="F14" i="4" s="1"/>
  <c r="D30" i="3"/>
  <c r="D49" i="3" s="1"/>
  <c r="S32" i="3"/>
  <c r="U32" i="3" s="1"/>
  <c r="B23" i="6" l="1"/>
  <c r="C22" i="6"/>
  <c r="R63" i="7"/>
  <c r="Q63" i="7"/>
  <c r="P63" i="7"/>
  <c r="L63" i="7"/>
  <c r="D24" i="7" s="1"/>
  <c r="F54" i="3"/>
  <c r="O54" i="3" s="1"/>
  <c r="Q54" i="3" s="1"/>
  <c r="O35" i="3"/>
  <c r="Q35" i="3" s="1"/>
  <c r="U7" i="4"/>
  <c r="K53" i="3"/>
  <c r="M53" i="3" s="1"/>
  <c r="V47" i="7"/>
  <c r="K47" i="7"/>
  <c r="S33" i="3"/>
  <c r="U33" i="3" s="1"/>
  <c r="G52" i="3"/>
  <c r="S52" i="3" s="1"/>
  <c r="U52" i="3" s="1"/>
  <c r="K52" i="3"/>
  <c r="M52" i="3" s="1"/>
  <c r="D50" i="7"/>
  <c r="K16" i="3"/>
  <c r="M16" i="3" s="1"/>
  <c r="C35" i="3"/>
  <c r="E36" i="3"/>
  <c r="E55" i="3" s="1"/>
  <c r="C6" i="5"/>
  <c r="S63" i="7"/>
  <c r="O6" i="4"/>
  <c r="D34" i="3"/>
  <c r="D53" i="3" s="1"/>
  <c r="N47" i="7"/>
  <c r="M63" i="7"/>
  <c r="F36" i="3"/>
  <c r="O17" i="3"/>
  <c r="Q17" i="3" s="1"/>
  <c r="K51" i="3"/>
  <c r="M51" i="3" s="1"/>
  <c r="AA7" i="4"/>
  <c r="G34" i="3"/>
  <c r="S15" i="3"/>
  <c r="U15" i="3" s="1"/>
  <c r="C23" i="6" l="1"/>
  <c r="B24" i="6"/>
  <c r="E28" i="7"/>
  <c r="H28" i="7"/>
  <c r="G28" i="7"/>
  <c r="J27" i="7"/>
  <c r="J29" i="7"/>
  <c r="H27" i="7"/>
  <c r="H22" i="7"/>
  <c r="H24" i="7"/>
  <c r="D28" i="7"/>
  <c r="J25" i="7"/>
  <c r="E29" i="7"/>
  <c r="K22" i="7"/>
  <c r="K23" i="7"/>
  <c r="K28" i="7"/>
  <c r="K26" i="7"/>
  <c r="J26" i="7"/>
  <c r="G26" i="7"/>
  <c r="E24" i="7"/>
  <c r="D27" i="7"/>
  <c r="G27" i="7"/>
  <c r="G22" i="7"/>
  <c r="D26" i="7"/>
  <c r="D22" i="7"/>
  <c r="H25" i="7"/>
  <c r="K24" i="7"/>
  <c r="E22" i="7"/>
  <c r="D23" i="7"/>
  <c r="K25" i="7"/>
  <c r="G23" i="7"/>
  <c r="G25" i="7"/>
  <c r="E23" i="7"/>
  <c r="G24" i="7"/>
  <c r="J22" i="7"/>
  <c r="E26" i="7"/>
  <c r="K29" i="7"/>
  <c r="J28" i="7"/>
  <c r="E27" i="7"/>
  <c r="G29" i="7"/>
  <c r="D29" i="7"/>
  <c r="J23" i="7"/>
  <c r="J24" i="7"/>
  <c r="E25" i="7"/>
  <c r="H29" i="7"/>
  <c r="H26" i="7"/>
  <c r="D25" i="7"/>
  <c r="H23" i="7"/>
  <c r="K27" i="7"/>
  <c r="O47" i="7"/>
  <c r="O63" i="7" s="1"/>
  <c r="N63" i="7"/>
  <c r="T50" i="7"/>
  <c r="S16" i="3"/>
  <c r="U16" i="3" s="1"/>
  <c r="G35" i="3"/>
  <c r="S34" i="3"/>
  <c r="U34" i="3" s="1"/>
  <c r="G53" i="3"/>
  <c r="S53" i="3" s="1"/>
  <c r="U53" i="3" s="1"/>
  <c r="H50" i="7"/>
  <c r="D35" i="3"/>
  <c r="D54" i="3" s="1"/>
  <c r="C54" i="3"/>
  <c r="K35" i="3"/>
  <c r="M35" i="3" s="1"/>
  <c r="E50" i="7"/>
  <c r="F50" i="7" s="1"/>
  <c r="G50" i="7" s="1"/>
  <c r="D63" i="7"/>
  <c r="W47" i="7"/>
  <c r="F37" i="3"/>
  <c r="O18" i="3"/>
  <c r="Q18" i="3" s="1"/>
  <c r="C36" i="3"/>
  <c r="K17" i="3"/>
  <c r="M17" i="3"/>
  <c r="E37" i="3"/>
  <c r="E56" i="3" s="1"/>
  <c r="O36" i="3"/>
  <c r="Q36" i="3" s="1"/>
  <c r="F55" i="3"/>
  <c r="O55" i="3" s="1"/>
  <c r="Q55" i="3" s="1"/>
  <c r="C24" i="6" l="1"/>
  <c r="B25" i="6"/>
  <c r="C25" i="6" s="1"/>
  <c r="E16" i="7"/>
  <c r="K15" i="7"/>
  <c r="K14" i="7"/>
  <c r="H17" i="7"/>
  <c r="H15" i="7"/>
  <c r="G15" i="7"/>
  <c r="J16" i="7"/>
  <c r="H16" i="7"/>
  <c r="G16" i="7"/>
  <c r="J14" i="7"/>
  <c r="H14" i="7"/>
  <c r="G14" i="7"/>
  <c r="D17" i="7"/>
  <c r="D14" i="7"/>
  <c r="J15" i="7"/>
  <c r="J17" i="7"/>
  <c r="G17" i="7"/>
  <c r="E15" i="7"/>
  <c r="D16" i="7"/>
  <c r="E17" i="7"/>
  <c r="K17" i="7"/>
  <c r="E14" i="7"/>
  <c r="D15" i="7"/>
  <c r="K16" i="7"/>
  <c r="S35" i="3"/>
  <c r="U35" i="3" s="1"/>
  <c r="G54" i="3"/>
  <c r="S54" i="3" s="1"/>
  <c r="U54" i="3" s="1"/>
  <c r="K54" i="3"/>
  <c r="M54" i="3" s="1"/>
  <c r="K18" i="3"/>
  <c r="M18" i="3" s="1"/>
  <c r="C37" i="3"/>
  <c r="S17" i="3"/>
  <c r="U17" i="3" s="1"/>
  <c r="G36" i="3"/>
  <c r="C55" i="3"/>
  <c r="K36" i="3"/>
  <c r="M36" i="3" s="1"/>
  <c r="D36" i="3"/>
  <c r="D55" i="3" s="1"/>
  <c r="U50" i="7"/>
  <c r="T63" i="7"/>
  <c r="E38" i="3"/>
  <c r="E57" i="3" s="1"/>
  <c r="O19" i="3"/>
  <c r="Q19" i="3" s="1"/>
  <c r="F38" i="3"/>
  <c r="I50" i="7"/>
  <c r="H63" i="7"/>
  <c r="C8" i="5"/>
  <c r="F56" i="3"/>
  <c r="O56" i="3" s="1"/>
  <c r="Q56" i="3" s="1"/>
  <c r="O37" i="3"/>
  <c r="Q37" i="3" s="1"/>
  <c r="O20" i="3" l="1"/>
  <c r="Q20" i="3" s="1"/>
  <c r="F39" i="3"/>
  <c r="E39" i="3"/>
  <c r="E58" i="3" s="1"/>
  <c r="C38" i="3"/>
  <c r="K19" i="3"/>
  <c r="M19" i="3" s="1"/>
  <c r="G55" i="3"/>
  <c r="S55" i="3" s="1"/>
  <c r="U55" i="3" s="1"/>
  <c r="S36" i="3"/>
  <c r="U36" i="3" s="1"/>
  <c r="K55" i="3"/>
  <c r="M55" i="3" s="1"/>
  <c r="D30" i="7"/>
  <c r="D33" i="7"/>
  <c r="K31" i="7"/>
  <c r="J31" i="7"/>
  <c r="G30" i="7"/>
  <c r="J32" i="7"/>
  <c r="H32" i="7"/>
  <c r="K33" i="7"/>
  <c r="E32" i="7"/>
  <c r="K30" i="7"/>
  <c r="D32" i="7"/>
  <c r="H33" i="7"/>
  <c r="E31" i="7"/>
  <c r="E33" i="7"/>
  <c r="H31" i="7"/>
  <c r="J33" i="7"/>
  <c r="G33" i="7"/>
  <c r="H30" i="7"/>
  <c r="J30" i="7"/>
  <c r="G32" i="7"/>
  <c r="E30" i="7"/>
  <c r="D31" i="7"/>
  <c r="G31" i="7"/>
  <c r="K32" i="7"/>
  <c r="G37" i="3"/>
  <c r="S18" i="3"/>
  <c r="U18" i="3" s="1"/>
  <c r="E21" i="7"/>
  <c r="E20" i="7"/>
  <c r="K18" i="7"/>
  <c r="J21" i="7"/>
  <c r="J18" i="7"/>
  <c r="J20" i="7"/>
  <c r="H20" i="7"/>
  <c r="H18" i="7"/>
  <c r="G18" i="7"/>
  <c r="D18" i="7"/>
  <c r="H21" i="7"/>
  <c r="J19" i="7"/>
  <c r="D21" i="7"/>
  <c r="G19" i="7"/>
  <c r="D19" i="7"/>
  <c r="K19" i="7"/>
  <c r="K20" i="7"/>
  <c r="E19" i="7"/>
  <c r="D20" i="7"/>
  <c r="G21" i="7"/>
  <c r="K21" i="7"/>
  <c r="E18" i="7"/>
  <c r="H19" i="7"/>
  <c r="G20" i="7"/>
  <c r="V50" i="7"/>
  <c r="U63" i="7"/>
  <c r="J50" i="7"/>
  <c r="I63" i="7"/>
  <c r="D37" i="3"/>
  <c r="D56" i="3" s="1"/>
  <c r="O38" i="3"/>
  <c r="Q38" i="3" s="1"/>
  <c r="F57" i="3"/>
  <c r="O57" i="3" s="1"/>
  <c r="Q57" i="3" s="1"/>
  <c r="K37" i="3"/>
  <c r="M37" i="3" s="1"/>
  <c r="C56" i="3"/>
  <c r="W50" i="7" l="1"/>
  <c r="W63" i="7" s="1"/>
  <c r="V63" i="7"/>
  <c r="E40" i="3"/>
  <c r="E59" i="3" s="1"/>
  <c r="G38" i="3"/>
  <c r="S19" i="3"/>
  <c r="U19" i="3" s="1"/>
  <c r="F40" i="3"/>
  <c r="O21" i="3"/>
  <c r="Q21" i="3" s="1"/>
  <c r="F58" i="3"/>
  <c r="O58" i="3" s="1"/>
  <c r="Q58" i="3" s="1"/>
  <c r="O39" i="3"/>
  <c r="Q39" i="3" s="1"/>
  <c r="D38" i="3"/>
  <c r="D57" i="3" s="1"/>
  <c r="G56" i="3"/>
  <c r="S56" i="3" s="1"/>
  <c r="U56" i="3" s="1"/>
  <c r="S37" i="3"/>
  <c r="U37" i="3" s="1"/>
  <c r="K20" i="3"/>
  <c r="M20" i="3" s="1"/>
  <c r="C39" i="3"/>
  <c r="K56" i="3"/>
  <c r="M56" i="3" s="1"/>
  <c r="C57" i="3"/>
  <c r="K38" i="3"/>
  <c r="M38" i="3" s="1"/>
  <c r="K50" i="7"/>
  <c r="K63" i="7" s="1"/>
  <c r="J63" i="7"/>
  <c r="G57" i="3" l="1"/>
  <c r="S57" i="3" s="1"/>
  <c r="U57" i="3" s="1"/>
  <c r="S38" i="3"/>
  <c r="U38" i="3" s="1"/>
  <c r="K39" i="3"/>
  <c r="M39" i="3" s="1"/>
  <c r="C58" i="3"/>
  <c r="E41" i="3"/>
  <c r="E60" i="3" s="1"/>
  <c r="D39" i="3"/>
  <c r="D58" i="3" s="1"/>
  <c r="G39" i="3"/>
  <c r="S20" i="3"/>
  <c r="U20" i="3" s="1"/>
  <c r="F41" i="3"/>
  <c r="O22" i="3"/>
  <c r="Q22" i="3" s="1"/>
  <c r="C40" i="3"/>
  <c r="K21" i="3"/>
  <c r="M21" i="3" s="1"/>
  <c r="K57" i="3"/>
  <c r="M57" i="3" s="1"/>
  <c r="F59" i="3"/>
  <c r="O59" i="3" s="1"/>
  <c r="Q59" i="3" s="1"/>
  <c r="O40" i="3"/>
  <c r="Q40" i="3" s="1"/>
  <c r="K58" i="3" l="1"/>
  <c r="M58" i="3" s="1"/>
  <c r="F60" i="3"/>
  <c r="O60" i="3" s="1"/>
  <c r="Q60" i="3" s="1"/>
  <c r="O41" i="3"/>
  <c r="Q41" i="3" s="1"/>
  <c r="E42" i="3"/>
  <c r="E61" i="3" s="1"/>
  <c r="I11" i="4"/>
  <c r="I16" i="4" s="1"/>
  <c r="G40" i="3"/>
  <c r="S21" i="3"/>
  <c r="U21" i="3" s="1"/>
  <c r="C41" i="3"/>
  <c r="K22" i="3"/>
  <c r="M22" i="3" s="1"/>
  <c r="G58" i="3"/>
  <c r="S58" i="3" s="1"/>
  <c r="U58" i="3" s="1"/>
  <c r="S39" i="3"/>
  <c r="U39" i="3" s="1"/>
  <c r="D40" i="3"/>
  <c r="D59" i="3" s="1"/>
  <c r="K40" i="3"/>
  <c r="M40" i="3" s="1"/>
  <c r="C59" i="3"/>
  <c r="F42" i="3"/>
  <c r="O23" i="3"/>
  <c r="Q23" i="3" s="1"/>
  <c r="L11" i="4"/>
  <c r="C60" i="3" l="1"/>
  <c r="K41" i="3"/>
  <c r="M41" i="3" s="1"/>
  <c r="D41" i="3"/>
  <c r="D60" i="3" s="1"/>
  <c r="S22" i="3"/>
  <c r="U22" i="3" s="1"/>
  <c r="G41" i="3"/>
  <c r="G59" i="3"/>
  <c r="S59" i="3" s="1"/>
  <c r="U59" i="3" s="1"/>
  <c r="S40" i="3"/>
  <c r="U40" i="3" s="1"/>
  <c r="V11" i="4"/>
  <c r="X11" i="4" s="1"/>
  <c r="X21" i="4" s="1"/>
  <c r="L16" i="4"/>
  <c r="V16" i="4" s="1"/>
  <c r="X16" i="4" s="1"/>
  <c r="F43" i="3"/>
  <c r="O24" i="3"/>
  <c r="Q24" i="3" s="1"/>
  <c r="O42" i="3"/>
  <c r="Q42" i="3" s="1"/>
  <c r="F61" i="3"/>
  <c r="O61" i="3" s="1"/>
  <c r="Q61" i="3" s="1"/>
  <c r="E43" i="3"/>
  <c r="E62" i="3" s="1"/>
  <c r="K59" i="3"/>
  <c r="M59" i="3" s="1"/>
  <c r="C42" i="3"/>
  <c r="K23" i="3"/>
  <c r="M23" i="3" s="1"/>
  <c r="C11" i="4"/>
  <c r="C43" i="3" l="1"/>
  <c r="K24" i="3"/>
  <c r="M24" i="3" s="1"/>
  <c r="K60" i="3"/>
  <c r="M60" i="3" s="1"/>
  <c r="C61" i="3"/>
  <c r="K42" i="3"/>
  <c r="M42" i="3" s="1"/>
  <c r="G60" i="3"/>
  <c r="S60" i="3" s="1"/>
  <c r="U60" i="3" s="1"/>
  <c r="S41" i="3"/>
  <c r="U41" i="3" s="1"/>
  <c r="F44" i="3"/>
  <c r="O25" i="3"/>
  <c r="Q25" i="3" s="1"/>
  <c r="F62" i="3"/>
  <c r="O62" i="3" s="1"/>
  <c r="Q62" i="3" s="1"/>
  <c r="O43" i="3"/>
  <c r="Q43" i="3" s="1"/>
  <c r="D42" i="3"/>
  <c r="D61" i="3" s="1"/>
  <c r="F11" i="4"/>
  <c r="F16" i="4" s="1"/>
  <c r="G42" i="3"/>
  <c r="S23" i="3"/>
  <c r="U23" i="3" s="1"/>
  <c r="O11" i="4"/>
  <c r="E44" i="3"/>
  <c r="E63" i="3" s="1"/>
  <c r="S11" i="4"/>
  <c r="U11" i="4" s="1"/>
  <c r="U21" i="4" s="1"/>
  <c r="C16" i="4"/>
  <c r="S42" i="3" l="1"/>
  <c r="U42" i="3" s="1"/>
  <c r="G61" i="3"/>
  <c r="S61" i="3" s="1"/>
  <c r="U61" i="3" s="1"/>
  <c r="Y11" i="4"/>
  <c r="AA11" i="4" s="1"/>
  <c r="AA21" i="4" s="1"/>
  <c r="O16" i="4"/>
  <c r="Y16" i="4" s="1"/>
  <c r="AA16" i="4" s="1"/>
  <c r="S24" i="3"/>
  <c r="U24" i="3" s="1"/>
  <c r="G43" i="3"/>
  <c r="O26" i="3"/>
  <c r="Q26" i="3" s="1"/>
  <c r="F45" i="3"/>
  <c r="S16" i="4"/>
  <c r="U16" i="4" s="1"/>
  <c r="K25" i="3"/>
  <c r="M25" i="3" s="1"/>
  <c r="C44" i="3"/>
  <c r="D43" i="3"/>
  <c r="D62" i="3" s="1"/>
  <c r="E45" i="3"/>
  <c r="E64" i="3" s="1"/>
  <c r="K43" i="3"/>
  <c r="M43" i="3" s="1"/>
  <c r="C62" i="3"/>
  <c r="O44" i="3"/>
  <c r="Q44" i="3" s="1"/>
  <c r="F63" i="3"/>
  <c r="O63" i="3" s="1"/>
  <c r="Q63" i="3" s="1"/>
  <c r="K61" i="3"/>
  <c r="M61" i="3" s="1"/>
  <c r="S25" i="3" l="1"/>
  <c r="U25" i="3" s="1"/>
  <c r="G44" i="3"/>
  <c r="C45" i="3"/>
  <c r="K26" i="3"/>
  <c r="M26" i="3" s="1"/>
  <c r="E46" i="3"/>
  <c r="E65" i="3" s="1"/>
  <c r="E47" i="3"/>
  <c r="E66" i="3" s="1"/>
  <c r="I12" i="4"/>
  <c r="I17" i="4" s="1"/>
  <c r="F46" i="3"/>
  <c r="O27" i="3"/>
  <c r="Q27" i="3" s="1"/>
  <c r="D44" i="3"/>
  <c r="D63" i="3" s="1"/>
  <c r="F64" i="3"/>
  <c r="O64" i="3" s="1"/>
  <c r="Q64" i="3" s="1"/>
  <c r="O45" i="3"/>
  <c r="Q45" i="3" s="1"/>
  <c r="S43" i="3"/>
  <c r="U43" i="3" s="1"/>
  <c r="G62" i="3"/>
  <c r="S62" i="3" s="1"/>
  <c r="U62" i="3" s="1"/>
  <c r="K62" i="3"/>
  <c r="M62" i="3" s="1"/>
  <c r="C63" i="3"/>
  <c r="K44" i="3"/>
  <c r="M44" i="3" s="1"/>
  <c r="G63" i="3" l="1"/>
  <c r="S63" i="3" s="1"/>
  <c r="U63" i="3" s="1"/>
  <c r="S44" i="3"/>
  <c r="U44" i="3" s="1"/>
  <c r="F65" i="3"/>
  <c r="O65" i="3" s="1"/>
  <c r="Q65" i="3" s="1"/>
  <c r="O46" i="3"/>
  <c r="Q46" i="3" s="1"/>
  <c r="K27" i="3"/>
  <c r="M27" i="3" s="1"/>
  <c r="C46" i="3"/>
  <c r="D45" i="3"/>
  <c r="D64" i="3" s="1"/>
  <c r="K63" i="3"/>
  <c r="M63" i="3" s="1"/>
  <c r="G45" i="3"/>
  <c r="S26" i="3"/>
  <c r="U26" i="3" s="1"/>
  <c r="F47" i="3"/>
  <c r="O28" i="3"/>
  <c r="Q28" i="3" s="1"/>
  <c r="K45" i="3"/>
  <c r="M45" i="3" s="1"/>
  <c r="C64" i="3"/>
  <c r="L12" i="4"/>
  <c r="G46" i="3" l="1"/>
  <c r="S27" i="3"/>
  <c r="U27" i="3" s="1"/>
  <c r="O12" i="4"/>
  <c r="K46" i="3"/>
  <c r="M46" i="3"/>
  <c r="C65" i="3"/>
  <c r="L17" i="4"/>
  <c r="V17" i="4" s="1"/>
  <c r="X17" i="4" s="1"/>
  <c r="X23" i="4" s="1"/>
  <c r="V12" i="4"/>
  <c r="X12" i="4" s="1"/>
  <c r="X22" i="4" s="1"/>
  <c r="S45" i="3"/>
  <c r="U45" i="3" s="1"/>
  <c r="G64" i="3"/>
  <c r="S64" i="3" s="1"/>
  <c r="U64" i="3" s="1"/>
  <c r="K64" i="3"/>
  <c r="M64" i="3" s="1"/>
  <c r="C47" i="3"/>
  <c r="K28" i="3"/>
  <c r="M28" i="3" s="1"/>
  <c r="D46" i="3"/>
  <c r="D65" i="3" s="1"/>
  <c r="F66" i="3"/>
  <c r="O66" i="3" s="1"/>
  <c r="Q66" i="3" s="1"/>
  <c r="O47" i="3"/>
  <c r="Q47" i="3" s="1"/>
  <c r="C12" i="4"/>
  <c r="C66" i="3" l="1"/>
  <c r="K47" i="3"/>
  <c r="M47" i="3" s="1"/>
  <c r="K65" i="3"/>
  <c r="M65" i="3" s="1"/>
  <c r="O17" i="4"/>
  <c r="Y17" i="4" s="1"/>
  <c r="AA17" i="4" s="1"/>
  <c r="AA23" i="4" s="1"/>
  <c r="Y12" i="4"/>
  <c r="AA12" i="4" s="1"/>
  <c r="AA22" i="4" s="1"/>
  <c r="D47" i="3"/>
  <c r="D66" i="3" s="1"/>
  <c r="F12" i="4"/>
  <c r="F17" i="4" s="1"/>
  <c r="S28" i="3"/>
  <c r="U28" i="3" s="1"/>
  <c r="G47" i="3"/>
  <c r="C17" i="4"/>
  <c r="S12" i="4"/>
  <c r="U12" i="4" s="1"/>
  <c r="U22" i="4" s="1"/>
  <c r="G65" i="3"/>
  <c r="S65" i="3" s="1"/>
  <c r="U65" i="3" s="1"/>
  <c r="S46" i="3"/>
  <c r="U46" i="3" s="1"/>
  <c r="D6" i="5" l="1"/>
  <c r="G6" i="5" s="1"/>
  <c r="G8" i="5" s="1"/>
  <c r="C6" i="6" s="1"/>
  <c r="C7" i="6" s="1"/>
  <c r="C17" i="6" s="1"/>
  <c r="D17" i="6" s="1"/>
  <c r="S17" i="4"/>
  <c r="U17" i="4" s="1"/>
  <c r="U23" i="4" s="1"/>
  <c r="S47" i="3"/>
  <c r="U47" i="3" s="1"/>
  <c r="G66" i="3"/>
  <c r="S66" i="3" s="1"/>
  <c r="U66" i="3" s="1"/>
  <c r="K66" i="3"/>
  <c r="M66" i="3" s="1"/>
</calcChain>
</file>

<file path=xl/sharedStrings.xml><?xml version="1.0" encoding="utf-8"?>
<sst xmlns="http://schemas.openxmlformats.org/spreadsheetml/2006/main" count="275" uniqueCount="134">
  <si>
    <t>Richtlijntarieven Detacheren / Voorkeursleveranciers</t>
  </si>
  <si>
    <t>Versie:</t>
  </si>
  <si>
    <t>26.1</t>
  </si>
  <si>
    <t>Datum:</t>
  </si>
  <si>
    <t>is een merk van</t>
  </si>
  <si>
    <t>Richtlijntarieven Detacheren</t>
  </si>
  <si>
    <t>Aanpassing van het prijsblad, behoudens de lichtblauw gearceerde velden, dan wel manipulatief inschrijven leidt tot uitsluiting.</t>
  </si>
  <si>
    <t>Prijzenblad Inschrijver</t>
  </si>
  <si>
    <t xml:space="preserve">Inschrijver dient gebruik te maken van onderstaande tabel. Marktopslagen zijn exclusief BTW (in euro’s) en op maximaal twee decimalen achter de komma afgerond. </t>
  </si>
  <si>
    <t>Inschrijver ziet in het tabblad "Richtlijntarieven Inschrijver" het resultaat van de opgegeven Marktopslagen in relatie tot de te hanteren Richtlijntarieven. Daarnaast kan Inschrijver in het tabblad "Prijsscore Inschrijver" de score terug zien.</t>
  </si>
  <si>
    <t>Opmerking: Inschrijver behoeft slechts de Marktopslagen op te geven voor de eindschalen, de overige Marktopslagen worden automatisch berekend door de Marktopslagen van de eindschalen met steeds 10% te verlagen.</t>
  </si>
  <si>
    <t>Ten behoeve van de inschrijfprijsberekening wordt de senioriteit in te functie gelijkmatig verdeeld (Eind 33,33%, midden 33,33% en begin 33,33%)
Er geldt een minumum en een maximum Marktopslag, lager of hoger aanbieden dan dit minumum of maximum is niet mogelijk.</t>
  </si>
  <si>
    <t>Marktopslagen Inschrijver</t>
  </si>
  <si>
    <t>Eind</t>
  </si>
  <si>
    <t>Marktopslag</t>
  </si>
  <si>
    <t>Administratief &amp; Ondersteuning</t>
  </si>
  <si>
    <t>Communicatie</t>
  </si>
  <si>
    <t>Dataspecialists</t>
  </si>
  <si>
    <t>Finance algemeen</t>
  </si>
  <si>
    <t>Human Resources</t>
  </si>
  <si>
    <t>IT</t>
  </si>
  <si>
    <t>Legal, Risk &amp; Compliance</t>
  </si>
  <si>
    <t>Organisatieontwikkeling</t>
  </si>
  <si>
    <t>Procurement</t>
  </si>
  <si>
    <t>Projectmanagement algmeen</t>
  </si>
  <si>
    <t>Overig</t>
  </si>
  <si>
    <t>Finance NNB</t>
  </si>
  <si>
    <t>HSEQ NNB</t>
  </si>
  <si>
    <t>Procurement NNB</t>
  </si>
  <si>
    <t>Technisch &amp; Engineering NNB</t>
  </si>
  <si>
    <t>Overig NNB</t>
  </si>
  <si>
    <t>Midden 
(eind -/- 10%)</t>
  </si>
  <si>
    <t>Begin 
(midden -/- 10%)</t>
  </si>
  <si>
    <t>Data t.b.v. doorrekening Marktopslagen</t>
  </si>
  <si>
    <t>Omzet o.b.v. fictieve uren, hieraan kunnen geen rechten worden ontleend</t>
  </si>
  <si>
    <t>Verhouding aantal uren</t>
  </si>
  <si>
    <t>Aantal uren</t>
  </si>
  <si>
    <t>5 t/m 7</t>
  </si>
  <si>
    <t>8 t/m 10</t>
  </si>
  <si>
    <t>11&lt;</t>
  </si>
  <si>
    <t>Enabling Functions</t>
  </si>
  <si>
    <t>Nucleair New Build</t>
  </si>
  <si>
    <t>Gemiddelde marktopslagen</t>
  </si>
  <si>
    <t>Gemiddelde marktopslag</t>
  </si>
  <si>
    <t>Totale Marktopslag
(uren * Gemiddelde marktopslag)</t>
  </si>
  <si>
    <t>Totale inschrijfprijs</t>
  </si>
  <si>
    <t>Alle bedragen in €</t>
  </si>
  <si>
    <t>Fictieve uren, hieraan kunnen geen rechten worden ontleend</t>
  </si>
  <si>
    <t>Doelgroep</t>
  </si>
  <si>
    <t>Gemiddelde marge 
(33,33% per senioriteitsniveau)</t>
  </si>
  <si>
    <t>Gemiddeld basis tarief</t>
  </si>
  <si>
    <t>Totaal</t>
  </si>
  <si>
    <t>Functiegroep</t>
  </si>
  <si>
    <t>Hay 5</t>
  </si>
  <si>
    <t>Hay 6</t>
  </si>
  <si>
    <t>Hay 7</t>
  </si>
  <si>
    <t>Hay 8</t>
  </si>
  <si>
    <t>Hay 9</t>
  </si>
  <si>
    <t>Hay 10</t>
  </si>
  <si>
    <t>Hay 11</t>
  </si>
  <si>
    <t>Hay 12</t>
  </si>
  <si>
    <t>Hay 13</t>
  </si>
  <si>
    <t>Hay 14</t>
  </si>
  <si>
    <t>Hay 15</t>
  </si>
  <si>
    <t>Hay 16</t>
  </si>
  <si>
    <t>Hay 17</t>
  </si>
  <si>
    <t>Hay 18</t>
  </si>
  <si>
    <t>Hay 19</t>
  </si>
  <si>
    <t>Hay 20</t>
  </si>
  <si>
    <t>Hay 21</t>
  </si>
  <si>
    <t>Hay 22</t>
  </si>
  <si>
    <t>Hay 23</t>
  </si>
  <si>
    <t>Hay 24</t>
  </si>
  <si>
    <t>Rekentool prijsscore</t>
  </si>
  <si>
    <t>Marge-opslag</t>
  </si>
  <si>
    <t>Prijs Inschrijver</t>
  </si>
  <si>
    <t>Minimale prijs</t>
  </si>
  <si>
    <t>Maximale prijs</t>
  </si>
  <si>
    <t>Uw totale inschrijfprijs</t>
  </si>
  <si>
    <t>Totale inschrijving</t>
  </si>
  <si>
    <t>Omschrijving</t>
  </si>
  <si>
    <t>Bandbreedte</t>
  </si>
  <si>
    <t>Punten prijs</t>
  </si>
  <si>
    <t>Score voor waarde van inschrijver</t>
  </si>
  <si>
    <t>Inschrijfprijs</t>
  </si>
  <si>
    <t>Punten</t>
  </si>
  <si>
    <t>Uurtarieven exclusief BTW</t>
  </si>
  <si>
    <t>Richtlijntarieven</t>
  </si>
  <si>
    <t>Dienstsoort</t>
  </si>
  <si>
    <t>Regulier</t>
  </si>
  <si>
    <t>Nee</t>
  </si>
  <si>
    <t>Begin</t>
  </si>
  <si>
    <t>Midden</t>
  </si>
  <si>
    <t>Schaal / zwaarte-indicator</t>
  </si>
  <si>
    <t>Minimum Richttarief</t>
  </si>
  <si>
    <t>Maximum Richttarief</t>
  </si>
  <si>
    <r>
      <t xml:space="preserve">Uurtarieven inclusief loonkosten, vaste nominale Marktopslag per Schaal/zwaarte-indicator, reis/ autokosten en opleidingskosten.  Voor deze Functiegroepen geldt geen overwerk
</t>
    </r>
    <r>
      <rPr>
        <b/>
        <sz val="12"/>
        <rFont val="VAG Rounded Std Thin"/>
        <family val="2"/>
      </rPr>
      <t>EXCLUSIEF BTW</t>
    </r>
  </si>
  <si>
    <t>te hanteren rij</t>
  </si>
  <si>
    <t>C</t>
  </si>
  <si>
    <t>D</t>
  </si>
  <si>
    <t>E</t>
  </si>
  <si>
    <t>F</t>
  </si>
  <si>
    <t>I</t>
  </si>
  <si>
    <t>J</t>
  </si>
  <si>
    <t>K</t>
  </si>
  <si>
    <t>CAO+</t>
  </si>
  <si>
    <t>CAO++</t>
  </si>
  <si>
    <t>CAO+++</t>
  </si>
  <si>
    <t>Standaard</t>
  </si>
  <si>
    <t>Financieel</t>
  </si>
  <si>
    <t>Actuarieel</t>
  </si>
  <si>
    <t>Medisch</t>
  </si>
  <si>
    <t>Juridisch</t>
  </si>
  <si>
    <t>HR</t>
  </si>
  <si>
    <t>Business Consulting - EB</t>
  </si>
  <si>
    <t>Business Consulting - Strategisch</t>
  </si>
  <si>
    <t>Business Consulting - Tactisch</t>
  </si>
  <si>
    <t>Business Consulting - Operationeel</t>
  </si>
  <si>
    <t>Business Interim</t>
  </si>
  <si>
    <t>Accountancy</t>
  </si>
  <si>
    <t>Marketing &amp; Communicatie</t>
  </si>
  <si>
    <t>Call Center</t>
  </si>
  <si>
    <t>t/m HAY8</t>
  </si>
  <si>
    <t>HAY 9 t/m HAY 12</t>
  </si>
  <si>
    <t>HAY 13 t/m HAY 16</t>
  </si>
  <si>
    <t>HAY 17 t/m HAY 20</t>
  </si>
  <si>
    <t>HAY 21 t/m HAY 24</t>
  </si>
  <si>
    <t>Richtlijntarieven Inhuurprofessionals</t>
  </si>
  <si>
    <t/>
  </si>
  <si>
    <t>Projectmanagement algemeen</t>
  </si>
  <si>
    <t>Extra doelgroep 17</t>
  </si>
  <si>
    <t>Extra doelgroep 18</t>
  </si>
  <si>
    <t>Extra doelgroep 19</t>
  </si>
  <si>
    <t>BASIS 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</si>
</sst>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 #,##0.00_);\(&quot;€&quot;\ #,##0.00\)"/>
    <numFmt numFmtId="43" formatCode="_(* #,##0.00_);_(* \(#,##0.00\);_(* &quot;-&quot;??_);_(@_)"/>
    <numFmt numFmtId="164" formatCode="_ [$€-413]\ * #,##0.00_ ;_ [$€-413]\ * \-#,##0.00_ ;_ [$€-413]\ * &quot;-&quot;??_ ;_ @_ "/>
    <numFmt numFmtId="165" formatCode="_ * #,##0.00_ ;_ * \-#,##0.00_ ;_ * &quot;-&quot;??_ ;_ @_ "/>
    <numFmt numFmtId="166" formatCode="0.0%"/>
    <numFmt numFmtId="167" formatCode="_ &quot;€&quot;\ * #,##0.00_ ;_ &quot;€&quot;\ * \-#,##0.00_ ;_ &quot;€&quot;\ * &quot;-&quot;??_ ;_ @_ "/>
    <numFmt numFmtId="168" formatCode="&quot;€&quot;\ #,##0.00;&quot;€&quot;\ \-#,##0.00"/>
    <numFmt numFmtId="169" formatCode="&quot;Per &quot;d/m/yyyy"/>
    <numFmt numFmtId="170" formatCode="_-* #,##0.00_-;_-* #,##0.00\-;_-* &quot;-&quot;??_-;_-@_-"/>
    <numFmt numFmtId="171" formatCode="&quot;€&quot;\ #,##0.00"/>
    <numFmt numFmtId="172" formatCode="&quot;€&quot;\ #,##0"/>
    <numFmt numFmtId="173" formatCode="_-&quot;€&quot;\ * #,##0.00_-;_-&quot;€&quot;\ * #,##0.00\-;_-&quot;€&quot;\ * &quot;-&quot;??_-;_-@_-"/>
    <numFmt numFmtId="174" formatCode="_-&quot;€&quot;\ * #,##0_-;_-&quot;€&quot;\ * #,##0\-;_-&quot;€&quot;\ * &quot;-&quot;??_-;_-@_-"/>
    <numFmt numFmtId="175" formatCode="_(&quot;€&quot;* #,##0.00_);_(&quot;€&quot;* \(#,##0.00\);_(&quot;€&quot;* &quot;-&quot;??_);_(@_)"/>
    <numFmt numFmtId="176" formatCode="0.0"/>
    <numFmt numFmtId="177" formatCode="_-[$€-2]\ * #,##0.00_-;_-[$€-2]\ * #,##0.00\-;_-[$€-2]\ * &quot;-&quot;??_-;_-@_-"/>
    <numFmt numFmtId="178" formatCode="0.0000"/>
    <numFmt numFmtId="179" formatCode="_-* #,##0.00_-;\-* #,##0.00_-;_-* &quot;-&quot;??_-;_-@_-"/>
  </numFmts>
  <fonts count="82">
    <font>
      <sz val="10"/>
      <name val="Arial"/>
      <family val="2"/>
    </font>
    <font>
      <sz val="11"/>
      <color theme="1"/>
      <name val="Calibri"/>
      <family val="2"/>
      <scheme val="minor"/>
    </font>
    <font>
      <sz val="100"/>
      <color theme="1"/>
      <name val="VAG Rounded Std Bold"/>
    </font>
    <font>
      <b/>
      <sz val="11"/>
      <color theme="1"/>
      <name val="Calibri"/>
      <family val="2"/>
      <scheme val="minor"/>
    </font>
    <font>
      <sz val="11"/>
      <color theme="1"/>
      <name val="VAG Rounded Std Bold"/>
    </font>
    <font>
      <sz val="10"/>
      <name val="Arial"/>
      <family val="2"/>
    </font>
    <font>
      <sz val="72"/>
      <color theme="1"/>
      <name val="VAG Rounded Std Bold"/>
    </font>
    <font>
      <b/>
      <sz val="72"/>
      <color theme="4"/>
      <name val="VAG Rounded Std Thin"/>
      <family val="2"/>
    </font>
    <font>
      <sz val="20"/>
      <color rgb="FFE26207"/>
      <name val="VAG Rounded Std Bold"/>
    </font>
    <font>
      <sz val="12"/>
      <color theme="1"/>
      <name val="VAG Rounded Std Thin"/>
      <family val="2"/>
    </font>
    <font>
      <b/>
      <sz val="18"/>
      <color theme="1"/>
      <name val="VAG Rounded Std Thin"/>
      <family val="2"/>
    </font>
    <font>
      <sz val="20"/>
      <color theme="4"/>
      <name val="VAG Rounded Std Bold"/>
    </font>
    <font>
      <b/>
      <sz val="10"/>
      <name val="Arial"/>
      <family val="2"/>
    </font>
    <font>
      <sz val="8"/>
      <name val="Open Sans"/>
      <family val="2"/>
    </font>
    <font>
      <b/>
      <sz val="8"/>
      <name val="Open Sans"/>
      <family val="2"/>
    </font>
    <font>
      <sz val="10"/>
      <color theme="1"/>
      <name val="OpenSans"/>
      <family val="2"/>
    </font>
    <font>
      <sz val="10"/>
      <color theme="1"/>
      <name val="VAGRoundedStd-Thin"/>
    </font>
    <font>
      <sz val="11"/>
      <color theme="1"/>
      <name val="Verdana"/>
      <family val="2"/>
    </font>
    <font>
      <sz val="12"/>
      <name val="VAGRoundedStd-Thin"/>
    </font>
    <font>
      <sz val="11"/>
      <color theme="1"/>
      <name val="VAGRoundedStd-Thin"/>
    </font>
    <font>
      <sz val="11"/>
      <color theme="1"/>
      <name val="Arial"/>
      <family val="2"/>
    </font>
    <font>
      <u/>
      <sz val="10"/>
      <color indexed="12"/>
      <name val="Arial"/>
      <family val="2"/>
    </font>
    <font>
      <sz val="18"/>
      <color indexed="63"/>
      <name val="VAG Rounded Std Bold"/>
    </font>
    <font>
      <b/>
      <sz val="14"/>
      <color indexed="23"/>
      <name val="VAG Rounded Std Bold"/>
    </font>
    <font>
      <sz val="10"/>
      <name val="Open Sans"/>
      <family val="2"/>
    </font>
    <font>
      <b/>
      <sz val="10"/>
      <name val="Open Sans"/>
      <family val="2"/>
    </font>
    <font>
      <sz val="10"/>
      <color rgb="FF000000"/>
      <name val="Verdana"/>
      <family val="2"/>
    </font>
    <font>
      <sz val="14"/>
      <color theme="1"/>
      <name val="VAG Rounded Std Bold"/>
    </font>
    <font>
      <sz val="14"/>
      <color theme="1"/>
      <name val="Verdana"/>
      <family val="2"/>
    </font>
    <font>
      <sz val="12"/>
      <color theme="1"/>
      <name val="VAG Rounded Std Bold"/>
    </font>
    <font>
      <sz val="11"/>
      <color theme="1"/>
      <name val="Open Sans"/>
      <family val="2"/>
    </font>
    <font>
      <b/>
      <sz val="11"/>
      <color theme="1"/>
      <name val="Open Sans"/>
      <family val="2"/>
    </font>
    <font>
      <sz val="11"/>
      <name val="VAG Rounded Std Thin"/>
    </font>
    <font>
      <sz val="11"/>
      <color theme="1"/>
      <name val="VAG Rounded Std Thin"/>
    </font>
    <font>
      <sz val="10"/>
      <color theme="1"/>
      <name val="Open Sans"/>
      <family val="2"/>
    </font>
    <font>
      <b/>
      <sz val="11"/>
      <color indexed="8"/>
      <name val="VAG Rounded Std Bold"/>
    </font>
    <font>
      <b/>
      <sz val="14"/>
      <color indexed="63"/>
      <name val="VAG Rounded Std Bold"/>
    </font>
    <font>
      <sz val="10"/>
      <name val="VAG Rounded Std Bold"/>
    </font>
    <font>
      <b/>
      <sz val="14"/>
      <color indexed="23"/>
      <name val="VAGRounded BT"/>
    </font>
    <font>
      <b/>
      <sz val="14"/>
      <color indexed="63"/>
      <name val="VAGRounded BT"/>
    </font>
    <font>
      <sz val="10"/>
      <name val="VAGRounded BT"/>
    </font>
    <font>
      <b/>
      <sz val="11"/>
      <color indexed="8"/>
      <name val="VAGRounded BT"/>
    </font>
    <font>
      <b/>
      <sz val="11"/>
      <name val="VAG Rounded Std Thin"/>
    </font>
    <font>
      <b/>
      <sz val="11"/>
      <color theme="1"/>
      <name val="VAG Rounded Std Thin"/>
    </font>
    <font>
      <b/>
      <sz val="11"/>
      <color indexed="63"/>
      <name val="VAG Rounded Std Thin"/>
      <family val="2"/>
    </font>
    <font>
      <b/>
      <sz val="12"/>
      <color indexed="63"/>
      <name val="VAG Rounded Std Thin"/>
      <family val="2"/>
    </font>
    <font>
      <b/>
      <sz val="10"/>
      <name val="VAGRoundedStd-Thin"/>
    </font>
    <font>
      <sz val="10"/>
      <name val="VAGRoundedStd-Thin"/>
    </font>
    <font>
      <sz val="10"/>
      <color rgb="FF000000"/>
      <name val="VAGRoundedStd-Thin"/>
    </font>
    <font>
      <i/>
      <sz val="10"/>
      <name val="VAGRoundedStd-Thin"/>
    </font>
    <font>
      <sz val="10"/>
      <color theme="0"/>
      <name val="VAGRoundedStd-Thin"/>
    </font>
    <font>
      <sz val="11"/>
      <color theme="0"/>
      <name val="Calibri"/>
      <family val="2"/>
      <scheme val="minor"/>
    </font>
    <font>
      <sz val="11"/>
      <color rgb="FF3F3F76"/>
      <name val="Calibri"/>
      <family val="2"/>
      <scheme val="minor"/>
    </font>
    <font>
      <sz val="10"/>
      <color rgb="FFFF0000"/>
      <name val="VAGRoundedStd-Thin"/>
    </font>
    <font>
      <b/>
      <sz val="10"/>
      <color theme="0"/>
      <name val="VAGRoundedStd-Thin"/>
    </font>
    <font>
      <b/>
      <sz val="20"/>
      <color rgb="FFE26207"/>
      <name val="VAG Rounded Std Thin"/>
      <family val="2"/>
    </font>
    <font>
      <sz val="10"/>
      <color indexed="9"/>
      <name val="VAG Rounded Std Bold"/>
    </font>
    <font>
      <b/>
      <sz val="12"/>
      <name val="VAG Rounded Std Bold"/>
    </font>
    <font>
      <b/>
      <sz val="16"/>
      <name val="VAG Rounded Std Bold"/>
    </font>
    <font>
      <b/>
      <sz val="14"/>
      <color theme="0"/>
      <name val="VAG Rounded Std Bold"/>
    </font>
    <font>
      <sz val="10"/>
      <color indexed="63"/>
      <name val="VAG Rounded Std Bold"/>
    </font>
    <font>
      <b/>
      <sz val="10"/>
      <name val="VAG Rounded Std Thin"/>
      <family val="2"/>
    </font>
    <font>
      <b/>
      <sz val="8"/>
      <color indexed="23"/>
      <name val="VAG Rounded Std Thin"/>
      <family val="2"/>
    </font>
    <font>
      <b/>
      <sz val="16"/>
      <color indexed="63"/>
      <name val="VAG Rounded Std Thin"/>
      <family val="2"/>
    </font>
    <font>
      <b/>
      <sz val="14"/>
      <color indexed="9"/>
      <name val="VAG Rounded Std Thin"/>
      <family val="2"/>
    </font>
    <font>
      <b/>
      <sz val="14"/>
      <color indexed="23"/>
      <name val="VAG Rounded Std Thin"/>
      <family val="2"/>
    </font>
    <font>
      <b/>
      <sz val="14"/>
      <name val="VAG Rounded Std Thin"/>
      <family val="2"/>
    </font>
    <font>
      <b/>
      <sz val="11"/>
      <color indexed="9"/>
      <name val="VAG Rounded Std Bold"/>
    </font>
    <font>
      <sz val="12"/>
      <name val="VAG Rounded Std Thin"/>
      <family val="2"/>
    </font>
    <font>
      <sz val="12"/>
      <color indexed="63"/>
      <name val="VAG Rounded Std Thin"/>
      <family val="2"/>
    </font>
    <font>
      <b/>
      <sz val="11"/>
      <color indexed="9"/>
      <name val="VAG Rounded Std Thin"/>
      <family val="2"/>
    </font>
    <font>
      <b/>
      <sz val="11"/>
      <name val="VAG Rounded Std Thin"/>
      <family val="2"/>
    </font>
    <font>
      <b/>
      <sz val="12"/>
      <name val="VAG Rounded Std Thin"/>
      <family val="2"/>
    </font>
    <font>
      <b/>
      <sz val="12"/>
      <color indexed="63"/>
      <name val="VAG Rounded Std Bold"/>
    </font>
    <font>
      <b/>
      <sz val="12"/>
      <color indexed="63"/>
      <name val="Open Sans"/>
      <family val="2"/>
    </font>
    <font>
      <sz val="12"/>
      <color indexed="63"/>
      <name val="VAGRoundedStd-Thin"/>
    </font>
    <font>
      <sz val="12"/>
      <color indexed="63"/>
      <name val="VAG Rounded Std Light"/>
      <family val="2"/>
    </font>
    <font>
      <b/>
      <sz val="11"/>
      <color theme="1"/>
      <name val="VAG Rounded Std Thin"/>
      <family val="2"/>
    </font>
    <font>
      <b/>
      <sz val="12"/>
      <color indexed="10"/>
      <name val="Open Sans"/>
      <family val="2"/>
    </font>
    <font>
      <sz val="11"/>
      <name val="Open Sans"/>
      <family val="2"/>
    </font>
    <font>
      <b/>
      <sz val="12"/>
      <name val="Open Sans"/>
      <family val="2"/>
    </font>
    <font>
      <sz val="11"/>
      <color indexed="63"/>
      <name val="Open Sans"/>
      <family val="2"/>
    </font>
  </fonts>
  <fills count="11">
    <fill>
      <patternFill patternType="none"/>
    </fill>
    <fill>
      <patternFill patternType="gray125"/>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s>
  <borders count="51">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E26207"/>
      </bottom>
      <diagonal/>
    </border>
    <border>
      <left/>
      <right/>
      <top/>
      <bottom style="thin">
        <color rgb="FFE26207"/>
      </bottom>
      <diagonal/>
    </border>
    <border>
      <left style="thin">
        <color rgb="FFE26207"/>
      </left>
      <right/>
      <top style="thin">
        <color rgb="FFE26207"/>
      </top>
      <bottom style="thin">
        <color rgb="FFE26207"/>
      </bottom>
      <diagonal/>
    </border>
    <border>
      <left/>
      <right/>
      <top style="thin">
        <color rgb="FFE26207"/>
      </top>
      <bottom/>
      <diagonal/>
    </border>
    <border>
      <left style="thin">
        <color rgb="FFE26207"/>
      </left>
      <right/>
      <top style="thin">
        <color rgb="FFE26207"/>
      </top>
      <bottom/>
      <diagonal/>
    </border>
    <border>
      <left style="thin">
        <color rgb="FFE26207"/>
      </left>
      <right/>
      <top/>
      <bottom/>
      <diagonal/>
    </border>
    <border>
      <left/>
      <right/>
      <top style="thin">
        <color rgb="FFE26207"/>
      </top>
      <bottom style="thin">
        <color rgb="FFE26207"/>
      </bottom>
      <diagonal/>
    </border>
    <border>
      <left/>
      <right style="thin">
        <color rgb="FFE26207"/>
      </right>
      <top style="thin">
        <color rgb="FFE26207"/>
      </top>
      <bottom style="thin">
        <color rgb="FFE26207"/>
      </bottom>
      <diagonal/>
    </border>
    <border>
      <left/>
      <right style="thin">
        <color rgb="FFE26207"/>
      </right>
      <top style="thin">
        <color rgb="FFE26207"/>
      </top>
      <bottom/>
      <diagonal/>
    </border>
    <border>
      <left/>
      <right style="thin">
        <color rgb="FFE26207"/>
      </right>
      <top/>
      <bottom/>
      <diagonal/>
    </border>
    <border>
      <left style="thin">
        <color rgb="FFE26207"/>
      </left>
      <right style="thin">
        <color rgb="FFE26207"/>
      </right>
      <top style="thin">
        <color rgb="FFE26207"/>
      </top>
      <bottom style="thin">
        <color rgb="FFE26207"/>
      </bottom>
      <diagonal/>
    </border>
    <border>
      <left style="medium">
        <color indexed="64"/>
      </left>
      <right style="thin">
        <color indexed="9"/>
      </right>
      <top style="medium">
        <color indexed="64"/>
      </top>
      <bottom/>
      <diagonal/>
    </border>
    <border>
      <left/>
      <right/>
      <top style="medium">
        <color indexed="64"/>
      </top>
      <bottom/>
      <diagonal/>
    </border>
    <border>
      <left/>
      <right style="thin">
        <color indexed="9"/>
      </right>
      <top style="medium">
        <color indexed="64"/>
      </top>
      <bottom style="thin">
        <color indexed="9"/>
      </bottom>
      <diagonal/>
    </border>
    <border>
      <left/>
      <right style="medium">
        <color indexed="64"/>
      </right>
      <top style="medium">
        <color indexed="64"/>
      </top>
      <bottom/>
      <diagonal/>
    </border>
    <border>
      <left style="medium">
        <color indexed="64"/>
      </left>
      <right style="thin">
        <color indexed="9"/>
      </right>
      <top/>
      <bottom/>
      <diagonal/>
    </border>
    <border>
      <left/>
      <right style="thin">
        <color indexed="9"/>
      </right>
      <top/>
      <bottom style="thin">
        <color indexed="9"/>
      </bottom>
      <diagonal/>
    </border>
    <border>
      <left/>
      <right style="medium">
        <color indexed="64"/>
      </right>
      <top/>
      <bottom/>
      <diagonal/>
    </border>
    <border>
      <left style="medium">
        <color indexed="64"/>
      </left>
      <right style="thin">
        <color indexed="9"/>
      </right>
      <top/>
      <bottom style="medium">
        <color indexed="64"/>
      </bottom>
      <diagonal/>
    </border>
    <border>
      <left/>
      <right/>
      <top/>
      <bottom style="medium">
        <color indexed="64"/>
      </bottom>
      <diagonal/>
    </border>
    <border>
      <left/>
      <right style="thin">
        <color indexed="9"/>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indexed="9"/>
      </top>
      <bottom style="medium">
        <color rgb="FFE26207"/>
      </bottom>
      <diagonal/>
    </border>
    <border>
      <left/>
      <right style="thin">
        <color indexed="9"/>
      </right>
      <top style="thin">
        <color indexed="9"/>
      </top>
      <bottom style="medium">
        <color rgb="FFE26207"/>
      </bottom>
      <diagonal/>
    </border>
    <border>
      <left/>
      <right/>
      <top/>
      <bottom style="thin">
        <color indexed="9"/>
      </bottom>
      <diagonal/>
    </border>
    <border>
      <left/>
      <right/>
      <top style="thin">
        <color indexed="9"/>
      </top>
      <bottom/>
      <diagonal/>
    </border>
    <border>
      <left style="thin">
        <color indexed="9"/>
      </left>
      <right/>
      <top/>
      <bottom style="thin">
        <color indexed="9"/>
      </bottom>
      <diagonal/>
    </border>
    <border>
      <left style="thin">
        <color indexed="9"/>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rgb="FFE26207"/>
      </bottom>
      <diagonal/>
    </border>
    <border>
      <left style="thin">
        <color indexed="9"/>
      </left>
      <right/>
      <top style="thin">
        <color indexed="9"/>
      </top>
      <bottom style="thin">
        <color rgb="FFE26207"/>
      </bottom>
      <diagonal/>
    </border>
    <border>
      <left/>
      <right style="thin">
        <color indexed="9"/>
      </right>
      <top style="thin">
        <color indexed="9"/>
      </top>
      <bottom style="thin">
        <color rgb="FFE26207"/>
      </bottom>
      <diagonal/>
    </border>
    <border>
      <left/>
      <right style="thin">
        <color indexed="9"/>
      </right>
      <top/>
      <bottom/>
      <diagonal/>
    </border>
    <border>
      <left/>
      <right/>
      <top style="thick">
        <color rgb="FFE26207"/>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rgb="FFE26207"/>
      </left>
      <right/>
      <top/>
      <bottom style="thin">
        <color rgb="FFE26207"/>
      </bottom>
      <diagonal/>
    </border>
    <border>
      <left/>
      <right style="thin">
        <color rgb="FFE26207"/>
      </right>
      <top/>
      <bottom style="thin">
        <color rgb="FFE26207"/>
      </bottom>
      <diagonal/>
    </border>
  </borders>
  <cellStyleXfs count="23">
    <xf numFmtId="0" fontId="0" fillId="0" borderId="0"/>
    <xf numFmtId="170" fontId="5" fillId="0" borderId="0" applyFont="0" applyFill="0" applyBorder="0" applyAlignment="0" applyProtection="0"/>
    <xf numFmtId="173" fontId="5" fillId="0" borderId="0" applyFont="0" applyFill="0" applyBorder="0" applyAlignment="0" applyProtection="0"/>
    <xf numFmtId="9" fontId="5"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5" fillId="0" borderId="0"/>
    <xf numFmtId="0" fontId="15" fillId="0" borderId="0"/>
    <xf numFmtId="9" fontId="15" fillId="0" borderId="0" applyFont="0" applyFill="0" applyBorder="0" applyAlignment="0" applyProtection="0"/>
    <xf numFmtId="0" fontId="1" fillId="0" borderId="0"/>
    <xf numFmtId="0" fontId="1" fillId="0" borderId="0"/>
    <xf numFmtId="167" fontId="20" fillId="0" borderId="0" applyFont="0" applyFill="0" applyBorder="0" applyAlignment="0" applyProtection="0"/>
    <xf numFmtId="0" fontId="21" fillId="0" borderId="0" applyNumberFormat="0" applyFill="0" applyBorder="0" applyAlignment="0" applyProtection="0">
      <alignment vertical="top"/>
      <protection locked="0"/>
    </xf>
    <xf numFmtId="165" fontId="1" fillId="0" borderId="0" applyFont="0" applyFill="0" applyBorder="0" applyAlignment="0" applyProtection="0"/>
    <xf numFmtId="0" fontId="20" fillId="0" borderId="0"/>
    <xf numFmtId="0" fontId="51" fillId="4" borderId="0" applyNumberFormat="0" applyBorder="0" applyAlignment="0" applyProtection="0"/>
    <xf numFmtId="0" fontId="52" fillId="2" borderId="1" applyNumberFormat="0" applyAlignment="0" applyProtection="0"/>
    <xf numFmtId="43" fontId="20" fillId="0" borderId="0" applyFont="0" applyFill="0" applyBorder="0" applyAlignment="0" applyProtection="0"/>
    <xf numFmtId="0" fontId="1" fillId="5" borderId="0" applyNumberFormat="0" applyBorder="0" applyAlignment="0" applyProtection="0"/>
    <xf numFmtId="0" fontId="20" fillId="3" borderId="2" applyNumberFormat="0" applyFont="0" applyAlignment="0" applyProtection="0"/>
    <xf numFmtId="9" fontId="20" fillId="0" borderId="0" applyFont="0" applyFill="0" applyBorder="0" applyAlignment="0" applyProtection="0"/>
    <xf numFmtId="179" fontId="5" fillId="0" borderId="0" applyFont="0" applyFill="0" applyBorder="0" applyAlignment="0" applyProtection="0"/>
  </cellStyleXfs>
  <cellXfs count="273">
    <xf numFmtId="0" fontId="0" fillId="0" borderId="0" xfId="0"/>
    <xf numFmtId="0" fontId="1" fillId="0" borderId="0" xfId="4"/>
    <xf numFmtId="164" fontId="1" fillId="0" borderId="0" xfId="4" applyNumberFormat="1"/>
    <xf numFmtId="165" fontId="0" fillId="0" borderId="0" xfId="5" applyFont="1"/>
    <xf numFmtId="165" fontId="1" fillId="0" borderId="0" xfId="4" applyNumberFormat="1"/>
    <xf numFmtId="0" fontId="2" fillId="0" borderId="0" xfId="4" applyFont="1"/>
    <xf numFmtId="165" fontId="3" fillId="0" borderId="0" xfId="5" applyFont="1"/>
    <xf numFmtId="164" fontId="3" fillId="0" borderId="0" xfId="4" applyNumberFormat="1" applyFont="1"/>
    <xf numFmtId="0" fontId="4" fillId="0" borderId="0" xfId="4" applyFont="1"/>
    <xf numFmtId="166" fontId="0" fillId="0" borderId="0" xfId="6" applyNumberFormat="1" applyFont="1"/>
    <xf numFmtId="2" fontId="6" fillId="0" borderId="0" xfId="4" applyNumberFormat="1" applyFont="1" applyAlignment="1">
      <alignment horizontal="left" indent="1"/>
    </xf>
    <xf numFmtId="0" fontId="7" fillId="0" borderId="0" xfId="7" applyFont="1" applyAlignment="1">
      <alignment vertical="center"/>
    </xf>
    <xf numFmtId="0" fontId="9" fillId="0" borderId="0" xfId="0" applyFont="1"/>
    <xf numFmtId="0" fontId="9" fillId="6" borderId="0" xfId="0" applyFont="1" applyFill="1" applyAlignment="1">
      <alignment horizontal="left"/>
    </xf>
    <xf numFmtId="14" fontId="9" fillId="6" borderId="0" xfId="0" applyNumberFormat="1" applyFont="1" applyFill="1" applyAlignment="1">
      <alignment horizontal="left"/>
    </xf>
    <xf numFmtId="0" fontId="10" fillId="0" borderId="0" xfId="4" applyFont="1" applyAlignment="1">
      <alignment vertical="center"/>
    </xf>
    <xf numFmtId="0" fontId="11" fillId="0" borderId="3" xfId="7" applyFont="1" applyBorder="1" applyAlignment="1">
      <alignment horizontal="right" vertical="center"/>
    </xf>
    <xf numFmtId="0" fontId="5" fillId="0" borderId="0" xfId="7"/>
    <xf numFmtId="0" fontId="12" fillId="0" borderId="0" xfId="7" applyFont="1"/>
    <xf numFmtId="0" fontId="13" fillId="0" borderId="0" xfId="7" applyFont="1"/>
    <xf numFmtId="0" fontId="14" fillId="0" borderId="0" xfId="7" applyFont="1"/>
    <xf numFmtId="0" fontId="22" fillId="0" borderId="0" xfId="13" applyFont="1" applyFill="1" applyBorder="1" applyAlignment="1" applyProtection="1">
      <alignment horizontal="left" vertical="center"/>
    </xf>
    <xf numFmtId="0" fontId="23" fillId="0" borderId="0" xfId="13" applyFont="1" applyFill="1" applyBorder="1" applyAlignment="1" applyProtection="1"/>
    <xf numFmtId="0" fontId="24" fillId="0" borderId="0" xfId="7" applyFont="1"/>
    <xf numFmtId="0" fontId="25" fillId="0" borderId="0" xfId="7" applyFont="1"/>
    <xf numFmtId="0" fontId="30" fillId="0" borderId="0" xfId="11" applyFont="1" applyAlignment="1">
      <alignment vertical="center"/>
    </xf>
    <xf numFmtId="0" fontId="29" fillId="0" borderId="0" xfId="7" applyFont="1" applyAlignment="1">
      <alignment horizontal="center" vertical="center" readingOrder="1"/>
    </xf>
    <xf numFmtId="7" fontId="5" fillId="0" borderId="0" xfId="7" applyNumberFormat="1"/>
    <xf numFmtId="7" fontId="12" fillId="0" borderId="0" xfId="7" applyNumberFormat="1" applyFont="1"/>
    <xf numFmtId="0" fontId="30" fillId="0" borderId="0" xfId="11" applyFont="1" applyAlignment="1">
      <alignment horizontal="center" vertical="center"/>
    </xf>
    <xf numFmtId="168" fontId="33" fillId="8" borderId="8" xfId="11" applyNumberFormat="1" applyFont="1" applyFill="1" applyBorder="1" applyAlignment="1" applyProtection="1">
      <alignment horizontal="center" vertical="center"/>
      <protection locked="0"/>
    </xf>
    <xf numFmtId="168" fontId="33" fillId="7" borderId="8" xfId="11" applyNumberFormat="1" applyFont="1" applyFill="1" applyBorder="1" applyAlignment="1" applyProtection="1">
      <alignment horizontal="center" vertical="center"/>
      <protection locked="0"/>
    </xf>
    <xf numFmtId="0" fontId="30" fillId="0" borderId="0" xfId="11" applyFont="1"/>
    <xf numFmtId="0" fontId="31" fillId="0" borderId="0" xfId="11" applyFont="1"/>
    <xf numFmtId="0" fontId="29" fillId="0" borderId="4" xfId="7" applyFont="1" applyBorder="1" applyAlignment="1">
      <alignment horizontal="center" vertical="center" wrapText="1" readingOrder="1"/>
    </xf>
    <xf numFmtId="0" fontId="32" fillId="0" borderId="6" xfId="11" applyFont="1" applyBorder="1" applyAlignment="1">
      <alignment horizontal="center" vertical="center"/>
    </xf>
    <xf numFmtId="7" fontId="30" fillId="0" borderId="0" xfId="11" applyNumberFormat="1" applyFont="1"/>
    <xf numFmtId="0" fontId="32" fillId="6" borderId="0" xfId="11" applyFont="1" applyFill="1" applyAlignment="1">
      <alignment horizontal="center" vertical="center"/>
    </xf>
    <xf numFmtId="0" fontId="32" fillId="0" borderId="0" xfId="11" applyFont="1" applyAlignment="1">
      <alignment horizontal="center" vertical="center"/>
    </xf>
    <xf numFmtId="0" fontId="34" fillId="0" borderId="3" xfId="7" applyFont="1" applyBorder="1"/>
    <xf numFmtId="0" fontId="8" fillId="0" borderId="3" xfId="7" applyFont="1" applyBorder="1" applyAlignment="1">
      <alignment vertical="center"/>
    </xf>
    <xf numFmtId="169" fontId="35" fillId="0" borderId="0" xfId="13" applyNumberFormat="1" applyFont="1" applyFill="1" applyBorder="1" applyAlignment="1" applyProtection="1"/>
    <xf numFmtId="2" fontId="36" fillId="0" borderId="0" xfId="13" applyNumberFormat="1" applyFont="1" applyFill="1" applyBorder="1" applyAlignment="1" applyProtection="1"/>
    <xf numFmtId="0" fontId="37" fillId="0" borderId="0" xfId="7" applyFont="1"/>
    <xf numFmtId="0" fontId="19" fillId="0" borderId="0" xfId="11" applyFont="1" applyAlignment="1">
      <alignment vertical="top"/>
    </xf>
    <xf numFmtId="0" fontId="38" fillId="0" borderId="0" xfId="13" applyFont="1" applyFill="1" applyBorder="1" applyAlignment="1" applyProtection="1">
      <alignment vertical="top"/>
    </xf>
    <xf numFmtId="2" fontId="39" fillId="0" borderId="0" xfId="13" applyNumberFormat="1" applyFont="1" applyFill="1" applyBorder="1" applyAlignment="1" applyProtection="1">
      <alignment vertical="top"/>
    </xf>
    <xf numFmtId="0" fontId="40" fillId="0" borderId="0" xfId="7" applyFont="1" applyAlignment="1">
      <alignment vertical="top"/>
    </xf>
    <xf numFmtId="169" fontId="41" fillId="0" borderId="0" xfId="13" applyNumberFormat="1" applyFont="1" applyFill="1" applyBorder="1" applyAlignment="1" applyProtection="1">
      <alignment vertical="top"/>
    </xf>
    <xf numFmtId="0" fontId="24" fillId="0" borderId="0" xfId="7" applyFont="1" applyAlignment="1">
      <alignment vertical="top"/>
    </xf>
    <xf numFmtId="0" fontId="13" fillId="0" borderId="0" xfId="7" applyFont="1" applyAlignment="1">
      <alignment vertical="top"/>
    </xf>
    <xf numFmtId="0" fontId="4" fillId="0" borderId="4" xfId="7" applyFont="1" applyBorder="1" applyAlignment="1">
      <alignment horizontal="center" vertical="center" readingOrder="1"/>
    </xf>
    <xf numFmtId="3" fontId="33" fillId="0" borderId="0" xfId="1" applyNumberFormat="1" applyFont="1" applyFill="1" applyBorder="1" applyAlignment="1">
      <alignment horizontal="center" vertical="center"/>
    </xf>
    <xf numFmtId="9" fontId="30" fillId="0" borderId="0" xfId="3" applyFont="1"/>
    <xf numFmtId="2" fontId="30" fillId="0" borderId="0" xfId="11" applyNumberFormat="1" applyFont="1"/>
    <xf numFmtId="0" fontId="30" fillId="0" borderId="0" xfId="11" applyFont="1" applyAlignment="1">
      <alignment horizontal="left"/>
    </xf>
    <xf numFmtId="165" fontId="24" fillId="0" borderId="0" xfId="14" applyFont="1"/>
    <xf numFmtId="3" fontId="30" fillId="0" borderId="0" xfId="11" applyNumberFormat="1" applyFont="1" applyAlignment="1">
      <alignment horizontal="left"/>
    </xf>
    <xf numFmtId="0" fontId="34" fillId="0" borderId="0" xfId="11" applyFont="1"/>
    <xf numFmtId="0" fontId="11" fillId="0" borderId="3" xfId="7" applyFont="1" applyBorder="1" applyAlignment="1">
      <alignment vertical="center"/>
    </xf>
    <xf numFmtId="0" fontId="29" fillId="0" borderId="7" xfId="7" applyFont="1" applyBorder="1" applyAlignment="1">
      <alignment horizontal="center" vertical="center" readingOrder="1"/>
    </xf>
    <xf numFmtId="0" fontId="4" fillId="0" borderId="7" xfId="7" applyFont="1" applyBorder="1" applyAlignment="1">
      <alignment horizontal="center" vertical="center" readingOrder="1"/>
    </xf>
    <xf numFmtId="0" fontId="4" fillId="0" borderId="6" xfId="7" applyFont="1" applyBorder="1" applyAlignment="1">
      <alignment horizontal="center" vertical="center" wrapText="1" readingOrder="1"/>
    </xf>
    <xf numFmtId="0" fontId="4" fillId="0" borderId="11" xfId="7" applyFont="1" applyBorder="1" applyAlignment="1">
      <alignment horizontal="center" vertical="center" wrapText="1" readingOrder="1"/>
    </xf>
    <xf numFmtId="174" fontId="5" fillId="0" borderId="0" xfId="7" applyNumberFormat="1"/>
    <xf numFmtId="174" fontId="30" fillId="0" borderId="0" xfId="11" applyNumberFormat="1" applyFont="1" applyAlignment="1">
      <alignment horizontal="center" vertical="center"/>
    </xf>
    <xf numFmtId="173" fontId="30" fillId="0" borderId="0" xfId="11" applyNumberFormat="1" applyFont="1" applyAlignment="1">
      <alignment horizontal="center" vertical="center"/>
    </xf>
    <xf numFmtId="3" fontId="30" fillId="0" borderId="0" xfId="11" applyNumberFormat="1" applyFont="1"/>
    <xf numFmtId="0" fontId="42" fillId="6" borderId="13" xfId="11" applyFont="1" applyFill="1" applyBorder="1" applyAlignment="1">
      <alignment horizontal="center" vertical="center"/>
    </xf>
    <xf numFmtId="3" fontId="43" fillId="6" borderId="5" xfId="11" applyNumberFormat="1" applyFont="1" applyFill="1" applyBorder="1" applyAlignment="1">
      <alignment horizontal="center" vertical="center"/>
    </xf>
    <xf numFmtId="168" fontId="43" fillId="6" borderId="9" xfId="11" applyNumberFormat="1" applyFont="1" applyFill="1" applyBorder="1" applyAlignment="1">
      <alignment horizontal="center" vertical="center"/>
    </xf>
    <xf numFmtId="174" fontId="43" fillId="6" borderId="10" xfId="3" applyNumberFormat="1" applyFont="1" applyFill="1" applyBorder="1" applyAlignment="1">
      <alignment horizontal="center" vertical="center"/>
    </xf>
    <xf numFmtId="174" fontId="12" fillId="0" borderId="0" xfId="7" applyNumberFormat="1" applyFont="1"/>
    <xf numFmtId="0" fontId="31" fillId="0" borderId="0" xfId="11" applyFont="1" applyAlignment="1">
      <alignment horizontal="center" vertical="center"/>
    </xf>
    <xf numFmtId="0" fontId="44" fillId="0" borderId="14" xfId="0" applyFont="1" applyBorder="1" applyAlignment="1">
      <alignment horizontal="center" vertical="center" wrapText="1"/>
    </xf>
    <xf numFmtId="171" fontId="45" fillId="0" borderId="15" xfId="1" applyNumberFormat="1" applyFont="1" applyFill="1" applyBorder="1" applyAlignment="1" applyProtection="1">
      <alignment horizontal="center" vertical="center"/>
    </xf>
    <xf numFmtId="171" fontId="44" fillId="9" borderId="16" xfId="1" applyNumberFormat="1" applyFont="1" applyFill="1" applyBorder="1" applyAlignment="1" applyProtection="1">
      <alignment horizontal="center" vertical="center"/>
    </xf>
    <xf numFmtId="171" fontId="44" fillId="9" borderId="16" xfId="0" applyNumberFormat="1" applyFont="1" applyFill="1" applyBorder="1" applyAlignment="1">
      <alignment horizontal="center" vertical="center" wrapText="1"/>
    </xf>
    <xf numFmtId="171" fontId="45" fillId="0" borderId="17" xfId="1" applyNumberFormat="1" applyFont="1" applyFill="1" applyBorder="1" applyAlignment="1" applyProtection="1">
      <alignment horizontal="center" vertical="center"/>
    </xf>
    <xf numFmtId="0" fontId="44" fillId="0" borderId="18" xfId="0" applyFont="1" applyBorder="1" applyAlignment="1">
      <alignment horizontal="center" vertical="center" wrapText="1"/>
    </xf>
    <xf numFmtId="171" fontId="45" fillId="0" borderId="0" xfId="1" applyNumberFormat="1" applyFont="1" applyFill="1" applyBorder="1" applyAlignment="1" applyProtection="1">
      <alignment horizontal="center" vertical="center"/>
    </xf>
    <xf numFmtId="171" fontId="44" fillId="9" borderId="19" xfId="1" applyNumberFormat="1" applyFont="1" applyFill="1" applyBorder="1" applyAlignment="1" applyProtection="1">
      <alignment horizontal="center" vertical="center"/>
    </xf>
    <xf numFmtId="171" fontId="44" fillId="9" borderId="19" xfId="0" applyNumberFormat="1" applyFont="1" applyFill="1" applyBorder="1" applyAlignment="1">
      <alignment horizontal="center" vertical="center" wrapText="1"/>
    </xf>
    <xf numFmtId="171" fontId="45" fillId="0" borderId="20" xfId="1" applyNumberFormat="1" applyFont="1" applyFill="1" applyBorder="1" applyAlignment="1" applyProtection="1">
      <alignment horizontal="center" vertical="center"/>
    </xf>
    <xf numFmtId="171" fontId="30" fillId="0" borderId="0" xfId="11" applyNumberFormat="1" applyFont="1"/>
    <xf numFmtId="0" fontId="44" fillId="0" borderId="21" xfId="0" applyFont="1" applyBorder="1" applyAlignment="1">
      <alignment horizontal="center" vertical="center" wrapText="1"/>
    </xf>
    <xf numFmtId="171" fontId="45" fillId="0" borderId="22" xfId="1" applyNumberFormat="1" applyFont="1" applyFill="1" applyBorder="1" applyAlignment="1" applyProtection="1">
      <alignment horizontal="center" vertical="center"/>
    </xf>
    <xf numFmtId="171" fontId="44" fillId="9" borderId="23" xfId="1" applyNumberFormat="1" applyFont="1" applyFill="1" applyBorder="1" applyAlignment="1" applyProtection="1">
      <alignment horizontal="center" vertical="center"/>
    </xf>
    <xf numFmtId="171" fontId="44" fillId="9" borderId="23" xfId="0" applyNumberFormat="1" applyFont="1" applyFill="1" applyBorder="1" applyAlignment="1">
      <alignment horizontal="center" vertical="center" wrapText="1"/>
    </xf>
    <xf numFmtId="171" fontId="45" fillId="0" borderId="24" xfId="1" applyNumberFormat="1" applyFont="1" applyFill="1" applyBorder="1" applyAlignment="1" applyProtection="1">
      <alignment horizontal="center" vertical="center"/>
    </xf>
    <xf numFmtId="0" fontId="46" fillId="9" borderId="0" xfId="15" applyFont="1" applyFill="1"/>
    <xf numFmtId="0" fontId="47" fillId="9" borderId="0" xfId="15" applyFont="1" applyFill="1"/>
    <xf numFmtId="0" fontId="46" fillId="9" borderId="26" xfId="15" applyFont="1" applyFill="1" applyBorder="1" applyAlignment="1">
      <alignment horizontal="left" vertical="center" wrapText="1"/>
    </xf>
    <xf numFmtId="9" fontId="46" fillId="9" borderId="27" xfId="15" applyNumberFormat="1" applyFont="1" applyFill="1" applyBorder="1" applyAlignment="1">
      <alignment horizontal="center" vertical="center"/>
    </xf>
    <xf numFmtId="2" fontId="46" fillId="9" borderId="26" xfId="15" applyNumberFormat="1" applyFont="1" applyFill="1" applyBorder="1" applyAlignment="1">
      <alignment horizontal="center" vertical="center"/>
    </xf>
    <xf numFmtId="0" fontId="46" fillId="9" borderId="28" xfId="15" applyFont="1" applyFill="1" applyBorder="1" applyAlignment="1">
      <alignment horizontal="center" vertical="center"/>
    </xf>
    <xf numFmtId="0" fontId="48" fillId="9" borderId="29" xfId="15" applyFont="1" applyFill="1" applyBorder="1" applyAlignment="1">
      <alignment horizontal="left"/>
    </xf>
    <xf numFmtId="167" fontId="49" fillId="0" borderId="0" xfId="12" applyFont="1" applyFill="1" applyBorder="1" applyAlignment="1" applyProtection="1">
      <alignment horizontal="center"/>
      <protection locked="0"/>
    </xf>
    <xf numFmtId="172" fontId="48" fillId="9" borderId="30" xfId="15" applyNumberFormat="1" applyFont="1" applyFill="1" applyBorder="1" applyAlignment="1">
      <alignment horizontal="center"/>
    </xf>
    <xf numFmtId="172" fontId="48" fillId="9" borderId="31" xfId="15" applyNumberFormat="1" applyFont="1" applyFill="1" applyBorder="1" applyAlignment="1">
      <alignment horizontal="center"/>
    </xf>
    <xf numFmtId="171" fontId="47" fillId="9" borderId="0" xfId="15" applyNumberFormat="1" applyFont="1" applyFill="1"/>
    <xf numFmtId="0" fontId="47" fillId="9" borderId="26" xfId="15" applyFont="1" applyFill="1" applyBorder="1"/>
    <xf numFmtId="175" fontId="47" fillId="9" borderId="27" xfId="15" applyNumberFormat="1" applyFont="1" applyFill="1" applyBorder="1"/>
    <xf numFmtId="171" fontId="47" fillId="9" borderId="30" xfId="15" applyNumberFormat="1" applyFont="1" applyFill="1" applyBorder="1" applyAlignment="1">
      <alignment horizontal="right"/>
    </xf>
    <xf numFmtId="171" fontId="47" fillId="9" borderId="31" xfId="15" applyNumberFormat="1" applyFont="1" applyFill="1" applyBorder="1" applyAlignment="1">
      <alignment horizontal="right"/>
    </xf>
    <xf numFmtId="0" fontId="47" fillId="9" borderId="30" xfId="15" applyFont="1" applyFill="1" applyBorder="1"/>
    <xf numFmtId="0" fontId="47" fillId="9" borderId="31" xfId="15" applyFont="1" applyFill="1" applyBorder="1"/>
    <xf numFmtId="0" fontId="47" fillId="9" borderId="29" xfId="15" applyFont="1" applyFill="1" applyBorder="1" applyAlignment="1">
      <alignment vertical="center"/>
    </xf>
    <xf numFmtId="0" fontId="47" fillId="9" borderId="25" xfId="15" applyFont="1" applyFill="1" applyBorder="1"/>
    <xf numFmtId="0" fontId="47" fillId="9" borderId="29" xfId="15" applyFont="1" applyFill="1" applyBorder="1"/>
    <xf numFmtId="0" fontId="47" fillId="9" borderId="32" xfId="15" applyFont="1" applyFill="1" applyBorder="1"/>
    <xf numFmtId="0" fontId="50" fillId="0" borderId="0" xfId="15" applyFont="1"/>
    <xf numFmtId="167" fontId="47" fillId="9" borderId="0" xfId="12" applyFont="1" applyFill="1" applyBorder="1" applyProtection="1"/>
    <xf numFmtId="0" fontId="49" fillId="9" borderId="0" xfId="15" applyFont="1" applyFill="1"/>
    <xf numFmtId="0" fontId="46" fillId="9" borderId="33" xfId="16" applyNumberFormat="1" applyFont="1" applyFill="1" applyBorder="1" applyAlignment="1" applyProtection="1">
      <alignment horizontal="center" vertical="top"/>
    </xf>
    <xf numFmtId="0" fontId="46" fillId="9" borderId="33" xfId="16" applyNumberFormat="1" applyFont="1" applyFill="1" applyBorder="1" applyAlignment="1" applyProtection="1">
      <alignment horizontal="center"/>
    </xf>
    <xf numFmtId="0" fontId="47" fillId="9" borderId="33" xfId="15" applyFont="1" applyFill="1" applyBorder="1"/>
    <xf numFmtId="173" fontId="47" fillId="9" borderId="33" xfId="17" applyNumberFormat="1" applyFont="1" applyFill="1" applyBorder="1" applyAlignment="1" applyProtection="1"/>
    <xf numFmtId="176" fontId="47" fillId="9" borderId="33" xfId="17" applyNumberFormat="1" applyFont="1" applyFill="1" applyBorder="1" applyAlignment="1" applyProtection="1">
      <alignment horizontal="center"/>
    </xf>
    <xf numFmtId="0" fontId="53" fillId="9" borderId="0" xfId="15" applyFont="1" applyFill="1"/>
    <xf numFmtId="2" fontId="47" fillId="9" borderId="26" xfId="15" applyNumberFormat="1" applyFont="1" applyFill="1" applyBorder="1"/>
    <xf numFmtId="43" fontId="53" fillId="9" borderId="0" xfId="18" applyFont="1" applyFill="1"/>
    <xf numFmtId="43" fontId="47" fillId="9" borderId="0" xfId="18" applyFont="1" applyFill="1"/>
    <xf numFmtId="0" fontId="47" fillId="9" borderId="33" xfId="15" applyFont="1" applyFill="1" applyBorder="1" applyAlignment="1">
      <alignment horizontal="center"/>
    </xf>
    <xf numFmtId="175" fontId="46" fillId="9" borderId="0" xfId="15" applyNumberFormat="1" applyFont="1" applyFill="1" applyAlignment="1">
      <alignment horizontal="right"/>
    </xf>
    <xf numFmtId="176" fontId="47" fillId="9" borderId="33" xfId="19" applyNumberFormat="1" applyFont="1" applyFill="1" applyBorder="1" applyProtection="1"/>
    <xf numFmtId="173" fontId="47" fillId="9" borderId="33" xfId="20" applyNumberFormat="1" applyFont="1" applyFill="1" applyBorder="1" applyAlignment="1" applyProtection="1"/>
    <xf numFmtId="2" fontId="47" fillId="9" borderId="33" xfId="15" applyNumberFormat="1" applyFont="1" applyFill="1" applyBorder="1" applyAlignment="1">
      <alignment horizontal="center"/>
    </xf>
    <xf numFmtId="0" fontId="47" fillId="0" borderId="0" xfId="15" applyFont="1" applyAlignment="1">
      <alignment horizontal="right"/>
    </xf>
    <xf numFmtId="2" fontId="50" fillId="0" borderId="0" xfId="15" applyNumberFormat="1" applyFont="1" applyAlignment="1">
      <alignment horizontal="center"/>
    </xf>
    <xf numFmtId="0" fontId="47" fillId="0" borderId="0" xfId="15" applyFont="1"/>
    <xf numFmtId="0" fontId="50" fillId="9" borderId="0" xfId="15" applyFont="1" applyFill="1"/>
    <xf numFmtId="167" fontId="50" fillId="9" borderId="0" xfId="12" applyFont="1" applyFill="1" applyBorder="1" applyProtection="1"/>
    <xf numFmtId="0" fontId="54" fillId="9" borderId="0" xfId="15" applyFont="1" applyFill="1" applyAlignment="1">
      <alignment horizontal="left"/>
    </xf>
    <xf numFmtId="171" fontId="16" fillId="9" borderId="0" xfId="15" applyNumberFormat="1" applyFont="1" applyFill="1" applyAlignment="1">
      <alignment horizontal="left"/>
    </xf>
    <xf numFmtId="0" fontId="16" fillId="9" borderId="0" xfId="15" applyFont="1" applyFill="1" applyAlignment="1">
      <alignment horizontal="left"/>
    </xf>
    <xf numFmtId="9" fontId="47" fillId="9" borderId="0" xfId="21" applyFont="1" applyFill="1" applyBorder="1" applyProtection="1"/>
    <xf numFmtId="166" fontId="50" fillId="9" borderId="0" xfId="21" applyNumberFormat="1" applyFont="1" applyFill="1"/>
    <xf numFmtId="10" fontId="50" fillId="9" borderId="0" xfId="21" applyNumberFormat="1" applyFont="1" applyFill="1"/>
    <xf numFmtId="0" fontId="63" fillId="0" borderId="4" xfId="13" applyFont="1" applyFill="1" applyBorder="1" applyAlignment="1" applyProtection="1">
      <alignment horizontal="left" vertical="center"/>
    </xf>
    <xf numFmtId="2" fontId="64" fillId="0" borderId="4" xfId="13" applyNumberFormat="1" applyFont="1" applyFill="1" applyBorder="1" applyAlignment="1" applyProtection="1">
      <alignment vertical="center"/>
    </xf>
    <xf numFmtId="0" fontId="65" fillId="0" borderId="4" xfId="13" applyFont="1" applyFill="1" applyBorder="1" applyAlignment="1" applyProtection="1">
      <alignment vertical="center"/>
    </xf>
    <xf numFmtId="0" fontId="66" fillId="0" borderId="4" xfId="13" applyFont="1" applyFill="1" applyBorder="1" applyAlignment="1" applyProtection="1">
      <alignment vertical="center"/>
    </xf>
    <xf numFmtId="0" fontId="63" fillId="0" borderId="4" xfId="13" applyFont="1" applyFill="1" applyBorder="1" applyAlignment="1" applyProtection="1">
      <alignment horizontal="right" vertical="center"/>
    </xf>
    <xf numFmtId="171" fontId="73" fillId="9" borderId="0" xfId="1" applyNumberFormat="1" applyFont="1" applyFill="1" applyBorder="1" applyAlignment="1" applyProtection="1">
      <alignment horizontal="center" vertical="center"/>
    </xf>
    <xf numFmtId="2" fontId="34" fillId="0" borderId="0" xfId="3" applyNumberFormat="1" applyFont="1" applyFill="1" applyBorder="1" applyAlignment="1" applyProtection="1">
      <alignment vertical="center" wrapText="1"/>
    </xf>
    <xf numFmtId="177" fontId="74" fillId="0" borderId="0" xfId="1" applyNumberFormat="1" applyFont="1" applyFill="1" applyBorder="1" applyAlignment="1" applyProtection="1">
      <alignment horizontal="right" vertical="center"/>
    </xf>
    <xf numFmtId="2" fontId="45" fillId="0" borderId="0" xfId="1" applyNumberFormat="1" applyFont="1" applyFill="1" applyBorder="1" applyAlignment="1" applyProtection="1">
      <alignment horizontal="center" vertical="center"/>
    </xf>
    <xf numFmtId="171" fontId="75" fillId="9" borderId="0" xfId="1" applyNumberFormat="1" applyFont="1" applyFill="1" applyBorder="1" applyAlignment="1" applyProtection="1">
      <alignment horizontal="center" vertical="center"/>
    </xf>
    <xf numFmtId="171" fontId="76" fillId="9" borderId="0" xfId="1" applyNumberFormat="1" applyFont="1" applyFill="1" applyBorder="1" applyAlignment="1" applyProtection="1">
      <alignment horizontal="center" vertical="center"/>
    </xf>
    <xf numFmtId="176" fontId="76" fillId="9" borderId="0" xfId="1" applyNumberFormat="1" applyFont="1" applyFill="1" applyBorder="1" applyAlignment="1" applyProtection="1">
      <alignment horizontal="center" vertical="center"/>
    </xf>
    <xf numFmtId="164" fontId="81" fillId="10" borderId="0" xfId="1" applyNumberFormat="1" applyFont="1" applyFill="1" applyBorder="1" applyAlignment="1" applyProtection="1">
      <alignment horizontal="center" vertical="center"/>
    </xf>
    <xf numFmtId="179" fontId="79" fillId="0" borderId="0" xfId="22" applyFont="1" applyBorder="1" applyAlignment="1" applyProtection="1">
      <alignment vertical="center"/>
    </xf>
    <xf numFmtId="179" fontId="79" fillId="10" borderId="40" xfId="22" applyFont="1" applyFill="1" applyBorder="1" applyAlignment="1" applyProtection="1">
      <alignment vertical="center"/>
    </xf>
    <xf numFmtId="0" fontId="32" fillId="6" borderId="49" xfId="11" applyFont="1" applyFill="1" applyBorder="1" applyAlignment="1">
      <alignment horizontal="center" vertical="center"/>
    </xf>
    <xf numFmtId="3" fontId="33" fillId="6" borderId="49" xfId="11" applyNumberFormat="1" applyFont="1" applyFill="1" applyBorder="1" applyAlignment="1">
      <alignment horizontal="center" vertical="center"/>
    </xf>
    <xf numFmtId="168" fontId="33" fillId="6" borderId="4" xfId="11" applyNumberFormat="1" applyFont="1" applyFill="1" applyBorder="1" applyAlignment="1">
      <alignment horizontal="center" vertical="center"/>
    </xf>
    <xf numFmtId="174" fontId="33" fillId="6" borderId="50" xfId="2" applyNumberFormat="1" applyFont="1" applyFill="1" applyBorder="1" applyAlignment="1">
      <alignment horizontal="center" vertical="center"/>
    </xf>
    <xf numFmtId="174" fontId="30" fillId="0" borderId="0" xfId="11" applyNumberFormat="1" applyFont="1"/>
    <xf numFmtId="0" fontId="17" fillId="0" borderId="0" xfId="10" applyFont="1"/>
    <xf numFmtId="0" fontId="26" fillId="0" borderId="0" xfId="7" applyFont="1" applyAlignment="1">
      <alignment horizontal="left" vertical="top" wrapText="1"/>
    </xf>
    <xf numFmtId="0" fontId="27" fillId="0" borderId="4" xfId="7" applyFont="1" applyBorder="1" applyAlignment="1">
      <alignment horizontal="center" vertical="center" readingOrder="1"/>
    </xf>
    <xf numFmtId="0" fontId="28" fillId="0" borderId="0" xfId="10" applyFont="1"/>
    <xf numFmtId="0" fontId="29" fillId="0" borderId="4" xfId="7" applyFont="1" applyBorder="1" applyAlignment="1">
      <alignment horizontal="center" vertical="center" readingOrder="1"/>
    </xf>
    <xf numFmtId="0" fontId="31" fillId="0" borderId="0" xfId="11" applyFont="1" applyAlignment="1">
      <alignment vertical="center"/>
    </xf>
    <xf numFmtId="0" fontId="4" fillId="0" borderId="5" xfId="7" applyFont="1" applyBorder="1" applyAlignment="1">
      <alignment horizontal="center" vertical="center" readingOrder="1"/>
    </xf>
    <xf numFmtId="0" fontId="32" fillId="0" borderId="6" xfId="11" applyFont="1" applyBorder="1" applyAlignment="1">
      <alignment horizontal="left" vertical="center"/>
    </xf>
    <xf numFmtId="168" fontId="33" fillId="7" borderId="7" xfId="11" applyNumberFormat="1" applyFont="1" applyFill="1" applyBorder="1" applyAlignment="1">
      <alignment horizontal="center" vertical="center"/>
    </xf>
    <xf numFmtId="0" fontId="32" fillId="6" borderId="0" xfId="11" applyFont="1" applyFill="1" applyAlignment="1">
      <alignment horizontal="left" vertical="center"/>
    </xf>
    <xf numFmtId="168" fontId="33" fillId="8" borderId="8" xfId="11" applyNumberFormat="1" applyFont="1" applyFill="1" applyBorder="1" applyAlignment="1">
      <alignment horizontal="center" vertical="center"/>
    </xf>
    <xf numFmtId="0" fontId="32" fillId="0" borderId="0" xfId="11" applyFont="1" applyAlignment="1">
      <alignment horizontal="left" vertical="center"/>
    </xf>
    <xf numFmtId="168" fontId="33" fillId="7" borderId="8" xfId="11" applyNumberFormat="1" applyFont="1" applyFill="1" applyBorder="1" applyAlignment="1">
      <alignment horizontal="center" vertical="center"/>
    </xf>
    <xf numFmtId="168" fontId="33" fillId="0" borderId="7" xfId="11" applyNumberFormat="1" applyFont="1" applyBorder="1" applyAlignment="1">
      <alignment horizontal="center" vertical="center"/>
    </xf>
    <xf numFmtId="168" fontId="33" fillId="6" borderId="8" xfId="11" applyNumberFormat="1" applyFont="1" applyFill="1" applyBorder="1" applyAlignment="1">
      <alignment horizontal="center" vertical="center"/>
    </xf>
    <xf numFmtId="168" fontId="33" fillId="0" borderId="8" xfId="11" applyNumberFormat="1" applyFont="1" applyBorder="1" applyAlignment="1">
      <alignment horizontal="center" vertical="center"/>
    </xf>
    <xf numFmtId="0" fontId="34" fillId="0" borderId="3" xfId="7" quotePrefix="1" applyFont="1" applyBorder="1"/>
    <xf numFmtId="0" fontId="24" fillId="0" borderId="0" xfId="7" applyFont="1" applyAlignment="1">
      <alignment vertical="center"/>
    </xf>
    <xf numFmtId="0" fontId="40" fillId="0" borderId="0" xfId="7" applyFont="1" applyAlignment="1">
      <alignment vertical="center"/>
    </xf>
    <xf numFmtId="0" fontId="37" fillId="0" borderId="0" xfId="0" applyFont="1"/>
    <xf numFmtId="0" fontId="37" fillId="0" borderId="0" xfId="7" applyFont="1" applyAlignment="1">
      <alignment vertical="center"/>
    </xf>
    <xf numFmtId="0" fontId="56" fillId="0" borderId="0" xfId="7" applyFont="1" applyAlignment="1">
      <alignment vertical="center"/>
    </xf>
    <xf numFmtId="0" fontId="57" fillId="10" borderId="0" xfId="7" applyFont="1" applyFill="1"/>
    <xf numFmtId="0" fontId="23" fillId="0" borderId="0" xfId="7" applyFont="1" applyAlignment="1">
      <alignment vertical="center" wrapText="1"/>
    </xf>
    <xf numFmtId="0" fontId="40" fillId="0" borderId="0" xfId="7" applyFont="1"/>
    <xf numFmtId="0" fontId="56" fillId="0" borderId="0" xfId="7" applyFont="1"/>
    <xf numFmtId="0" fontId="60" fillId="0" borderId="0" xfId="7" applyFont="1" applyAlignment="1">
      <alignment horizontal="left" vertical="center" wrapText="1" indent="1"/>
    </xf>
    <xf numFmtId="0" fontId="61" fillId="0" borderId="0" xfId="7" applyFont="1"/>
    <xf numFmtId="0" fontId="62" fillId="0" borderId="4" xfId="0" applyFont="1" applyBorder="1"/>
    <xf numFmtId="0" fontId="61" fillId="0" borderId="0" xfId="7" applyFont="1" applyAlignment="1">
      <alignment vertical="center"/>
    </xf>
    <xf numFmtId="0" fontId="40" fillId="0" borderId="0" xfId="0" applyFont="1"/>
    <xf numFmtId="2" fontId="67" fillId="0" borderId="38" xfId="0" applyNumberFormat="1" applyFont="1" applyBorder="1" applyAlignment="1">
      <alignment horizontal="center" vertical="center"/>
    </xf>
    <xf numFmtId="0" fontId="67" fillId="0" borderId="36" xfId="0" applyFont="1" applyBorder="1" applyAlignment="1">
      <alignment horizontal="center" vertical="center"/>
    </xf>
    <xf numFmtId="0" fontId="67" fillId="0" borderId="19" xfId="0" applyFont="1" applyBorder="1" applyAlignment="1">
      <alignment horizontal="center" vertical="center"/>
    </xf>
    <xf numFmtId="0" fontId="67" fillId="0" borderId="0" xfId="0" applyFont="1" applyAlignment="1">
      <alignment vertical="center"/>
    </xf>
    <xf numFmtId="0" fontId="18" fillId="10" borderId="0" xfId="4" applyFont="1" applyFill="1" applyAlignment="1">
      <alignment horizontal="center" vertical="center"/>
    </xf>
    <xf numFmtId="0" fontId="67" fillId="0" borderId="0" xfId="0" applyFont="1" applyAlignment="1">
      <alignment horizontal="center" vertical="center" wrapText="1"/>
    </xf>
    <xf numFmtId="0" fontId="69" fillId="0" borderId="39" xfId="4" applyFont="1" applyBorder="1" applyAlignment="1">
      <alignment horizontal="right" vertical="center"/>
    </xf>
    <xf numFmtId="0" fontId="69" fillId="0" borderId="0" xfId="4" applyFont="1" applyAlignment="1">
      <alignment horizontal="right" vertical="center"/>
    </xf>
    <xf numFmtId="0" fontId="61" fillId="0" borderId="0" xfId="0" applyFont="1"/>
    <xf numFmtId="2" fontId="70" fillId="0" borderId="36" xfId="0" applyNumberFormat="1" applyFont="1" applyBorder="1" applyAlignment="1">
      <alignment horizontal="center"/>
    </xf>
    <xf numFmtId="0" fontId="70" fillId="0" borderId="0" xfId="0" applyFont="1"/>
    <xf numFmtId="0" fontId="71" fillId="0" borderId="0" xfId="0" applyFont="1" applyAlignment="1">
      <alignment horizontal="center"/>
    </xf>
    <xf numFmtId="0" fontId="70" fillId="0" borderId="0" xfId="0" applyFont="1" applyAlignment="1">
      <alignment horizontal="center" wrapText="1"/>
    </xf>
    <xf numFmtId="0" fontId="61" fillId="0" borderId="0" xfId="0" applyFont="1" applyAlignment="1">
      <alignment horizontal="center"/>
    </xf>
    <xf numFmtId="0" fontId="45" fillId="0" borderId="42" xfId="0" applyFont="1" applyBorder="1" applyAlignment="1">
      <alignment horizontal="center" vertical="center" wrapText="1"/>
    </xf>
    <xf numFmtId="0" fontId="45" fillId="0" borderId="43" xfId="0" applyFont="1" applyBorder="1" applyAlignment="1">
      <alignment horizontal="center" vertical="center" wrapText="1"/>
    </xf>
    <xf numFmtId="0" fontId="45" fillId="0" borderId="0" xfId="0" applyFont="1" applyAlignment="1">
      <alignment horizontal="center" vertical="center" wrapText="1"/>
    </xf>
    <xf numFmtId="0" fontId="45" fillId="0" borderId="44" xfId="0" applyFont="1" applyBorder="1" applyAlignment="1">
      <alignment horizontal="center" vertical="center" wrapText="1"/>
    </xf>
    <xf numFmtId="177" fontId="61" fillId="0" borderId="0" xfId="7" applyNumberFormat="1" applyFont="1"/>
    <xf numFmtId="0" fontId="24" fillId="0" borderId="0" xfId="0" applyFont="1" applyAlignment="1">
      <alignment vertical="center"/>
    </xf>
    <xf numFmtId="0" fontId="44" fillId="0" borderId="45" xfId="0" applyFont="1" applyBorder="1" applyAlignment="1">
      <alignment horizontal="center" vertical="center" wrapText="1"/>
    </xf>
    <xf numFmtId="177" fontId="24" fillId="0" borderId="0" xfId="7" applyNumberFormat="1" applyFont="1" applyAlignment="1">
      <alignment vertical="center"/>
    </xf>
    <xf numFmtId="0" fontId="24" fillId="0" borderId="0" xfId="0" applyFont="1" applyAlignment="1">
      <alignment horizontal="center" vertical="center" wrapText="1"/>
    </xf>
    <xf numFmtId="0" fontId="24" fillId="0" borderId="0" xfId="0" applyFont="1"/>
    <xf numFmtId="0" fontId="24" fillId="0" borderId="46" xfId="7" applyFont="1" applyBorder="1"/>
    <xf numFmtId="2" fontId="44" fillId="0" borderId="45" xfId="0" applyNumberFormat="1" applyFont="1" applyBorder="1" applyAlignment="1">
      <alignment horizontal="center" vertical="center" wrapText="1"/>
    </xf>
    <xf numFmtId="2" fontId="24" fillId="0" borderId="0" xfId="7" applyNumberFormat="1" applyFont="1"/>
    <xf numFmtId="0" fontId="78" fillId="10" borderId="0" xfId="0" applyFont="1" applyFill="1" applyAlignment="1">
      <alignment vertical="center"/>
    </xf>
    <xf numFmtId="0" fontId="79" fillId="0" borderId="0" xfId="0" applyFont="1"/>
    <xf numFmtId="0" fontId="80" fillId="0" borderId="0" xfId="0" applyFont="1" applyAlignment="1">
      <alignment horizontal="center"/>
    </xf>
    <xf numFmtId="0" fontId="74" fillId="0" borderId="47" xfId="0" applyFont="1" applyBorder="1" applyAlignment="1">
      <alignment vertical="center" wrapText="1"/>
    </xf>
    <xf numFmtId="0" fontId="79" fillId="0" borderId="0" xfId="0" applyFont="1" applyAlignment="1">
      <alignment vertical="center"/>
    </xf>
    <xf numFmtId="0" fontId="74" fillId="0" borderId="48" xfId="0" applyFont="1" applyBorder="1" applyAlignment="1">
      <alignment vertical="center" wrapText="1"/>
    </xf>
    <xf numFmtId="0" fontId="74" fillId="10" borderId="47" xfId="0" applyFont="1" applyFill="1" applyBorder="1" applyAlignment="1">
      <alignment vertical="center" wrapText="1"/>
    </xf>
    <xf numFmtId="0" fontId="79" fillId="10" borderId="40" xfId="0" applyFont="1" applyFill="1" applyBorder="1" applyAlignment="1">
      <alignment vertical="center"/>
    </xf>
    <xf numFmtId="0" fontId="79" fillId="10" borderId="0" xfId="0" applyFont="1" applyFill="1" applyAlignment="1">
      <alignment vertical="center"/>
    </xf>
    <xf numFmtId="0" fontId="74" fillId="10" borderId="38" xfId="0" applyFont="1" applyFill="1" applyBorder="1" applyAlignment="1">
      <alignment vertical="center" wrapText="1"/>
    </xf>
    <xf numFmtId="0" fontId="74" fillId="10" borderId="48" xfId="0" applyFont="1" applyFill="1" applyBorder="1" applyAlignment="1">
      <alignment vertical="center" wrapText="1"/>
    </xf>
    <xf numFmtId="0" fontId="8" fillId="0" borderId="0" xfId="7" applyFont="1" applyAlignment="1">
      <alignment horizontal="left" vertical="center"/>
    </xf>
    <xf numFmtId="0" fontId="48" fillId="6" borderId="0" xfId="7" applyFont="1" applyFill="1" applyAlignment="1">
      <alignment horizontal="left" vertical="center" wrapText="1"/>
    </xf>
    <xf numFmtId="0" fontId="8" fillId="0" borderId="3" xfId="7" applyFont="1" applyBorder="1" applyAlignment="1">
      <alignment horizontal="center" vertical="center"/>
    </xf>
    <xf numFmtId="0" fontId="48" fillId="6" borderId="0" xfId="7" applyFont="1" applyFill="1" applyAlignment="1">
      <alignment horizontal="left" vertical="top" wrapText="1"/>
    </xf>
    <xf numFmtId="0" fontId="16" fillId="6" borderId="0" xfId="7" applyFont="1" applyFill="1" applyAlignment="1">
      <alignment horizontal="left" vertical="top" wrapText="1"/>
    </xf>
    <xf numFmtId="0" fontId="19" fillId="6" borderId="0" xfId="10" applyFont="1" applyFill="1" applyAlignment="1">
      <alignment horizontal="left" wrapText="1"/>
    </xf>
    <xf numFmtId="172" fontId="33" fillId="6" borderId="8" xfId="1" applyNumberFormat="1" applyFont="1" applyFill="1" applyBorder="1" applyAlignment="1">
      <alignment horizontal="center" vertical="center"/>
    </xf>
    <xf numFmtId="172" fontId="33" fillId="6" borderId="0" xfId="1" applyNumberFormat="1" applyFont="1" applyFill="1" applyBorder="1" applyAlignment="1">
      <alignment horizontal="center" vertical="center"/>
    </xf>
    <xf numFmtId="172" fontId="33" fillId="6" borderId="12" xfId="1" applyNumberFormat="1" applyFont="1" applyFill="1" applyBorder="1" applyAlignment="1">
      <alignment horizontal="center" vertical="center"/>
    </xf>
    <xf numFmtId="0" fontId="4" fillId="0" borderId="4" xfId="7" applyFont="1" applyBorder="1" applyAlignment="1">
      <alignment horizontal="center" vertical="center" readingOrder="1"/>
    </xf>
    <xf numFmtId="172" fontId="33" fillId="0" borderId="7" xfId="1" applyNumberFormat="1" applyFont="1" applyFill="1" applyBorder="1" applyAlignment="1">
      <alignment horizontal="center" vertical="center"/>
    </xf>
    <xf numFmtId="172" fontId="33" fillId="0" borderId="6" xfId="1" applyNumberFormat="1" applyFont="1" applyFill="1" applyBorder="1" applyAlignment="1">
      <alignment horizontal="center" vertical="center"/>
    </xf>
    <xf numFmtId="172" fontId="33" fillId="0" borderId="11" xfId="1" applyNumberFormat="1" applyFont="1" applyFill="1" applyBorder="1" applyAlignment="1">
      <alignment horizontal="center" vertical="center"/>
    </xf>
    <xf numFmtId="0" fontId="4" fillId="0" borderId="5" xfId="7" applyFont="1" applyBorder="1" applyAlignment="1">
      <alignment horizontal="center" vertical="center" wrapText="1" readingOrder="1"/>
    </xf>
    <xf numFmtId="0" fontId="4" fillId="0" borderId="9" xfId="7" applyFont="1" applyBorder="1" applyAlignment="1">
      <alignment horizontal="center" vertical="center" wrapText="1" readingOrder="1"/>
    </xf>
    <xf numFmtId="0" fontId="4" fillId="0" borderId="10" xfId="7" applyFont="1" applyBorder="1" applyAlignment="1">
      <alignment horizontal="center" vertical="center" wrapText="1" readingOrder="1"/>
    </xf>
    <xf numFmtId="171" fontId="33" fillId="6" borderId="8" xfId="1" applyNumberFormat="1" applyFont="1" applyFill="1" applyBorder="1" applyAlignment="1">
      <alignment horizontal="center" vertical="center"/>
    </xf>
    <xf numFmtId="171" fontId="33" fillId="6" borderId="0" xfId="1" applyNumberFormat="1" applyFont="1" applyFill="1" applyBorder="1" applyAlignment="1">
      <alignment horizontal="center" vertical="center"/>
    </xf>
    <xf numFmtId="171" fontId="33" fillId="6" borderId="12" xfId="1" applyNumberFormat="1" applyFont="1" applyFill="1" applyBorder="1" applyAlignment="1">
      <alignment horizontal="center" vertical="center"/>
    </xf>
    <xf numFmtId="171" fontId="33" fillId="0" borderId="7" xfId="1" applyNumberFormat="1" applyFont="1" applyFill="1" applyBorder="1" applyAlignment="1">
      <alignment horizontal="center" vertical="center"/>
    </xf>
    <xf numFmtId="171" fontId="33" fillId="0" borderId="6" xfId="1" applyNumberFormat="1" applyFont="1" applyFill="1" applyBorder="1" applyAlignment="1">
      <alignment horizontal="center" vertical="center"/>
    </xf>
    <xf numFmtId="171" fontId="33" fillId="0" borderId="11" xfId="1" applyNumberFormat="1" applyFont="1" applyFill="1" applyBorder="1" applyAlignment="1">
      <alignment horizontal="center" vertical="center"/>
    </xf>
    <xf numFmtId="3" fontId="33" fillId="6" borderId="8" xfId="1" applyNumberFormat="1" applyFont="1" applyFill="1" applyBorder="1" applyAlignment="1">
      <alignment horizontal="center" vertical="center"/>
    </xf>
    <xf numFmtId="3" fontId="33" fillId="6" borderId="0" xfId="1" applyNumberFormat="1" applyFont="1" applyFill="1" applyBorder="1" applyAlignment="1">
      <alignment horizontal="center" vertical="center"/>
    </xf>
    <xf numFmtId="3" fontId="33" fillId="6" borderId="12" xfId="1" applyNumberFormat="1" applyFont="1" applyFill="1" applyBorder="1" applyAlignment="1">
      <alignment horizontal="center" vertical="center"/>
    </xf>
    <xf numFmtId="3" fontId="33" fillId="0" borderId="7" xfId="1" applyNumberFormat="1" applyFont="1" applyFill="1" applyBorder="1" applyAlignment="1">
      <alignment horizontal="center" vertical="center"/>
    </xf>
    <xf numFmtId="3" fontId="33" fillId="0" borderId="6" xfId="1" applyNumberFormat="1" applyFont="1" applyFill="1" applyBorder="1" applyAlignment="1">
      <alignment horizontal="center" vertical="center"/>
    </xf>
    <xf numFmtId="3" fontId="33" fillId="0" borderId="11" xfId="1" applyNumberFormat="1" applyFont="1" applyFill="1" applyBorder="1" applyAlignment="1">
      <alignment horizontal="center" vertical="center"/>
    </xf>
    <xf numFmtId="0" fontId="19" fillId="0" borderId="4" xfId="11" applyFont="1" applyBorder="1" applyAlignment="1">
      <alignment horizontal="left" vertical="top"/>
    </xf>
    <xf numFmtId="0" fontId="46" fillId="9" borderId="25" xfId="15" applyFont="1" applyFill="1" applyBorder="1" applyAlignment="1">
      <alignment horizontal="center"/>
    </xf>
    <xf numFmtId="0" fontId="66" fillId="0" borderId="0" xfId="7" applyFont="1" applyAlignment="1">
      <alignment horizontal="center"/>
    </xf>
    <xf numFmtId="0" fontId="55" fillId="0" borderId="34" xfId="7" applyFont="1" applyBorder="1" applyAlignment="1">
      <alignment horizontal="center" vertical="center"/>
    </xf>
    <xf numFmtId="0" fontId="55" fillId="0" borderId="35" xfId="7" applyFont="1" applyBorder="1" applyAlignment="1">
      <alignment horizontal="center" vertical="center"/>
    </xf>
    <xf numFmtId="0" fontId="58" fillId="0" borderId="36" xfId="7" applyFont="1" applyBorder="1" applyAlignment="1">
      <alignment horizontal="center"/>
    </xf>
    <xf numFmtId="2" fontId="59" fillId="0" borderId="37" xfId="7" applyNumberFormat="1" applyFont="1" applyBorder="1" applyAlignment="1">
      <alignment horizontal="center" vertical="center" wrapText="1"/>
    </xf>
    <xf numFmtId="2" fontId="59" fillId="0" borderId="0" xfId="7" applyNumberFormat="1" applyFont="1" applyAlignment="1">
      <alignment horizontal="center" vertical="center" wrapText="1"/>
    </xf>
    <xf numFmtId="0" fontId="66" fillId="7" borderId="4" xfId="7" applyFont="1" applyFill="1" applyBorder="1" applyAlignment="1" applyProtection="1">
      <alignment horizontal="center" vertical="center" wrapText="1"/>
      <protection locked="0"/>
    </xf>
    <xf numFmtId="2" fontId="77" fillId="0" borderId="0" xfId="3" applyNumberFormat="1" applyFont="1" applyFill="1" applyBorder="1" applyAlignment="1" applyProtection="1">
      <alignment horizontal="center" vertical="center" wrapText="1"/>
    </xf>
    <xf numFmtId="178" fontId="71" fillId="0" borderId="0" xfId="0" applyNumberFormat="1" applyFont="1" applyAlignment="1">
      <alignment horizontal="center" vertical="center" wrapText="1"/>
    </xf>
    <xf numFmtId="166" fontId="18" fillId="0" borderId="0" xfId="3" applyNumberFormat="1" applyFont="1" applyFill="1" applyBorder="1" applyAlignment="1" applyProtection="1">
      <alignment horizontal="center" vertical="center"/>
    </xf>
    <xf numFmtId="2" fontId="68" fillId="7" borderId="0" xfId="4" applyNumberFormat="1" applyFont="1" applyFill="1" applyAlignment="1">
      <alignment horizontal="center" vertical="center"/>
    </xf>
    <xf numFmtId="2" fontId="68" fillId="7" borderId="6" xfId="4" applyNumberFormat="1" applyFont="1" applyFill="1" applyBorder="1" applyAlignment="1">
      <alignment horizontal="center" vertical="center"/>
    </xf>
    <xf numFmtId="0" fontId="71" fillId="0" borderId="40" xfId="0" applyFont="1" applyBorder="1" applyAlignment="1">
      <alignment horizontal="center"/>
    </xf>
    <xf numFmtId="0" fontId="71" fillId="0" borderId="41" xfId="0" applyFont="1" applyBorder="1" applyAlignment="1">
      <alignment horizontal="center"/>
    </xf>
    <xf numFmtId="0" fontId="68" fillId="0" borderId="0" xfId="0" applyFont="1" applyAlignment="1">
      <alignment horizontal="center" vertical="center" wrapText="1"/>
    </xf>
  </cellXfs>
  <cellStyles count="23">
    <cellStyle name="20% - Accent3 2" xfId="19" xr:uid="{B37F30F2-FFFC-0847-95B5-63B936113681}"/>
    <cellStyle name="Accent1 2" xfId="16" xr:uid="{A267D761-6A64-D846-AC50-4D9EE38CE1E9}"/>
    <cellStyle name="Hyperlink" xfId="13" builtinId="8"/>
    <cellStyle name="Invoer 2" xfId="17" xr:uid="{E5D01316-FE1E-6D42-900D-E1AC30BA1418}"/>
    <cellStyle name="Komma" xfId="1" builtinId="3"/>
    <cellStyle name="Komma 2 2 2" xfId="5" xr:uid="{D73003B8-F9F6-CA4B-8111-6390262B2A54}"/>
    <cellStyle name="Komma 2 2 2 2" xfId="14" xr:uid="{E9A5DE1A-6146-184B-817D-510D6702B565}"/>
    <cellStyle name="Komma 5" xfId="18" xr:uid="{ACAA62B0-70DC-9246-99B1-04378DDDEC48}"/>
    <cellStyle name="Komma_Sociale Premies 2008 WorkSphere 24-12-07" xfId="22" xr:uid="{8AE6397E-6DA0-EA40-92CB-8E68F9C2E1BD}"/>
    <cellStyle name="Notitie 3" xfId="20" xr:uid="{DC5DF6BF-6961-1E40-B8D9-CD70FA3C67BE}"/>
    <cellStyle name="Procent" xfId="3" builtinId="5"/>
    <cellStyle name="Procent 2 2 2" xfId="6" xr:uid="{E81291C2-5E19-6D40-9F2C-0A099B2B7C9B}"/>
    <cellStyle name="Procent 2 3" xfId="9" xr:uid="{343E58AE-D751-3847-8D1E-AF9CA4BD07D0}"/>
    <cellStyle name="Procent 5" xfId="21" xr:uid="{8AC35EF6-15D0-CC40-B1E7-80C00BBFDA55}"/>
    <cellStyle name="Stand. 2 2" xfId="10" xr:uid="{A2A3D509-B610-4944-BDB2-2EA4CD7D78BC}"/>
    <cellStyle name="Standaard" xfId="0" builtinId="0"/>
    <cellStyle name="Standaard 2" xfId="7" xr:uid="{AC30062B-0DAF-7C4A-B806-57C3F2E36C9C}"/>
    <cellStyle name="Standaard 2 2 2" xfId="4" xr:uid="{FC4B1586-B044-3941-848F-40E6EB41EA78}"/>
    <cellStyle name="Standaard 2 2 2 2" xfId="11" xr:uid="{5981E956-D9B8-2942-9F80-BE662B060A68}"/>
    <cellStyle name="Standaard 3 3" xfId="8" xr:uid="{62F32876-FD47-7242-B7BA-73FC1E443DA8}"/>
    <cellStyle name="Standaard 9" xfId="15" xr:uid="{1885674D-8AFB-7641-8159-338F5BD43697}"/>
    <cellStyle name="Valuta" xfId="2" builtinId="4"/>
    <cellStyle name="Valuta 5" xfId="12" xr:uid="{2B21A841-9AC9-554A-8F49-23296FC8D5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228158085090946E-2"/>
          <c:y val="4.5345685012723805E-2"/>
          <c:w val="0.91158271551907211"/>
          <c:h val="0.91821226947388568"/>
        </c:manualLayout>
      </c:layout>
      <c:scatterChart>
        <c:scatterStyle val="lineMarker"/>
        <c:varyColors val="0"/>
        <c:ser>
          <c:idx val="0"/>
          <c:order val="0"/>
          <c:tx>
            <c:strRef>
              <c:f>'6.Prijsscore Inschrijver'!$C$20</c:f>
              <c:strCache>
                <c:ptCount val="1"/>
                <c:pt idx="0">
                  <c:v>Punten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'6.Prijsscore Inschrijver'!$B$21:$B$26</c:f>
              <c:numCache>
                <c:formatCode>"€"\ #,##0.00</c:formatCode>
                <c:ptCount val="6"/>
                <c:pt idx="0">
                  <c:v>9686306.25</c:v>
                </c:pt>
                <c:pt idx="1">
                  <c:v>10615106.25</c:v>
                </c:pt>
                <c:pt idx="2">
                  <c:v>11543906.25</c:v>
                </c:pt>
                <c:pt idx="3">
                  <c:v>12472706.25</c:v>
                </c:pt>
                <c:pt idx="4">
                  <c:v>13401506.25</c:v>
                </c:pt>
                <c:pt idx="5">
                  <c:v>14330306.25</c:v>
                </c:pt>
              </c:numCache>
            </c:numRef>
          </c:xVal>
          <c:yVal>
            <c:numRef>
              <c:f>'6.Prijsscore Inschrijver'!$C$21:$C$26</c:f>
              <c:numCache>
                <c:formatCode>General</c:formatCode>
                <c:ptCount val="6"/>
                <c:pt idx="0">
                  <c:v>25</c:v>
                </c:pt>
                <c:pt idx="1">
                  <c:v>20</c:v>
                </c:pt>
                <c:pt idx="2">
                  <c:v>15</c:v>
                </c:pt>
                <c:pt idx="3">
                  <c:v>10</c:v>
                </c:pt>
                <c:pt idx="4">
                  <c:v>5</c:v>
                </c:pt>
                <c:pt idx="5">
                  <c:v>0</c:v>
                </c:pt>
              </c:numCache>
            </c:numRef>
          </c:yVal>
          <c:smooth val="0"/>
          <c:extLst>
            <c:ext xmlns:c16="http://schemas.microsoft.com/office/drawing/2014/chart" uri="{C3380CC4-5D6E-409C-BE32-E72D297353CC}">
              <c16:uniqueId val="{00000001-9FD5-6C48-A672-1C62DCE5AD6B}"/>
            </c:ext>
          </c:extLst>
        </c:ser>
        <c:ser>
          <c:idx val="1"/>
          <c:order val="1"/>
          <c:tx>
            <c:v>Score inschrijver</c:v>
          </c:tx>
          <c:spPr>
            <a:ln w="25400" cap="rnd">
              <a:noFill/>
              <a:round/>
            </a:ln>
            <a:effectLst/>
          </c:spPr>
          <c:marker>
            <c:symbol val="square"/>
            <c:size val="5"/>
            <c:spPr>
              <a:solidFill>
                <a:schemeClr val="accent2"/>
              </a:solidFill>
              <a:ln w="57150">
                <a:solidFill>
                  <a:schemeClr val="accent2"/>
                </a:solidFill>
              </a:ln>
              <a:effectLst/>
            </c:spPr>
          </c:marker>
          <c:dLbls>
            <c:dLbl>
              <c:idx val="0"/>
              <c:dLblPos val="r"/>
              <c:showLegendKey val="0"/>
              <c:showVal val="0"/>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9FD5-6C48-A672-1C62DCE5AD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dLblPos val="t"/>
            <c:showLegendKey val="0"/>
            <c:showVal val="0"/>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'6.Prijsscore Inschrijver'!$C$17</c:f>
              <c:strCache>
                <c:ptCount val="1"/>
                <c:pt idx="0">
                  <c:v> Prijs is buiten de bandbreedte en is een ongeldige Inschrijving </c:v>
                </c:pt>
              </c:strCache>
            </c:strRef>
          </c:xVal>
          <c:yVal>
            <c:numRef>
              <c:f>'6.Prijsscore Inschrijver'!$D$17</c:f>
              <c:numCache>
                <c:formatCode>0.00</c:formatCode>
                <c:ptCount val="1"/>
                <c:pt idx="0">
                  <c:v>0</c:v>
                </c:pt>
              </c:numCache>
            </c:numRef>
          </c:yVal>
          <c:smooth val="0"/>
          <c:extLst>
            <c:ext xmlns:c16="http://schemas.microsoft.com/office/drawing/2014/chart" uri="{C3380CC4-5D6E-409C-BE32-E72D297353CC}">
              <c16:uniqueId val="{00000003-9FD5-6C48-A672-1C62DCE5AD6B}"/>
            </c:ext>
          </c:extLst>
        </c:ser>
        <c:dLbls>
          <c:showLegendKey val="0"/>
          <c:showVal val="0"/>
          <c:showCatName val="0"/>
          <c:showSerName val="0"/>
          <c:showPercent val="0"/>
          <c:showBubbleSize val="0"/>
        </c:dLbls>
        <c:axId val="402629216"/>
        <c:axId val="402631960"/>
      </c:scatterChart>
      <c:valAx>
        <c:axId val="402629216"/>
        <c:scaling>
          <c:orientation val="minMax"/>
          <c:max val="14330307"/>
          <c:min val="9686306"/>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nl-NL"/>
          </a:p>
        </c:txPr>
        <c:crossAx val="402631960"/>
        <c:crosses val="autoZero"/>
        <c:crossBetween val="midCat"/>
        <c:majorUnit val="500000"/>
      </c:valAx>
      <c:valAx>
        <c:axId val="402631960"/>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40262921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chart" Target="../charts/chart1.xml"/><Relationship Id="rId4" Type="http://schemas.openxmlformats.org/officeDocument/2006/relationships/image" Target="../media/image5.svg"/></Relationships>
</file>

<file path=xl/drawings/_rels/drawing6.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1</xdr:row>
      <xdr:rowOff>25400</xdr:rowOff>
    </xdr:from>
    <xdr:to>
      <xdr:col>6</xdr:col>
      <xdr:colOff>1357993</xdr:colOff>
      <xdr:row>4</xdr:row>
      <xdr:rowOff>2235200</xdr:rowOff>
    </xdr:to>
    <xdr:pic>
      <xdr:nvPicPr>
        <xdr:cNvPr id="2" name="Afbeelding 1">
          <a:extLst>
            <a:ext uri="{FF2B5EF4-FFF2-40B4-BE49-F238E27FC236}">
              <a16:creationId xmlns:a16="http://schemas.microsoft.com/office/drawing/2014/main" id="{75DAF843-127D-B949-BA1D-647129C2AF29}"/>
            </a:ext>
          </a:extLst>
        </xdr:cNvPr>
        <xdr:cNvPicPr>
          <a:picLocks noChangeAspect="1"/>
        </xdr:cNvPicPr>
      </xdr:nvPicPr>
      <xdr:blipFill>
        <a:blip xmlns:r="http://schemas.openxmlformats.org/officeDocument/2006/relationships" r:embed="rId1"/>
        <a:stretch>
          <a:fillRect/>
        </a:stretch>
      </xdr:blipFill>
      <xdr:spPr>
        <a:xfrm>
          <a:off x="1196975" y="215900"/>
          <a:ext cx="6257018" cy="2781300"/>
        </a:xfrm>
        <a:prstGeom prst="rect">
          <a:avLst/>
        </a:prstGeom>
      </xdr:spPr>
    </xdr:pic>
    <xdr:clientData/>
  </xdr:twoCellAnchor>
  <xdr:twoCellAnchor editAs="oneCell">
    <xdr:from>
      <xdr:col>6</xdr:col>
      <xdr:colOff>572182</xdr:colOff>
      <xdr:row>21</xdr:row>
      <xdr:rowOff>167802</xdr:rowOff>
    </xdr:from>
    <xdr:to>
      <xdr:col>9</xdr:col>
      <xdr:colOff>59902</xdr:colOff>
      <xdr:row>26</xdr:row>
      <xdr:rowOff>63499</xdr:rowOff>
    </xdr:to>
    <xdr:pic>
      <xdr:nvPicPr>
        <xdr:cNvPr id="3" name="Afbeelding 2">
          <a:extLst>
            <a:ext uri="{FF2B5EF4-FFF2-40B4-BE49-F238E27FC236}">
              <a16:creationId xmlns:a16="http://schemas.microsoft.com/office/drawing/2014/main" id="{25003517-AE80-D94A-8DF5-1C1F5B36085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tretch/>
      </xdr:blipFill>
      <xdr:spPr>
        <a:xfrm>
          <a:off x="6668182" y="7698902"/>
          <a:ext cx="2713520" cy="1152997"/>
        </a:xfrm>
        <a:prstGeom prst="rect">
          <a:avLst/>
        </a:prstGeom>
      </xdr:spPr>
    </xdr:pic>
    <xdr:clientData/>
  </xdr:twoCellAnchor>
  <xdr:twoCellAnchor editAs="oneCell">
    <xdr:from>
      <xdr:col>11</xdr:col>
      <xdr:colOff>513823</xdr:colOff>
      <xdr:row>23</xdr:row>
      <xdr:rowOff>56240</xdr:rowOff>
    </xdr:from>
    <xdr:to>
      <xdr:col>14</xdr:col>
      <xdr:colOff>49047</xdr:colOff>
      <xdr:row>24</xdr:row>
      <xdr:rowOff>457200</xdr:rowOff>
    </xdr:to>
    <xdr:pic>
      <xdr:nvPicPr>
        <xdr:cNvPr id="4" name="Afbeelding 3">
          <a:extLst>
            <a:ext uri="{FF2B5EF4-FFF2-40B4-BE49-F238E27FC236}">
              <a16:creationId xmlns:a16="http://schemas.microsoft.com/office/drawing/2014/main" id="{5FF1F0AF-48C3-E64A-AB83-C28EC8B73B0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181823" y="7968340"/>
          <a:ext cx="1554524" cy="591460"/>
        </a:xfrm>
        <a:prstGeom prst="rect">
          <a:avLst/>
        </a:prstGeom>
      </xdr:spPr>
    </xdr:pic>
    <xdr:clientData/>
  </xdr:twoCellAnchor>
  <xdr:twoCellAnchor>
    <xdr:from>
      <xdr:col>0</xdr:col>
      <xdr:colOff>508000</xdr:colOff>
      <xdr:row>23</xdr:row>
      <xdr:rowOff>112890</xdr:rowOff>
    </xdr:from>
    <xdr:to>
      <xdr:col>6</xdr:col>
      <xdr:colOff>207819</xdr:colOff>
      <xdr:row>24</xdr:row>
      <xdr:rowOff>488183</xdr:rowOff>
    </xdr:to>
    <xdr:sp macro="" textlink="">
      <xdr:nvSpPr>
        <xdr:cNvPr id="5" name="TextBox 13">
          <a:extLst>
            <a:ext uri="{FF2B5EF4-FFF2-40B4-BE49-F238E27FC236}">
              <a16:creationId xmlns:a16="http://schemas.microsoft.com/office/drawing/2014/main" id="{043A9721-8E78-1843-AADB-499EB9EE137D}"/>
            </a:ext>
          </a:extLst>
        </xdr:cNvPr>
        <xdr:cNvSpPr txBox="1"/>
      </xdr:nvSpPr>
      <xdr:spPr>
        <a:xfrm>
          <a:off x="508000" y="8024990"/>
          <a:ext cx="5795819" cy="565793"/>
        </a:xfrm>
        <a:prstGeom prst="rect">
          <a:avLst/>
        </a:prstGeom>
        <a:noFill/>
      </xdr:spPr>
      <xdr:txBody>
        <a:bodyPr wrap="square" rtlCol="0">
          <a:spAutoFit/>
        </a:bodyPr>
        <a:lstStyle>
          <a:lvl1pPr algn="ctr" defTabSz="825500">
            <a:defRPr sz="5000">
              <a:latin typeface="+mn-lt"/>
              <a:ea typeface="+mn-ea"/>
              <a:cs typeface="+mn-cs"/>
              <a:sym typeface="Helvetica Light"/>
            </a:defRPr>
          </a:lvl1pPr>
          <a:lvl2pPr indent="228600" algn="ctr" defTabSz="825500">
            <a:defRPr sz="5000">
              <a:latin typeface="+mn-lt"/>
              <a:ea typeface="+mn-ea"/>
              <a:cs typeface="+mn-cs"/>
              <a:sym typeface="Helvetica Light"/>
            </a:defRPr>
          </a:lvl2pPr>
          <a:lvl3pPr indent="457200" algn="ctr" defTabSz="825500">
            <a:defRPr sz="5000">
              <a:latin typeface="+mn-lt"/>
              <a:ea typeface="+mn-ea"/>
              <a:cs typeface="+mn-cs"/>
              <a:sym typeface="Helvetica Light"/>
            </a:defRPr>
          </a:lvl3pPr>
          <a:lvl4pPr indent="685800" algn="ctr" defTabSz="825500">
            <a:defRPr sz="5000">
              <a:latin typeface="+mn-lt"/>
              <a:ea typeface="+mn-ea"/>
              <a:cs typeface="+mn-cs"/>
              <a:sym typeface="Helvetica Light"/>
            </a:defRPr>
          </a:lvl4pPr>
          <a:lvl5pPr indent="914400" algn="ctr" defTabSz="825500">
            <a:defRPr sz="5000">
              <a:latin typeface="+mn-lt"/>
              <a:ea typeface="+mn-ea"/>
              <a:cs typeface="+mn-cs"/>
              <a:sym typeface="Helvetica Light"/>
            </a:defRPr>
          </a:lvl5pPr>
          <a:lvl6pPr indent="1143000" algn="ctr" defTabSz="825500">
            <a:defRPr sz="5000">
              <a:latin typeface="+mn-lt"/>
              <a:ea typeface="+mn-ea"/>
              <a:cs typeface="+mn-cs"/>
              <a:sym typeface="Helvetica Light"/>
            </a:defRPr>
          </a:lvl6pPr>
          <a:lvl7pPr indent="1371600" algn="ctr" defTabSz="825500">
            <a:defRPr sz="5000">
              <a:latin typeface="+mn-lt"/>
              <a:ea typeface="+mn-ea"/>
              <a:cs typeface="+mn-cs"/>
              <a:sym typeface="Helvetica Light"/>
            </a:defRPr>
          </a:lvl7pPr>
          <a:lvl8pPr indent="1600200" algn="ctr" defTabSz="825500">
            <a:defRPr sz="5000">
              <a:latin typeface="+mn-lt"/>
              <a:ea typeface="+mn-ea"/>
              <a:cs typeface="+mn-cs"/>
              <a:sym typeface="Helvetica Light"/>
            </a:defRPr>
          </a:lvl8pPr>
          <a:lvl9pPr indent="1828800" algn="ctr" defTabSz="825500">
            <a:defRPr sz="5000">
              <a:latin typeface="+mn-lt"/>
              <a:ea typeface="+mn-ea"/>
              <a:cs typeface="+mn-cs"/>
              <a:sym typeface="Helvetica Light"/>
            </a:defRPr>
          </a:lvl9pPr>
        </a:lstStyle>
        <a:p>
          <a:pPr algn="l"/>
          <a:r>
            <a:rPr lang="nl-NL" sz="1800" b="1" i="0">
              <a:solidFill>
                <a:srgbClr val="E26207"/>
              </a:solidFill>
              <a:latin typeface="VAG Rounded Std Thin" panose="020F0402020204020204" pitchFamily="34" charset="0"/>
              <a:ea typeface="VAG Rounded Std Thin" charset="0"/>
              <a:cs typeface="VAG Rounded Std Thin" charset="0"/>
            </a:rPr>
            <a:t>Labor Redimo. Onafhankelijk Adviesbureau.</a:t>
          </a:r>
        </a:p>
        <a:p>
          <a:pPr algn="l"/>
          <a:r>
            <a:rPr lang="nl-NL" sz="1200" b="1" i="0">
              <a:solidFill>
                <a:schemeClr val="tx1"/>
              </a:solidFill>
              <a:latin typeface="VAG Rounded Std Thin" panose="020F0402020204020204" pitchFamily="34" charset="0"/>
              <a:ea typeface="VAG Rounded Std Thin" charset="0"/>
              <a:cs typeface="VAG Rounded Std Thin" charset="0"/>
            </a:rPr>
            <a:t>Specialist in Externe Inhuur, Total Talent Acquisition &amp; Total Workforce Management</a:t>
          </a:r>
        </a:p>
      </xdr:txBody>
    </xdr:sp>
    <xdr:clientData/>
  </xdr:twoCellAnchor>
  <xdr:twoCellAnchor editAs="oneCell">
    <xdr:from>
      <xdr:col>2</xdr:col>
      <xdr:colOff>256748</xdr:colOff>
      <xdr:row>6</xdr:row>
      <xdr:rowOff>50800</xdr:rowOff>
    </xdr:from>
    <xdr:to>
      <xdr:col>5</xdr:col>
      <xdr:colOff>863600</xdr:colOff>
      <xdr:row>7</xdr:row>
      <xdr:rowOff>1116550</xdr:rowOff>
    </xdr:to>
    <xdr:pic>
      <xdr:nvPicPr>
        <xdr:cNvPr id="6" name="Graphic 1">
          <a:extLst>
            <a:ext uri="{FF2B5EF4-FFF2-40B4-BE49-F238E27FC236}">
              <a16:creationId xmlns:a16="http://schemas.microsoft.com/office/drawing/2014/main" id="{A9AD44F0-CFFD-0F39-758C-EDF7B7291D7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501348" y="3429000"/>
          <a:ext cx="4086652" cy="125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2115353</xdr:colOff>
      <xdr:row>0</xdr:row>
      <xdr:rowOff>503222</xdr:rowOff>
    </xdr:to>
    <xdr:pic>
      <xdr:nvPicPr>
        <xdr:cNvPr id="2" name="Afbeelding 1">
          <a:extLst>
            <a:ext uri="{FF2B5EF4-FFF2-40B4-BE49-F238E27FC236}">
              <a16:creationId xmlns:a16="http://schemas.microsoft.com/office/drawing/2014/main" id="{D98E0615-0986-F644-85D6-66C684E788F5}"/>
            </a:ext>
          </a:extLst>
        </xdr:cNvPr>
        <xdr:cNvPicPr>
          <a:picLocks noChangeAspect="1"/>
        </xdr:cNvPicPr>
      </xdr:nvPicPr>
      <xdr:blipFill>
        <a:blip xmlns:r="http://schemas.openxmlformats.org/officeDocument/2006/relationships" r:embed="rId1"/>
        <a:stretch>
          <a:fillRect/>
        </a:stretch>
      </xdr:blipFill>
      <xdr:spPr>
        <a:xfrm>
          <a:off x="279400" y="0"/>
          <a:ext cx="2039153" cy="503222"/>
        </a:xfrm>
        <a:prstGeom prst="rect">
          <a:avLst/>
        </a:prstGeom>
      </xdr:spPr>
    </xdr:pic>
    <xdr:clientData/>
  </xdr:twoCellAnchor>
  <xdr:twoCellAnchor editAs="oneCell">
    <xdr:from>
      <xdr:col>5</xdr:col>
      <xdr:colOff>1116724</xdr:colOff>
      <xdr:row>0</xdr:row>
      <xdr:rowOff>98535</xdr:rowOff>
    </xdr:from>
    <xdr:to>
      <xdr:col>6</xdr:col>
      <xdr:colOff>1637468</xdr:colOff>
      <xdr:row>0</xdr:row>
      <xdr:rowOff>773540</xdr:rowOff>
    </xdr:to>
    <xdr:pic>
      <xdr:nvPicPr>
        <xdr:cNvPr id="3" name="Graphic 1">
          <a:extLst>
            <a:ext uri="{FF2B5EF4-FFF2-40B4-BE49-F238E27FC236}">
              <a16:creationId xmlns:a16="http://schemas.microsoft.com/office/drawing/2014/main" id="{0A6C85C4-C37B-BE73-65BA-F6B212D91F1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703879" y="98535"/>
          <a:ext cx="2195830" cy="675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2</xdr:col>
      <xdr:colOff>448734</xdr:colOff>
      <xdr:row>0</xdr:row>
      <xdr:rowOff>506397</xdr:rowOff>
    </xdr:to>
    <xdr:pic>
      <xdr:nvPicPr>
        <xdr:cNvPr id="2" name="Afbeelding 1">
          <a:extLst>
            <a:ext uri="{FF2B5EF4-FFF2-40B4-BE49-F238E27FC236}">
              <a16:creationId xmlns:a16="http://schemas.microsoft.com/office/drawing/2014/main" id="{F1CCFBA1-7905-A049-A5C5-4B00D3055017}"/>
            </a:ext>
          </a:extLst>
        </xdr:cNvPr>
        <xdr:cNvPicPr>
          <a:picLocks noChangeAspect="1"/>
        </xdr:cNvPicPr>
      </xdr:nvPicPr>
      <xdr:blipFill>
        <a:blip xmlns:r="http://schemas.openxmlformats.org/officeDocument/2006/relationships" r:embed="rId1"/>
        <a:stretch>
          <a:fillRect/>
        </a:stretch>
      </xdr:blipFill>
      <xdr:spPr>
        <a:xfrm>
          <a:off x="279400" y="0"/>
          <a:ext cx="2036234" cy="506397"/>
        </a:xfrm>
        <a:prstGeom prst="rect">
          <a:avLst/>
        </a:prstGeom>
      </xdr:spPr>
    </xdr:pic>
    <xdr:clientData/>
  </xdr:twoCellAnchor>
  <xdr:twoCellAnchor editAs="oneCell">
    <xdr:from>
      <xdr:col>13</xdr:col>
      <xdr:colOff>288636</xdr:colOff>
      <xdr:row>0</xdr:row>
      <xdr:rowOff>150091</xdr:rowOff>
    </xdr:from>
    <xdr:to>
      <xdr:col>16</xdr:col>
      <xdr:colOff>544830</xdr:colOff>
      <xdr:row>0</xdr:row>
      <xdr:rowOff>825096</xdr:rowOff>
    </xdr:to>
    <xdr:pic>
      <xdr:nvPicPr>
        <xdr:cNvPr id="3" name="Graphic 1">
          <a:extLst>
            <a:ext uri="{FF2B5EF4-FFF2-40B4-BE49-F238E27FC236}">
              <a16:creationId xmlns:a16="http://schemas.microsoft.com/office/drawing/2014/main" id="{776DB97B-8BD5-224F-B56D-133A923CB3B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271000" y="150091"/>
          <a:ext cx="2195830" cy="6750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2</xdr:col>
      <xdr:colOff>464365</xdr:colOff>
      <xdr:row>0</xdr:row>
      <xdr:rowOff>506397</xdr:rowOff>
    </xdr:to>
    <xdr:pic>
      <xdr:nvPicPr>
        <xdr:cNvPr id="2" name="Afbeelding 1">
          <a:extLst>
            <a:ext uri="{FF2B5EF4-FFF2-40B4-BE49-F238E27FC236}">
              <a16:creationId xmlns:a16="http://schemas.microsoft.com/office/drawing/2014/main" id="{616FEF67-2A5A-AC42-9B27-E81E84D42662}"/>
            </a:ext>
          </a:extLst>
        </xdr:cNvPr>
        <xdr:cNvPicPr>
          <a:picLocks noChangeAspect="1"/>
        </xdr:cNvPicPr>
      </xdr:nvPicPr>
      <xdr:blipFill>
        <a:blip xmlns:r="http://schemas.openxmlformats.org/officeDocument/2006/relationships" r:embed="rId1"/>
        <a:stretch>
          <a:fillRect/>
        </a:stretch>
      </xdr:blipFill>
      <xdr:spPr>
        <a:xfrm>
          <a:off x="279400" y="0"/>
          <a:ext cx="2039165" cy="506397"/>
        </a:xfrm>
        <a:prstGeom prst="rect">
          <a:avLst/>
        </a:prstGeom>
      </xdr:spPr>
    </xdr:pic>
    <xdr:clientData/>
  </xdr:twoCellAnchor>
  <xdr:twoCellAnchor editAs="oneCell">
    <xdr:from>
      <xdr:col>5</xdr:col>
      <xdr:colOff>967154</xdr:colOff>
      <xdr:row>0</xdr:row>
      <xdr:rowOff>87923</xdr:rowOff>
    </xdr:from>
    <xdr:to>
      <xdr:col>7</xdr:col>
      <xdr:colOff>798830</xdr:colOff>
      <xdr:row>0</xdr:row>
      <xdr:rowOff>762928</xdr:rowOff>
    </xdr:to>
    <xdr:pic>
      <xdr:nvPicPr>
        <xdr:cNvPr id="3" name="Graphic 1">
          <a:extLst>
            <a:ext uri="{FF2B5EF4-FFF2-40B4-BE49-F238E27FC236}">
              <a16:creationId xmlns:a16="http://schemas.microsoft.com/office/drawing/2014/main" id="{7BE71097-949A-134B-83E8-11E4FE76337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844692" y="87923"/>
          <a:ext cx="2195830" cy="6750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21166</xdr:colOff>
      <xdr:row>17</xdr:row>
      <xdr:rowOff>105834</xdr:rowOff>
    </xdr:from>
    <xdr:to>
      <xdr:col>4</xdr:col>
      <xdr:colOff>1365249</xdr:colOff>
      <xdr:row>38</xdr:row>
      <xdr:rowOff>63501</xdr:rowOff>
    </xdr:to>
    <xdr:graphicFrame macro="">
      <xdr:nvGraphicFramePr>
        <xdr:cNvPr id="2" name="Grafiek 1">
          <a:extLst>
            <a:ext uri="{FF2B5EF4-FFF2-40B4-BE49-F238E27FC236}">
              <a16:creationId xmlns:a16="http://schemas.microsoft.com/office/drawing/2014/main" id="{60A52699-73FD-F84E-84C3-FAEE064F7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xdr:col>
      <xdr:colOff>2038158</xdr:colOff>
      <xdr:row>0</xdr:row>
      <xdr:rowOff>506397</xdr:rowOff>
    </xdr:to>
    <xdr:pic>
      <xdr:nvPicPr>
        <xdr:cNvPr id="3" name="Afbeelding 2">
          <a:extLst>
            <a:ext uri="{FF2B5EF4-FFF2-40B4-BE49-F238E27FC236}">
              <a16:creationId xmlns:a16="http://schemas.microsoft.com/office/drawing/2014/main" id="{8D418174-9CF3-CA41-855F-BDFACBD8357A}"/>
            </a:ext>
          </a:extLst>
        </xdr:cNvPr>
        <xdr:cNvPicPr>
          <a:picLocks noChangeAspect="1"/>
        </xdr:cNvPicPr>
      </xdr:nvPicPr>
      <xdr:blipFill>
        <a:blip xmlns:r="http://schemas.openxmlformats.org/officeDocument/2006/relationships" r:embed="rId2"/>
        <a:stretch>
          <a:fillRect/>
        </a:stretch>
      </xdr:blipFill>
      <xdr:spPr>
        <a:xfrm>
          <a:off x="88900" y="0"/>
          <a:ext cx="2038158" cy="506397"/>
        </a:xfrm>
        <a:prstGeom prst="rect">
          <a:avLst/>
        </a:prstGeom>
      </xdr:spPr>
    </xdr:pic>
    <xdr:clientData/>
  </xdr:twoCellAnchor>
  <xdr:twoCellAnchor editAs="oneCell">
    <xdr:from>
      <xdr:col>3</xdr:col>
      <xdr:colOff>431800</xdr:colOff>
      <xdr:row>0</xdr:row>
      <xdr:rowOff>177800</xdr:rowOff>
    </xdr:from>
    <xdr:to>
      <xdr:col>4</xdr:col>
      <xdr:colOff>1256030</xdr:colOff>
      <xdr:row>0</xdr:row>
      <xdr:rowOff>852805</xdr:rowOff>
    </xdr:to>
    <xdr:pic>
      <xdr:nvPicPr>
        <xdr:cNvPr id="4" name="Graphic 1">
          <a:extLst>
            <a:ext uri="{FF2B5EF4-FFF2-40B4-BE49-F238E27FC236}">
              <a16:creationId xmlns:a16="http://schemas.microsoft.com/office/drawing/2014/main" id="{2D246F24-7FBB-C647-97BD-058805A2BC1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051800" y="177800"/>
          <a:ext cx="2195830" cy="6750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57149</xdr:colOff>
      <xdr:row>0</xdr:row>
      <xdr:rowOff>1</xdr:rowOff>
    </xdr:from>
    <xdr:to>
      <xdr:col>4</xdr:col>
      <xdr:colOff>218122</xdr:colOff>
      <xdr:row>0</xdr:row>
      <xdr:rowOff>526734</xdr:rowOff>
    </xdr:to>
    <xdr:pic>
      <xdr:nvPicPr>
        <xdr:cNvPr id="2" name="Afbeelding 1">
          <a:extLst>
            <a:ext uri="{FF2B5EF4-FFF2-40B4-BE49-F238E27FC236}">
              <a16:creationId xmlns:a16="http://schemas.microsoft.com/office/drawing/2014/main" id="{4E6A137F-339B-4344-BA64-3EAE8A3B7B56}"/>
            </a:ext>
          </a:extLst>
        </xdr:cNvPr>
        <xdr:cNvPicPr>
          <a:picLocks noChangeAspect="1"/>
        </xdr:cNvPicPr>
      </xdr:nvPicPr>
      <xdr:blipFill>
        <a:blip xmlns:r="http://schemas.openxmlformats.org/officeDocument/2006/relationships" r:embed="rId1"/>
        <a:stretch>
          <a:fillRect/>
        </a:stretch>
      </xdr:blipFill>
      <xdr:spPr>
        <a:xfrm>
          <a:off x="209549" y="1"/>
          <a:ext cx="2383473" cy="526733"/>
        </a:xfrm>
        <a:prstGeom prst="rect">
          <a:avLst/>
        </a:prstGeom>
      </xdr:spPr>
    </xdr:pic>
    <xdr:clientData/>
  </xdr:twoCellAnchor>
  <xdr:twoCellAnchor editAs="oneCell">
    <xdr:from>
      <xdr:col>15</xdr:col>
      <xdr:colOff>76200</xdr:colOff>
      <xdr:row>0</xdr:row>
      <xdr:rowOff>63500</xdr:rowOff>
    </xdr:from>
    <xdr:to>
      <xdr:col>17</xdr:col>
      <xdr:colOff>709930</xdr:colOff>
      <xdr:row>0</xdr:row>
      <xdr:rowOff>738505</xdr:rowOff>
    </xdr:to>
    <xdr:pic>
      <xdr:nvPicPr>
        <xdr:cNvPr id="4" name="Graphic 1">
          <a:extLst>
            <a:ext uri="{FF2B5EF4-FFF2-40B4-BE49-F238E27FC236}">
              <a16:creationId xmlns:a16="http://schemas.microsoft.com/office/drawing/2014/main" id="{80487DD3-2083-2944-848A-B638ED0FA46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623300" y="63500"/>
          <a:ext cx="2195830" cy="675005"/>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C5EF6-7B2A-E143-8F53-9D2596889B49}">
  <sheetPr>
    <tabColor theme="4"/>
    <pageSetUpPr fitToPage="1"/>
  </sheetPr>
  <dimension ref="C2:T25"/>
  <sheetViews>
    <sheetView showGridLines="0" showRowColHeaders="0" zoomScaleNormal="100" zoomScalePageLayoutView="120" workbookViewId="0">
      <selection activeCell="D8" sqref="D8"/>
    </sheetView>
  </sheetViews>
  <sheetFormatPr baseColWidth="10" defaultColWidth="8.83203125" defaultRowHeight="15"/>
  <cols>
    <col min="1" max="1" width="11.33203125" style="1" bestFit="1" customWidth="1"/>
    <col min="2" max="2" width="5" style="1" bestFit="1" customWidth="1"/>
    <col min="3" max="3" width="9.33203125" style="1" customWidth="1"/>
    <col min="4" max="4" width="18.33203125" style="1" bestFit="1" customWidth="1"/>
    <col min="5" max="6" width="18" style="1" bestFit="1" customWidth="1"/>
    <col min="7" max="7" width="22.33203125" style="1" customWidth="1"/>
    <col min="8" max="8" width="9" style="1" customWidth="1"/>
    <col min="9" max="9" width="11" style="1" bestFit="1" customWidth="1"/>
    <col min="10" max="16384" width="8.83203125" style="1"/>
  </cols>
  <sheetData>
    <row r="2" spans="3:20">
      <c r="D2" s="2"/>
      <c r="F2" s="3"/>
      <c r="G2" s="2"/>
    </row>
    <row r="3" spans="3:20">
      <c r="D3" s="2"/>
      <c r="F3" s="3"/>
      <c r="G3" s="2"/>
      <c r="I3" s="4"/>
    </row>
    <row r="4" spans="3:20">
      <c r="D4" s="2"/>
      <c r="F4" s="3"/>
      <c r="G4" s="2"/>
      <c r="I4" s="4"/>
    </row>
    <row r="5" spans="3:20" ht="191" customHeight="1">
      <c r="C5" s="5"/>
      <c r="D5" s="4"/>
      <c r="F5" s="6"/>
      <c r="G5" s="7"/>
      <c r="I5" s="4"/>
    </row>
    <row r="6" spans="3:20">
      <c r="C6" s="8"/>
      <c r="F6" s="4"/>
      <c r="G6" s="9"/>
      <c r="L6"/>
    </row>
    <row r="7" spans="3:20">
      <c r="C7" s="8"/>
      <c r="F7" s="4"/>
      <c r="G7" s="9"/>
    </row>
    <row r="8" spans="3:20" ht="90">
      <c r="C8" s="10"/>
      <c r="D8" s="11"/>
      <c r="E8" s="11"/>
      <c r="F8" s="11"/>
      <c r="G8" s="11"/>
      <c r="H8" s="11"/>
      <c r="I8" s="11"/>
      <c r="J8" s="11"/>
      <c r="K8" s="11"/>
      <c r="L8" s="11"/>
      <c r="M8" s="11"/>
      <c r="N8" s="11"/>
      <c r="O8" s="11"/>
      <c r="P8" s="11"/>
      <c r="Q8" s="11"/>
      <c r="R8" s="11"/>
      <c r="S8" s="11"/>
      <c r="T8" s="11"/>
    </row>
    <row r="11" spans="3:20" ht="25">
      <c r="C11" s="228" t="s">
        <v>0</v>
      </c>
      <c r="D11" s="228"/>
      <c r="E11" s="228"/>
      <c r="F11" s="228"/>
      <c r="G11" s="228"/>
    </row>
    <row r="20" spans="3:10" ht="16">
      <c r="C20" s="12" t="s">
        <v>1</v>
      </c>
      <c r="D20" s="13" t="s">
        <v>2</v>
      </c>
    </row>
    <row r="21" spans="3:10" ht="16">
      <c r="C21" s="12" t="s">
        <v>3</v>
      </c>
      <c r="D21" s="14">
        <f ca="1">NOW()</f>
        <v>46093.464430324071</v>
      </c>
    </row>
    <row r="25" spans="3:10" ht="39" customHeight="1">
      <c r="J25" s="15" t="s">
        <v>4</v>
      </c>
    </row>
  </sheetData>
  <sheetProtection algorithmName="SHA-512" hashValue="urXdcfQOJ6NVTGHdLAlP2tIkbEc9nm4EYgtmVXH/NoKZsYIVMpnwb9Hsde9BdB1vJWkq0YBMt8HeD4YZ1m5P6A==" saltValue="ux550AcbvNnK9zWKqDfeFg==" spinCount="100000" sheet="1" objects="1" scenarios="1" selectLockedCells="1" selectUnlockedCells="1"/>
  <mergeCells count="1">
    <mergeCell ref="C11:G11"/>
  </mergeCells>
  <pageMargins left="0.71" right="0.47" top="0.91" bottom="0.75" header="0.31" footer="0.31"/>
  <pageSetup paperSize="9" scale="70" orientation="landscape" r:id="rId1"/>
  <headerFooter>
    <oddFooter>&amp;L&amp;K000000&amp;F&amp;R&amp;K000000pagina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AEC61-7480-ED45-A142-8AC20A970155}">
  <sheetPr>
    <tabColor theme="4"/>
  </sheetPr>
  <dimension ref="B1:V68"/>
  <sheetViews>
    <sheetView showGridLines="0" showRowColHeaders="0" zoomScale="116" zoomScaleNormal="85" zoomScaleSheetLayoutView="100" zoomScalePageLayoutView="170" workbookViewId="0">
      <selection activeCell="C25" sqref="C25"/>
    </sheetView>
  </sheetViews>
  <sheetFormatPr baseColWidth="10" defaultColWidth="8.83203125" defaultRowHeight="16"/>
  <cols>
    <col min="1" max="1" width="2.6640625" style="32" customWidth="1"/>
    <col min="2" max="2" width="30.83203125" style="32" bestFit="1" customWidth="1"/>
    <col min="3" max="7" width="22" style="32" customWidth="1"/>
    <col min="8" max="9" width="9.5" style="32" customWidth="1"/>
    <col min="10" max="12" width="9.5" style="32" hidden="1" customWidth="1"/>
    <col min="13" max="14" width="8.83203125" style="33" hidden="1" customWidth="1"/>
    <col min="15" max="16" width="8.83203125" style="32" hidden="1" customWidth="1"/>
    <col min="17" max="18" width="8.83203125" style="33" hidden="1" customWidth="1"/>
    <col min="19" max="20" width="8.83203125" style="32" hidden="1" customWidth="1"/>
    <col min="21" max="22" width="8.83203125" style="33" hidden="1" customWidth="1"/>
    <col min="23" max="23" width="8.83203125" style="32" customWidth="1"/>
    <col min="24" max="16384" width="8.83203125" style="32"/>
  </cols>
  <sheetData>
    <row r="1" spans="2:22" s="19" customFormat="1" ht="66" customHeight="1" thickBot="1">
      <c r="B1" s="230" t="s">
        <v>5</v>
      </c>
      <c r="C1" s="230"/>
      <c r="D1" s="230"/>
      <c r="E1" s="230"/>
      <c r="F1" s="230"/>
      <c r="G1" s="16"/>
      <c r="H1" s="17"/>
      <c r="I1" s="17"/>
      <c r="J1" s="17"/>
      <c r="K1" s="17"/>
      <c r="L1" s="17"/>
      <c r="M1" s="18"/>
      <c r="N1" s="18"/>
      <c r="Q1" s="20"/>
      <c r="R1" s="20"/>
      <c r="U1" s="20"/>
      <c r="V1" s="20"/>
    </row>
    <row r="2" spans="2:22" s="23" customFormat="1" ht="40" customHeight="1">
      <c r="B2" s="21" t="s">
        <v>7</v>
      </c>
      <c r="C2" s="22"/>
      <c r="D2" s="22"/>
      <c r="E2" s="22"/>
      <c r="F2" s="22"/>
      <c r="G2" s="22"/>
      <c r="H2" s="17"/>
      <c r="I2" s="17"/>
      <c r="J2" s="17"/>
      <c r="K2" s="17"/>
      <c r="L2" s="17"/>
      <c r="M2" s="18"/>
      <c r="N2" s="18"/>
      <c r="Q2" s="24"/>
      <c r="R2" s="24"/>
      <c r="S2" s="19"/>
      <c r="T2" s="19"/>
      <c r="U2" s="24"/>
      <c r="V2" s="24"/>
    </row>
    <row r="3" spans="2:22" s="159" customFormat="1" ht="28" customHeight="1">
      <c r="B3" s="231" t="s">
        <v>8</v>
      </c>
      <c r="C3" s="231"/>
      <c r="D3" s="231"/>
      <c r="E3" s="231"/>
      <c r="F3" s="231"/>
      <c r="G3" s="231"/>
    </row>
    <row r="4" spans="2:22" s="159" customFormat="1" ht="33" customHeight="1">
      <c r="B4" s="232" t="s">
        <v>6</v>
      </c>
      <c r="C4" s="232"/>
      <c r="D4" s="232"/>
      <c r="E4" s="232"/>
      <c r="F4" s="232"/>
      <c r="G4" s="232"/>
    </row>
    <row r="5" spans="2:22" s="159" customFormat="1" ht="33" customHeight="1">
      <c r="B5" s="232" t="s">
        <v>9</v>
      </c>
      <c r="C5" s="232"/>
      <c r="D5" s="232"/>
      <c r="E5" s="232"/>
      <c r="F5" s="232"/>
      <c r="G5" s="232"/>
    </row>
    <row r="6" spans="2:22" s="159" customFormat="1" ht="14">
      <c r="B6" s="233"/>
      <c r="C6" s="233"/>
      <c r="D6" s="233"/>
      <c r="E6" s="233"/>
      <c r="F6" s="233"/>
      <c r="G6" s="233"/>
    </row>
    <row r="7" spans="2:22" s="159" customFormat="1" ht="27" customHeight="1">
      <c r="B7" s="229" t="s">
        <v>10</v>
      </c>
      <c r="C7" s="229"/>
      <c r="D7" s="229"/>
      <c r="E7" s="229"/>
      <c r="F7" s="229"/>
      <c r="G7" s="229"/>
    </row>
    <row r="8" spans="2:22" s="159" customFormat="1" ht="43" customHeight="1">
      <c r="B8" s="229" t="s">
        <v>11</v>
      </c>
      <c r="C8" s="229"/>
      <c r="D8" s="229"/>
      <c r="E8" s="229"/>
      <c r="F8" s="229"/>
      <c r="G8" s="229"/>
    </row>
    <row r="9" spans="2:22" s="159" customFormat="1" ht="14">
      <c r="B9" s="160"/>
      <c r="C9" s="160"/>
      <c r="D9" s="160"/>
      <c r="E9" s="160"/>
      <c r="F9" s="160"/>
      <c r="G9" s="160"/>
    </row>
    <row r="10" spans="2:22" s="162" customFormat="1" ht="18">
      <c r="B10" s="161" t="s">
        <v>12</v>
      </c>
      <c r="C10" s="161"/>
      <c r="D10" s="161"/>
      <c r="E10" s="161"/>
      <c r="F10" s="161"/>
      <c r="G10" s="161"/>
    </row>
    <row r="11" spans="2:22" s="25" customFormat="1" ht="37" customHeight="1">
      <c r="B11" s="163" t="s">
        <v>13</v>
      </c>
      <c r="C11" s="51" t="s">
        <v>122</v>
      </c>
      <c r="D11" s="51" t="s">
        <v>123</v>
      </c>
      <c r="E11" s="51" t="s">
        <v>124</v>
      </c>
      <c r="F11" s="51" t="s">
        <v>125</v>
      </c>
      <c r="G11" s="51" t="s">
        <v>126</v>
      </c>
      <c r="H11" s="17"/>
      <c r="I11" s="17"/>
      <c r="J11" s="17"/>
      <c r="K11" s="17"/>
      <c r="L11" s="17"/>
      <c r="M11" s="18"/>
      <c r="N11" s="18"/>
      <c r="Q11" s="164"/>
      <c r="R11" s="164"/>
      <c r="U11" s="164"/>
      <c r="V11" s="164"/>
    </row>
    <row r="12" spans="2:22" s="25" customFormat="1" ht="36" customHeight="1">
      <c r="B12" s="26"/>
      <c r="C12" s="165" t="s">
        <v>14</v>
      </c>
      <c r="D12" s="165" t="s">
        <v>14</v>
      </c>
      <c r="E12" s="165" t="s">
        <v>14</v>
      </c>
      <c r="F12" s="165" t="s">
        <v>14</v>
      </c>
      <c r="G12" s="165" t="s">
        <v>14</v>
      </c>
      <c r="H12" s="17"/>
      <c r="I12" s="17"/>
      <c r="J12" s="17"/>
      <c r="K12" s="17"/>
      <c r="L12" s="17"/>
      <c r="M12" s="18"/>
      <c r="N12" s="18"/>
      <c r="Q12" s="164"/>
      <c r="R12" s="164"/>
      <c r="U12" s="164"/>
      <c r="V12" s="164"/>
    </row>
    <row r="13" spans="2:22" s="29" customFormat="1" ht="36" hidden="1" customHeight="1">
      <c r="B13" s="166" t="s">
        <v>15</v>
      </c>
      <c r="C13" s="167">
        <v>2</v>
      </c>
      <c r="D13" s="167">
        <v>2</v>
      </c>
      <c r="E13" s="167">
        <v>2</v>
      </c>
      <c r="F13" s="167">
        <v>2</v>
      </c>
      <c r="G13" s="167">
        <v>2</v>
      </c>
      <c r="H13" s="17"/>
      <c r="I13" s="17"/>
      <c r="J13" s="17" t="str">
        <f t="shared" ref="J13:J28" si="0">B13</f>
        <v>Administratief &amp; Ondersteuning</v>
      </c>
      <c r="K13" s="27" t="e">
        <f>C13*#REF!</f>
        <v>#REF!</v>
      </c>
      <c r="L13" s="27" t="e">
        <f>#REF!*#REF!</f>
        <v>#REF!</v>
      </c>
      <c r="M13" s="28" t="e">
        <f t="shared" ref="M13:M28" si="1">C13+K13</f>
        <v>#REF!</v>
      </c>
      <c r="N13" s="28" t="e">
        <f>#REF!+L13</f>
        <v>#REF!</v>
      </c>
      <c r="O13" s="27" t="e">
        <f>F13*#REF!</f>
        <v>#REF!</v>
      </c>
      <c r="P13" s="27" t="e">
        <f>#REF!*#REF!</f>
        <v>#REF!</v>
      </c>
      <c r="Q13" s="28" t="e">
        <f t="shared" ref="Q13:Q28" si="2">O13+F13</f>
        <v>#REF!</v>
      </c>
      <c r="R13" s="28" t="e">
        <f>P13+#REF!</f>
        <v>#REF!</v>
      </c>
      <c r="S13" s="27" t="e">
        <f>G13*#REF!</f>
        <v>#REF!</v>
      </c>
      <c r="T13" s="27" t="e">
        <f>#REF!*#REF!</f>
        <v>#REF!</v>
      </c>
      <c r="U13" s="28" t="e">
        <f t="shared" ref="U13:U28" si="3">S13+G13</f>
        <v>#REF!</v>
      </c>
      <c r="V13" s="28" t="e">
        <f>T13+#REF!</f>
        <v>#REF!</v>
      </c>
    </row>
    <row r="14" spans="2:22" s="29" customFormat="1" ht="36" hidden="1" customHeight="1">
      <c r="B14" s="168" t="s">
        <v>16</v>
      </c>
      <c r="C14" s="169">
        <v>2</v>
      </c>
      <c r="D14" s="169">
        <v>2</v>
      </c>
      <c r="E14" s="169">
        <v>2</v>
      </c>
      <c r="F14" s="169">
        <v>2</v>
      </c>
      <c r="G14" s="169">
        <v>2</v>
      </c>
      <c r="H14" s="17"/>
      <c r="I14" s="17"/>
      <c r="J14" s="17" t="str">
        <f t="shared" si="0"/>
        <v>Communicatie</v>
      </c>
      <c r="K14" s="27" t="e">
        <f>C14*#REF!</f>
        <v>#REF!</v>
      </c>
      <c r="L14" s="27" t="e">
        <f>#REF!*#REF!</f>
        <v>#REF!</v>
      </c>
      <c r="M14" s="28" t="e">
        <f t="shared" si="1"/>
        <v>#REF!</v>
      </c>
      <c r="N14" s="28" t="e">
        <f>#REF!+L14</f>
        <v>#REF!</v>
      </c>
      <c r="O14" s="27" t="e">
        <f>F14*#REF!</f>
        <v>#REF!</v>
      </c>
      <c r="P14" s="27" t="e">
        <f>#REF!*#REF!</f>
        <v>#REF!</v>
      </c>
      <c r="Q14" s="28" t="e">
        <f t="shared" si="2"/>
        <v>#REF!</v>
      </c>
      <c r="R14" s="28" t="e">
        <f>P14+#REF!</f>
        <v>#REF!</v>
      </c>
      <c r="S14" s="27" t="e">
        <f>G14*#REF!</f>
        <v>#REF!</v>
      </c>
      <c r="T14" s="27" t="e">
        <f>#REF!*#REF!</f>
        <v>#REF!</v>
      </c>
      <c r="U14" s="28" t="e">
        <f t="shared" si="3"/>
        <v>#REF!</v>
      </c>
      <c r="V14" s="28" t="e">
        <f>T14+#REF!</f>
        <v>#REF!</v>
      </c>
    </row>
    <row r="15" spans="2:22" s="29" customFormat="1" ht="36" hidden="1" customHeight="1">
      <c r="B15" s="170" t="s">
        <v>17</v>
      </c>
      <c r="C15" s="171">
        <v>2</v>
      </c>
      <c r="D15" s="171">
        <v>2</v>
      </c>
      <c r="E15" s="171">
        <v>2</v>
      </c>
      <c r="F15" s="171">
        <v>2</v>
      </c>
      <c r="G15" s="171">
        <v>2</v>
      </c>
      <c r="H15" s="17"/>
      <c r="I15" s="17"/>
      <c r="J15" s="17" t="str">
        <f t="shared" si="0"/>
        <v>Dataspecialists</v>
      </c>
      <c r="K15" s="27" t="e">
        <f>C15*#REF!</f>
        <v>#REF!</v>
      </c>
      <c r="L15" s="27" t="e">
        <f>#REF!*#REF!</f>
        <v>#REF!</v>
      </c>
      <c r="M15" s="28" t="e">
        <f t="shared" si="1"/>
        <v>#REF!</v>
      </c>
      <c r="N15" s="28" t="e">
        <f>#REF!+L15</f>
        <v>#REF!</v>
      </c>
      <c r="O15" s="27" t="e">
        <f>F15*#REF!</f>
        <v>#REF!</v>
      </c>
      <c r="P15" s="27" t="e">
        <f>#REF!*#REF!</f>
        <v>#REF!</v>
      </c>
      <c r="Q15" s="28" t="e">
        <f t="shared" si="2"/>
        <v>#REF!</v>
      </c>
      <c r="R15" s="28" t="e">
        <f>P15+#REF!</f>
        <v>#REF!</v>
      </c>
      <c r="S15" s="27" t="e">
        <f>G15*#REF!</f>
        <v>#REF!</v>
      </c>
      <c r="T15" s="27" t="e">
        <f>#REF!*#REF!</f>
        <v>#REF!</v>
      </c>
      <c r="U15" s="28" t="e">
        <f t="shared" si="3"/>
        <v>#REF!</v>
      </c>
      <c r="V15" s="28" t="e">
        <f>T15+#REF!</f>
        <v>#REF!</v>
      </c>
    </row>
    <row r="16" spans="2:22" s="29" customFormat="1" ht="36" hidden="1" customHeight="1">
      <c r="B16" s="168" t="s">
        <v>18</v>
      </c>
      <c r="C16" s="169">
        <v>2</v>
      </c>
      <c r="D16" s="169">
        <v>2</v>
      </c>
      <c r="E16" s="169">
        <v>2</v>
      </c>
      <c r="F16" s="169">
        <v>2</v>
      </c>
      <c r="G16" s="169">
        <v>2</v>
      </c>
      <c r="H16" s="17"/>
      <c r="I16" s="17"/>
      <c r="J16" s="17" t="str">
        <f t="shared" si="0"/>
        <v>Finance algemeen</v>
      </c>
      <c r="K16" s="27" t="e">
        <f>C16*#REF!</f>
        <v>#REF!</v>
      </c>
      <c r="L16" s="27" t="e">
        <f>#REF!*#REF!</f>
        <v>#REF!</v>
      </c>
      <c r="M16" s="28" t="e">
        <f t="shared" si="1"/>
        <v>#REF!</v>
      </c>
      <c r="N16" s="28" t="e">
        <f>#REF!+L16</f>
        <v>#REF!</v>
      </c>
      <c r="O16" s="27" t="e">
        <f>F16*#REF!</f>
        <v>#REF!</v>
      </c>
      <c r="P16" s="27" t="e">
        <f>#REF!*#REF!</f>
        <v>#REF!</v>
      </c>
      <c r="Q16" s="28" t="e">
        <f t="shared" si="2"/>
        <v>#REF!</v>
      </c>
      <c r="R16" s="28" t="e">
        <f>P16+#REF!</f>
        <v>#REF!</v>
      </c>
      <c r="S16" s="27" t="e">
        <f>G16*#REF!</f>
        <v>#REF!</v>
      </c>
      <c r="T16" s="27" t="e">
        <f>#REF!*#REF!</f>
        <v>#REF!</v>
      </c>
      <c r="U16" s="28" t="e">
        <f t="shared" si="3"/>
        <v>#REF!</v>
      </c>
      <c r="V16" s="28" t="e">
        <f>T16+#REF!</f>
        <v>#REF!</v>
      </c>
    </row>
    <row r="17" spans="2:22" s="29" customFormat="1" ht="36" hidden="1" customHeight="1">
      <c r="B17" s="170" t="s">
        <v>19</v>
      </c>
      <c r="C17" s="171">
        <v>2</v>
      </c>
      <c r="D17" s="171">
        <v>2</v>
      </c>
      <c r="E17" s="171">
        <v>2</v>
      </c>
      <c r="F17" s="171">
        <v>2</v>
      </c>
      <c r="G17" s="171">
        <v>2</v>
      </c>
      <c r="H17" s="17"/>
      <c r="I17" s="17"/>
      <c r="J17" s="17" t="str">
        <f t="shared" si="0"/>
        <v>Human Resources</v>
      </c>
      <c r="K17" s="27" t="e">
        <f>C17*#REF!</f>
        <v>#REF!</v>
      </c>
      <c r="L17" s="27" t="e">
        <f>#REF!*#REF!</f>
        <v>#REF!</v>
      </c>
      <c r="M17" s="28" t="e">
        <f t="shared" si="1"/>
        <v>#REF!</v>
      </c>
      <c r="N17" s="28" t="e">
        <f>#REF!+L17</f>
        <v>#REF!</v>
      </c>
      <c r="O17" s="27" t="e">
        <f>F17*#REF!</f>
        <v>#REF!</v>
      </c>
      <c r="P17" s="27" t="e">
        <f>#REF!*#REF!</f>
        <v>#REF!</v>
      </c>
      <c r="Q17" s="28" t="e">
        <f t="shared" si="2"/>
        <v>#REF!</v>
      </c>
      <c r="R17" s="28" t="e">
        <f>P17+#REF!</f>
        <v>#REF!</v>
      </c>
      <c r="S17" s="27" t="e">
        <f>G17*#REF!</f>
        <v>#REF!</v>
      </c>
      <c r="T17" s="27" t="e">
        <f>#REF!*#REF!</f>
        <v>#REF!</v>
      </c>
      <c r="U17" s="28" t="e">
        <f t="shared" si="3"/>
        <v>#REF!</v>
      </c>
      <c r="V17" s="28" t="e">
        <f>T17+#REF!</f>
        <v>#REF!</v>
      </c>
    </row>
    <row r="18" spans="2:22" s="29" customFormat="1" ht="36" hidden="1" customHeight="1">
      <c r="B18" s="168" t="s">
        <v>20</v>
      </c>
      <c r="C18" s="169">
        <v>2</v>
      </c>
      <c r="D18" s="169">
        <v>2</v>
      </c>
      <c r="E18" s="169">
        <v>2</v>
      </c>
      <c r="F18" s="169">
        <v>2</v>
      </c>
      <c r="G18" s="169">
        <v>2</v>
      </c>
      <c r="H18" s="17"/>
      <c r="I18" s="17"/>
      <c r="J18" s="17" t="str">
        <f t="shared" si="0"/>
        <v>IT</v>
      </c>
      <c r="K18" s="27" t="e">
        <f>C18*#REF!</f>
        <v>#REF!</v>
      </c>
      <c r="L18" s="27" t="e">
        <f>#REF!*#REF!</f>
        <v>#REF!</v>
      </c>
      <c r="M18" s="28" t="e">
        <f t="shared" si="1"/>
        <v>#REF!</v>
      </c>
      <c r="N18" s="28" t="e">
        <f>#REF!+L18</f>
        <v>#REF!</v>
      </c>
      <c r="O18" s="27" t="e">
        <f>F18*#REF!</f>
        <v>#REF!</v>
      </c>
      <c r="P18" s="27" t="e">
        <f>#REF!*#REF!</f>
        <v>#REF!</v>
      </c>
      <c r="Q18" s="28" t="e">
        <f t="shared" si="2"/>
        <v>#REF!</v>
      </c>
      <c r="R18" s="28" t="e">
        <f>P18+#REF!</f>
        <v>#REF!</v>
      </c>
      <c r="S18" s="27" t="e">
        <f>G18*#REF!</f>
        <v>#REF!</v>
      </c>
      <c r="T18" s="27" t="e">
        <f>#REF!*#REF!</f>
        <v>#REF!</v>
      </c>
      <c r="U18" s="28" t="e">
        <f t="shared" si="3"/>
        <v>#REF!</v>
      </c>
      <c r="V18" s="28" t="e">
        <f>T18+#REF!</f>
        <v>#REF!</v>
      </c>
    </row>
    <row r="19" spans="2:22" s="29" customFormat="1" ht="36" hidden="1" customHeight="1">
      <c r="B19" s="170" t="s">
        <v>21</v>
      </c>
      <c r="C19" s="171">
        <v>2</v>
      </c>
      <c r="D19" s="171">
        <v>2</v>
      </c>
      <c r="E19" s="171">
        <v>2</v>
      </c>
      <c r="F19" s="171">
        <v>2</v>
      </c>
      <c r="G19" s="171">
        <v>2</v>
      </c>
      <c r="H19" s="17"/>
      <c r="I19" s="17"/>
      <c r="J19" s="17" t="str">
        <f t="shared" si="0"/>
        <v>Legal, Risk &amp; Compliance</v>
      </c>
      <c r="K19" s="27" t="e">
        <f>C19*#REF!</f>
        <v>#REF!</v>
      </c>
      <c r="L19" s="27" t="e">
        <f>#REF!*#REF!</f>
        <v>#REF!</v>
      </c>
      <c r="M19" s="28" t="e">
        <f t="shared" si="1"/>
        <v>#REF!</v>
      </c>
      <c r="N19" s="28" t="e">
        <f>#REF!+L19</f>
        <v>#REF!</v>
      </c>
      <c r="O19" s="27" t="e">
        <f>F19*#REF!</f>
        <v>#REF!</v>
      </c>
      <c r="P19" s="27" t="e">
        <f>#REF!*#REF!</f>
        <v>#REF!</v>
      </c>
      <c r="Q19" s="28" t="e">
        <f t="shared" si="2"/>
        <v>#REF!</v>
      </c>
      <c r="R19" s="28" t="e">
        <f>P19+#REF!</f>
        <v>#REF!</v>
      </c>
      <c r="S19" s="27" t="e">
        <f>G19*#REF!</f>
        <v>#REF!</v>
      </c>
      <c r="T19" s="27" t="e">
        <f>#REF!*#REF!</f>
        <v>#REF!</v>
      </c>
      <c r="U19" s="28" t="e">
        <f t="shared" si="3"/>
        <v>#REF!</v>
      </c>
      <c r="V19" s="28" t="e">
        <f>T19+#REF!</f>
        <v>#REF!</v>
      </c>
    </row>
    <row r="20" spans="2:22" s="29" customFormat="1" ht="36" hidden="1" customHeight="1">
      <c r="B20" s="168" t="s">
        <v>22</v>
      </c>
      <c r="C20" s="169">
        <v>2</v>
      </c>
      <c r="D20" s="169">
        <v>2</v>
      </c>
      <c r="E20" s="169">
        <v>2</v>
      </c>
      <c r="F20" s="169">
        <v>2</v>
      </c>
      <c r="G20" s="169">
        <v>2</v>
      </c>
      <c r="H20" s="17"/>
      <c r="I20" s="17"/>
      <c r="J20" s="17" t="str">
        <f t="shared" si="0"/>
        <v>Organisatieontwikkeling</v>
      </c>
      <c r="K20" s="27" t="e">
        <f>C20*#REF!</f>
        <v>#REF!</v>
      </c>
      <c r="L20" s="27" t="e">
        <f>#REF!*#REF!</f>
        <v>#REF!</v>
      </c>
      <c r="M20" s="28" t="e">
        <f t="shared" si="1"/>
        <v>#REF!</v>
      </c>
      <c r="N20" s="28" t="e">
        <f>#REF!+L20</f>
        <v>#REF!</v>
      </c>
      <c r="O20" s="27" t="e">
        <f>F20*#REF!</f>
        <v>#REF!</v>
      </c>
      <c r="P20" s="27" t="e">
        <f>#REF!*#REF!</f>
        <v>#REF!</v>
      </c>
      <c r="Q20" s="28" t="e">
        <f t="shared" si="2"/>
        <v>#REF!</v>
      </c>
      <c r="R20" s="28" t="e">
        <f>P20+#REF!</f>
        <v>#REF!</v>
      </c>
      <c r="S20" s="27" t="e">
        <f>G20*#REF!</f>
        <v>#REF!</v>
      </c>
      <c r="T20" s="27" t="e">
        <f>#REF!*#REF!</f>
        <v>#REF!</v>
      </c>
      <c r="U20" s="28" t="e">
        <f t="shared" si="3"/>
        <v>#REF!</v>
      </c>
      <c r="V20" s="28" t="e">
        <f>T20+#REF!</f>
        <v>#REF!</v>
      </c>
    </row>
    <row r="21" spans="2:22" s="29" customFormat="1" ht="36" hidden="1" customHeight="1">
      <c r="B21" s="170" t="s">
        <v>23</v>
      </c>
      <c r="C21" s="171">
        <v>2</v>
      </c>
      <c r="D21" s="171">
        <v>2</v>
      </c>
      <c r="E21" s="171">
        <v>2</v>
      </c>
      <c r="F21" s="171">
        <v>2</v>
      </c>
      <c r="G21" s="171">
        <v>2</v>
      </c>
      <c r="H21" s="17"/>
      <c r="I21" s="17"/>
      <c r="J21" s="17" t="str">
        <f t="shared" si="0"/>
        <v>Procurement</v>
      </c>
      <c r="K21" s="27" t="e">
        <f>C21*#REF!</f>
        <v>#REF!</v>
      </c>
      <c r="L21" s="27" t="e">
        <f>#REF!*#REF!</f>
        <v>#REF!</v>
      </c>
      <c r="M21" s="28" t="e">
        <f t="shared" si="1"/>
        <v>#REF!</v>
      </c>
      <c r="N21" s="28" t="e">
        <f>#REF!+L21</f>
        <v>#REF!</v>
      </c>
      <c r="O21" s="27" t="e">
        <f>F21*#REF!</f>
        <v>#REF!</v>
      </c>
      <c r="P21" s="27" t="e">
        <f>#REF!*#REF!</f>
        <v>#REF!</v>
      </c>
      <c r="Q21" s="28" t="e">
        <f t="shared" si="2"/>
        <v>#REF!</v>
      </c>
      <c r="R21" s="28" t="e">
        <f>P21+#REF!</f>
        <v>#REF!</v>
      </c>
      <c r="S21" s="27" t="e">
        <f>G21*#REF!</f>
        <v>#REF!</v>
      </c>
      <c r="T21" s="27" t="e">
        <f>#REF!*#REF!</f>
        <v>#REF!</v>
      </c>
      <c r="U21" s="28" t="e">
        <f t="shared" si="3"/>
        <v>#REF!</v>
      </c>
      <c r="V21" s="28" t="e">
        <f>T21+#REF!</f>
        <v>#REF!</v>
      </c>
    </row>
    <row r="22" spans="2:22" s="29" customFormat="1" ht="36" hidden="1" customHeight="1">
      <c r="B22" s="168" t="s">
        <v>24</v>
      </c>
      <c r="C22" s="169">
        <v>2</v>
      </c>
      <c r="D22" s="169">
        <v>2</v>
      </c>
      <c r="E22" s="169">
        <v>2</v>
      </c>
      <c r="F22" s="169">
        <v>2</v>
      </c>
      <c r="G22" s="169">
        <v>2</v>
      </c>
      <c r="H22" s="17"/>
      <c r="I22" s="17"/>
      <c r="J22" s="17" t="str">
        <f t="shared" si="0"/>
        <v>Projectmanagement algmeen</v>
      </c>
      <c r="K22" s="27" t="e">
        <f>C22*#REF!</f>
        <v>#REF!</v>
      </c>
      <c r="L22" s="27" t="e">
        <f>#REF!*#REF!</f>
        <v>#REF!</v>
      </c>
      <c r="M22" s="28" t="e">
        <f t="shared" si="1"/>
        <v>#REF!</v>
      </c>
      <c r="N22" s="28" t="e">
        <f>#REF!+L22</f>
        <v>#REF!</v>
      </c>
      <c r="O22" s="27" t="e">
        <f>F22*#REF!</f>
        <v>#REF!</v>
      </c>
      <c r="P22" s="27" t="e">
        <f>#REF!*#REF!</f>
        <v>#REF!</v>
      </c>
      <c r="Q22" s="28" t="e">
        <f t="shared" si="2"/>
        <v>#REF!</v>
      </c>
      <c r="R22" s="28" t="e">
        <f>P22+#REF!</f>
        <v>#REF!</v>
      </c>
      <c r="S22" s="27" t="e">
        <f>G22*#REF!</f>
        <v>#REF!</v>
      </c>
      <c r="T22" s="27" t="e">
        <f>#REF!*#REF!</f>
        <v>#REF!</v>
      </c>
      <c r="U22" s="28" t="e">
        <f t="shared" si="3"/>
        <v>#REF!</v>
      </c>
      <c r="V22" s="28" t="e">
        <f>T22+#REF!</f>
        <v>#REF!</v>
      </c>
    </row>
    <row r="23" spans="2:22" s="29" customFormat="1" ht="36" hidden="1" customHeight="1">
      <c r="B23" s="170" t="s">
        <v>25</v>
      </c>
      <c r="C23" s="171">
        <v>2</v>
      </c>
      <c r="D23" s="171">
        <v>2</v>
      </c>
      <c r="E23" s="171">
        <v>2</v>
      </c>
      <c r="F23" s="171">
        <v>2</v>
      </c>
      <c r="G23" s="171">
        <v>2</v>
      </c>
      <c r="H23" s="17"/>
      <c r="I23" s="17"/>
      <c r="J23" s="17" t="str">
        <f t="shared" si="0"/>
        <v>Overig</v>
      </c>
      <c r="K23" s="27" t="e">
        <f>C23*#REF!</f>
        <v>#REF!</v>
      </c>
      <c r="L23" s="27" t="e">
        <f>#REF!*#REF!</f>
        <v>#REF!</v>
      </c>
      <c r="M23" s="28" t="e">
        <f t="shared" si="1"/>
        <v>#REF!</v>
      </c>
      <c r="N23" s="28" t="e">
        <f>#REF!+L23</f>
        <v>#REF!</v>
      </c>
      <c r="O23" s="27" t="e">
        <f>F23*#REF!</f>
        <v>#REF!</v>
      </c>
      <c r="P23" s="27" t="e">
        <f>#REF!*#REF!</f>
        <v>#REF!</v>
      </c>
      <c r="Q23" s="28" t="e">
        <f t="shared" si="2"/>
        <v>#REF!</v>
      </c>
      <c r="R23" s="28" t="e">
        <f>P23+#REF!</f>
        <v>#REF!</v>
      </c>
      <c r="S23" s="27" t="e">
        <f>G23*#REF!</f>
        <v>#REF!</v>
      </c>
      <c r="T23" s="27" t="e">
        <f>#REF!*#REF!</f>
        <v>#REF!</v>
      </c>
      <c r="U23" s="28" t="e">
        <f t="shared" si="3"/>
        <v>#REF!</v>
      </c>
      <c r="V23" s="28" t="e">
        <f>T23+#REF!</f>
        <v>#REF!</v>
      </c>
    </row>
    <row r="24" spans="2:22" s="29" customFormat="1" ht="36" customHeight="1">
      <c r="B24" s="168" t="s">
        <v>26</v>
      </c>
      <c r="C24" s="30"/>
      <c r="D24" s="30"/>
      <c r="E24" s="30"/>
      <c r="F24" s="30"/>
      <c r="G24" s="30"/>
      <c r="H24" s="17"/>
      <c r="I24" s="17"/>
      <c r="J24" s="17" t="str">
        <f t="shared" si="0"/>
        <v>Finance NNB</v>
      </c>
      <c r="K24" s="27" t="e">
        <f>C24*#REF!</f>
        <v>#REF!</v>
      </c>
      <c r="L24" s="27" t="e">
        <f>#REF!*#REF!</f>
        <v>#REF!</v>
      </c>
      <c r="M24" s="28" t="e">
        <f t="shared" si="1"/>
        <v>#REF!</v>
      </c>
      <c r="N24" s="28" t="e">
        <f>#REF!+L24</f>
        <v>#REF!</v>
      </c>
      <c r="O24" s="27" t="e">
        <f>F24*#REF!</f>
        <v>#REF!</v>
      </c>
      <c r="P24" s="27" t="e">
        <f>#REF!*#REF!</f>
        <v>#REF!</v>
      </c>
      <c r="Q24" s="28" t="e">
        <f t="shared" si="2"/>
        <v>#REF!</v>
      </c>
      <c r="R24" s="28" t="e">
        <f>P24+#REF!</f>
        <v>#REF!</v>
      </c>
      <c r="S24" s="27" t="e">
        <f>G24*#REF!</f>
        <v>#REF!</v>
      </c>
      <c r="T24" s="27" t="e">
        <f>#REF!*#REF!</f>
        <v>#REF!</v>
      </c>
      <c r="U24" s="28" t="e">
        <f t="shared" si="3"/>
        <v>#REF!</v>
      </c>
      <c r="V24" s="28" t="e">
        <f>T24+#REF!</f>
        <v>#REF!</v>
      </c>
    </row>
    <row r="25" spans="2:22" s="29" customFormat="1" ht="36" customHeight="1">
      <c r="B25" s="170" t="s">
        <v>27</v>
      </c>
      <c r="C25" s="31"/>
      <c r="D25" s="31"/>
      <c r="E25" s="31"/>
      <c r="F25" s="31"/>
      <c r="G25" s="31"/>
      <c r="H25" s="17"/>
      <c r="I25" s="17"/>
      <c r="J25" s="17" t="str">
        <f t="shared" si="0"/>
        <v>HSEQ NNB</v>
      </c>
      <c r="K25" s="27" t="e">
        <f>C25*#REF!</f>
        <v>#REF!</v>
      </c>
      <c r="L25" s="27" t="e">
        <f>#REF!*#REF!</f>
        <v>#REF!</v>
      </c>
      <c r="M25" s="28" t="e">
        <f t="shared" si="1"/>
        <v>#REF!</v>
      </c>
      <c r="N25" s="28" t="e">
        <f>#REF!+L25</f>
        <v>#REF!</v>
      </c>
      <c r="O25" s="27" t="e">
        <f>F25*#REF!</f>
        <v>#REF!</v>
      </c>
      <c r="P25" s="27" t="e">
        <f>#REF!*#REF!</f>
        <v>#REF!</v>
      </c>
      <c r="Q25" s="28" t="e">
        <f t="shared" si="2"/>
        <v>#REF!</v>
      </c>
      <c r="R25" s="28" t="e">
        <f>P25+#REF!</f>
        <v>#REF!</v>
      </c>
      <c r="S25" s="27" t="e">
        <f>G25*#REF!</f>
        <v>#REF!</v>
      </c>
      <c r="T25" s="27" t="e">
        <f>#REF!*#REF!</f>
        <v>#REF!</v>
      </c>
      <c r="U25" s="28" t="e">
        <f t="shared" si="3"/>
        <v>#REF!</v>
      </c>
      <c r="V25" s="28" t="e">
        <f>T25+#REF!</f>
        <v>#REF!</v>
      </c>
    </row>
    <row r="26" spans="2:22" s="29" customFormat="1" ht="36" customHeight="1">
      <c r="B26" s="168" t="s">
        <v>28</v>
      </c>
      <c r="C26" s="30"/>
      <c r="D26" s="30"/>
      <c r="E26" s="30"/>
      <c r="F26" s="30"/>
      <c r="G26" s="30"/>
      <c r="H26" s="17"/>
      <c r="I26" s="17"/>
      <c r="J26" s="17" t="str">
        <f t="shared" si="0"/>
        <v>Procurement NNB</v>
      </c>
      <c r="K26" s="27" t="e">
        <f>C26*#REF!</f>
        <v>#REF!</v>
      </c>
      <c r="L26" s="27" t="e">
        <f>#REF!*#REF!</f>
        <v>#REF!</v>
      </c>
      <c r="M26" s="28" t="e">
        <f t="shared" si="1"/>
        <v>#REF!</v>
      </c>
      <c r="N26" s="28" t="e">
        <f>#REF!+L26</f>
        <v>#REF!</v>
      </c>
      <c r="O26" s="27" t="e">
        <f>F26*#REF!</f>
        <v>#REF!</v>
      </c>
      <c r="P26" s="27" t="e">
        <f>#REF!*#REF!</f>
        <v>#REF!</v>
      </c>
      <c r="Q26" s="28" t="e">
        <f t="shared" si="2"/>
        <v>#REF!</v>
      </c>
      <c r="R26" s="28" t="e">
        <f>P26+#REF!</f>
        <v>#REF!</v>
      </c>
      <c r="S26" s="27" t="e">
        <f>G26*#REF!</f>
        <v>#REF!</v>
      </c>
      <c r="T26" s="27" t="e">
        <f>#REF!*#REF!</f>
        <v>#REF!</v>
      </c>
      <c r="U26" s="28" t="e">
        <f t="shared" si="3"/>
        <v>#REF!</v>
      </c>
      <c r="V26" s="28" t="e">
        <f>T26+#REF!</f>
        <v>#REF!</v>
      </c>
    </row>
    <row r="27" spans="2:22" s="29" customFormat="1" ht="36" customHeight="1">
      <c r="B27" s="170" t="s">
        <v>29</v>
      </c>
      <c r="C27" s="31"/>
      <c r="D27" s="31"/>
      <c r="E27" s="31"/>
      <c r="F27" s="31"/>
      <c r="G27" s="31"/>
      <c r="H27" s="17"/>
      <c r="I27" s="17"/>
      <c r="J27" s="17" t="str">
        <f t="shared" si="0"/>
        <v>Technisch &amp; Engineering NNB</v>
      </c>
      <c r="K27" s="27" t="e">
        <f>C27*#REF!</f>
        <v>#REF!</v>
      </c>
      <c r="L27" s="27" t="e">
        <f>#REF!*#REF!</f>
        <v>#REF!</v>
      </c>
      <c r="M27" s="28" t="e">
        <f t="shared" si="1"/>
        <v>#REF!</v>
      </c>
      <c r="N27" s="28" t="e">
        <f>#REF!+L27</f>
        <v>#REF!</v>
      </c>
      <c r="O27" s="27" t="e">
        <f>F27*#REF!</f>
        <v>#REF!</v>
      </c>
      <c r="P27" s="27" t="e">
        <f>#REF!*#REF!</f>
        <v>#REF!</v>
      </c>
      <c r="Q27" s="28" t="e">
        <f t="shared" si="2"/>
        <v>#REF!</v>
      </c>
      <c r="R27" s="28" t="e">
        <f>P27+#REF!</f>
        <v>#REF!</v>
      </c>
      <c r="S27" s="27" t="e">
        <f>G27*#REF!</f>
        <v>#REF!</v>
      </c>
      <c r="T27" s="27" t="e">
        <f>#REF!*#REF!</f>
        <v>#REF!</v>
      </c>
      <c r="U27" s="28" t="e">
        <f t="shared" si="3"/>
        <v>#REF!</v>
      </c>
      <c r="V27" s="28" t="e">
        <f>T27+#REF!</f>
        <v>#REF!</v>
      </c>
    </row>
    <row r="28" spans="2:22" s="29" customFormat="1" ht="36" customHeight="1">
      <c r="B28" s="168" t="s">
        <v>30</v>
      </c>
      <c r="C28" s="30"/>
      <c r="D28" s="30"/>
      <c r="E28" s="30"/>
      <c r="F28" s="30"/>
      <c r="G28" s="30"/>
      <c r="H28" s="17"/>
      <c r="I28" s="17"/>
      <c r="J28" s="17" t="str">
        <f t="shared" si="0"/>
        <v>Overig NNB</v>
      </c>
      <c r="K28" s="27" t="e">
        <f>C28*#REF!</f>
        <v>#REF!</v>
      </c>
      <c r="L28" s="27" t="e">
        <f>#REF!*#REF!</f>
        <v>#REF!</v>
      </c>
      <c r="M28" s="28" t="e">
        <f t="shared" si="1"/>
        <v>#REF!</v>
      </c>
      <c r="N28" s="28" t="e">
        <f>#REF!+L28</f>
        <v>#REF!</v>
      </c>
      <c r="O28" s="27" t="e">
        <f>F28*#REF!</f>
        <v>#REF!</v>
      </c>
      <c r="P28" s="27" t="e">
        <f>#REF!*#REF!</f>
        <v>#REF!</v>
      </c>
      <c r="Q28" s="28" t="e">
        <f t="shared" si="2"/>
        <v>#REF!</v>
      </c>
      <c r="R28" s="28" t="e">
        <f>P28+#REF!</f>
        <v>#REF!</v>
      </c>
      <c r="S28" s="27" t="e">
        <f>G28*#REF!</f>
        <v>#REF!</v>
      </c>
      <c r="T28" s="27" t="e">
        <f>#REF!*#REF!</f>
        <v>#REF!</v>
      </c>
      <c r="U28" s="28" t="e">
        <f t="shared" si="3"/>
        <v>#REF!</v>
      </c>
      <c r="V28" s="28" t="e">
        <f>T28+#REF!</f>
        <v>#REF!</v>
      </c>
    </row>
    <row r="29" spans="2:22" ht="15" customHeight="1">
      <c r="H29" s="17"/>
      <c r="I29" s="17"/>
      <c r="J29" s="17"/>
      <c r="K29" s="17"/>
      <c r="L29" s="17"/>
      <c r="M29" s="18"/>
      <c r="N29" s="18"/>
    </row>
    <row r="30" spans="2:22" ht="36" customHeight="1">
      <c r="B30" s="34" t="s">
        <v>31</v>
      </c>
      <c r="C30" s="51" t="str">
        <f>C11</f>
        <v>t/m HAY8</v>
      </c>
      <c r="D30" s="51" t="str">
        <f t="shared" ref="D30:E31" si="4">D11</f>
        <v>HAY 9 t/m HAY 12</v>
      </c>
      <c r="E30" s="51" t="str">
        <f t="shared" si="4"/>
        <v>HAY 13 t/m HAY 16</v>
      </c>
      <c r="F30" s="51" t="str">
        <f>F11</f>
        <v>HAY 17 t/m HAY 20</v>
      </c>
      <c r="G30" s="51" t="str">
        <f>G11</f>
        <v>HAY 21 t/m HAY 24</v>
      </c>
    </row>
    <row r="31" spans="2:22" ht="36" customHeight="1">
      <c r="B31" s="26"/>
      <c r="C31" s="165" t="str">
        <f>C12</f>
        <v>Marktopslag</v>
      </c>
      <c r="D31" s="165" t="str">
        <f t="shared" si="4"/>
        <v>Marktopslag</v>
      </c>
      <c r="E31" s="165" t="str">
        <f t="shared" si="4"/>
        <v>Marktopslag</v>
      </c>
      <c r="F31" s="165" t="str">
        <f>F12</f>
        <v>Marktopslag</v>
      </c>
      <c r="G31" s="165" t="str">
        <f>G12</f>
        <v>Marktopslag</v>
      </c>
    </row>
    <row r="32" spans="2:22" ht="36" hidden="1" customHeight="1">
      <c r="B32" s="35" t="str">
        <f t="shared" ref="B32:B47" si="5">B13</f>
        <v>Administratief &amp; Ondersteuning</v>
      </c>
      <c r="C32" s="172">
        <f t="shared" ref="C32:C47" si="6">C13-(C13*0.1)</f>
        <v>1.8</v>
      </c>
      <c r="D32" s="172">
        <f t="shared" ref="D32:G47" si="7">D13-(D13*0.1)</f>
        <v>1.8</v>
      </c>
      <c r="E32" s="172">
        <f t="shared" si="7"/>
        <v>1.8</v>
      </c>
      <c r="F32" s="172">
        <f t="shared" si="7"/>
        <v>1.8</v>
      </c>
      <c r="G32" s="172">
        <f t="shared" si="7"/>
        <v>1.8</v>
      </c>
      <c r="I32" s="36"/>
      <c r="J32" s="17" t="str">
        <f t="shared" ref="J32:J47" si="8">B32</f>
        <v>Administratief &amp; Ondersteuning</v>
      </c>
      <c r="K32" s="27" t="e">
        <f>C32*#REF!</f>
        <v>#REF!</v>
      </c>
      <c r="L32" s="27" t="e">
        <f>#REF!*#REF!</f>
        <v>#REF!</v>
      </c>
      <c r="M32" s="28" t="e">
        <f t="shared" ref="M32:M47" si="9">C32+K32</f>
        <v>#REF!</v>
      </c>
      <c r="N32" s="28" t="e">
        <f>#REF!+L32</f>
        <v>#REF!</v>
      </c>
      <c r="O32" s="27" t="e">
        <f>F32*#REF!</f>
        <v>#REF!</v>
      </c>
      <c r="P32" s="27" t="e">
        <f>#REF!*#REF!</f>
        <v>#REF!</v>
      </c>
      <c r="Q32" s="28" t="e">
        <f t="shared" ref="Q32:Q47" si="10">O32+F32</f>
        <v>#REF!</v>
      </c>
      <c r="R32" s="28" t="e">
        <f>P32+#REF!</f>
        <v>#REF!</v>
      </c>
      <c r="S32" s="27" t="e">
        <f>G32*#REF!</f>
        <v>#REF!</v>
      </c>
      <c r="T32" s="27" t="e">
        <f>#REF!*#REF!</f>
        <v>#REF!</v>
      </c>
      <c r="U32" s="28" t="e">
        <f t="shared" ref="U32:U47" si="11">S32+G32</f>
        <v>#REF!</v>
      </c>
      <c r="V32" s="28" t="e">
        <f>T32+#REF!</f>
        <v>#REF!</v>
      </c>
    </row>
    <row r="33" spans="2:22" ht="36" hidden="1" customHeight="1">
      <c r="B33" s="37" t="str">
        <f t="shared" si="5"/>
        <v>Communicatie</v>
      </c>
      <c r="C33" s="173">
        <f t="shared" si="6"/>
        <v>1.8</v>
      </c>
      <c r="D33" s="173">
        <f t="shared" si="7"/>
        <v>1.8</v>
      </c>
      <c r="E33" s="173">
        <f t="shared" si="7"/>
        <v>1.8</v>
      </c>
      <c r="F33" s="173">
        <f t="shared" ref="F33:G47" si="12">F14-(F14*0.1)</f>
        <v>1.8</v>
      </c>
      <c r="G33" s="173">
        <f t="shared" si="12"/>
        <v>1.8</v>
      </c>
      <c r="J33" s="17" t="str">
        <f t="shared" si="8"/>
        <v>Communicatie</v>
      </c>
      <c r="K33" s="27" t="e">
        <f>C33*#REF!</f>
        <v>#REF!</v>
      </c>
      <c r="L33" s="27" t="e">
        <f>#REF!*#REF!</f>
        <v>#REF!</v>
      </c>
      <c r="M33" s="28" t="e">
        <f t="shared" si="9"/>
        <v>#REF!</v>
      </c>
      <c r="N33" s="28" t="e">
        <f>#REF!+L33</f>
        <v>#REF!</v>
      </c>
      <c r="O33" s="27" t="e">
        <f>F33*#REF!</f>
        <v>#REF!</v>
      </c>
      <c r="P33" s="27" t="e">
        <f>#REF!*#REF!</f>
        <v>#REF!</v>
      </c>
      <c r="Q33" s="28" t="e">
        <f t="shared" si="10"/>
        <v>#REF!</v>
      </c>
      <c r="R33" s="28" t="e">
        <f>P33+#REF!</f>
        <v>#REF!</v>
      </c>
      <c r="S33" s="27" t="e">
        <f>G33*#REF!</f>
        <v>#REF!</v>
      </c>
      <c r="T33" s="27" t="e">
        <f>#REF!*#REF!</f>
        <v>#REF!</v>
      </c>
      <c r="U33" s="28" t="e">
        <f t="shared" si="11"/>
        <v>#REF!</v>
      </c>
      <c r="V33" s="28" t="e">
        <f>T33+#REF!</f>
        <v>#REF!</v>
      </c>
    </row>
    <row r="34" spans="2:22" s="29" customFormat="1" ht="36" hidden="1" customHeight="1">
      <c r="B34" s="38" t="str">
        <f t="shared" si="5"/>
        <v>Dataspecialists</v>
      </c>
      <c r="C34" s="174">
        <f t="shared" si="6"/>
        <v>1.8</v>
      </c>
      <c r="D34" s="174">
        <f t="shared" si="7"/>
        <v>1.8</v>
      </c>
      <c r="E34" s="174">
        <f t="shared" si="7"/>
        <v>1.8</v>
      </c>
      <c r="F34" s="174">
        <f t="shared" si="12"/>
        <v>1.8</v>
      </c>
      <c r="G34" s="174">
        <f t="shared" si="12"/>
        <v>1.8</v>
      </c>
      <c r="H34" s="17"/>
      <c r="I34" s="17"/>
      <c r="J34" s="17" t="str">
        <f t="shared" si="8"/>
        <v>Dataspecialists</v>
      </c>
      <c r="K34" s="27" t="e">
        <f>C34*#REF!</f>
        <v>#REF!</v>
      </c>
      <c r="L34" s="27" t="e">
        <f>#REF!*#REF!</f>
        <v>#REF!</v>
      </c>
      <c r="M34" s="28" t="e">
        <f t="shared" si="9"/>
        <v>#REF!</v>
      </c>
      <c r="N34" s="28" t="e">
        <f>#REF!+L34</f>
        <v>#REF!</v>
      </c>
      <c r="O34" s="27" t="e">
        <f>F34*#REF!</f>
        <v>#REF!</v>
      </c>
      <c r="P34" s="27" t="e">
        <f>#REF!*#REF!</f>
        <v>#REF!</v>
      </c>
      <c r="Q34" s="28" t="e">
        <f t="shared" si="10"/>
        <v>#REF!</v>
      </c>
      <c r="R34" s="28" t="e">
        <f>P34+#REF!</f>
        <v>#REF!</v>
      </c>
      <c r="S34" s="27" t="e">
        <f>G34*#REF!</f>
        <v>#REF!</v>
      </c>
      <c r="T34" s="27" t="e">
        <f>#REF!*#REF!</f>
        <v>#REF!</v>
      </c>
      <c r="U34" s="28" t="e">
        <f t="shared" si="11"/>
        <v>#REF!</v>
      </c>
      <c r="V34" s="28" t="e">
        <f>T34+#REF!</f>
        <v>#REF!</v>
      </c>
    </row>
    <row r="35" spans="2:22" ht="36" hidden="1" customHeight="1">
      <c r="B35" s="37" t="str">
        <f t="shared" si="5"/>
        <v>Finance algemeen</v>
      </c>
      <c r="C35" s="173">
        <f t="shared" si="6"/>
        <v>1.8</v>
      </c>
      <c r="D35" s="173">
        <f t="shared" si="7"/>
        <v>1.8</v>
      </c>
      <c r="E35" s="173">
        <f t="shared" si="7"/>
        <v>1.8</v>
      </c>
      <c r="F35" s="173">
        <f t="shared" si="12"/>
        <v>1.8</v>
      </c>
      <c r="G35" s="173">
        <f t="shared" si="12"/>
        <v>1.8</v>
      </c>
      <c r="J35" s="17" t="str">
        <f t="shared" si="8"/>
        <v>Finance algemeen</v>
      </c>
      <c r="K35" s="27" t="e">
        <f>C35*#REF!</f>
        <v>#REF!</v>
      </c>
      <c r="L35" s="27" t="e">
        <f>#REF!*#REF!</f>
        <v>#REF!</v>
      </c>
      <c r="M35" s="28" t="e">
        <f t="shared" si="9"/>
        <v>#REF!</v>
      </c>
      <c r="N35" s="28" t="e">
        <f>#REF!+L35</f>
        <v>#REF!</v>
      </c>
      <c r="O35" s="27" t="e">
        <f>F35*#REF!</f>
        <v>#REF!</v>
      </c>
      <c r="P35" s="27" t="e">
        <f>#REF!*#REF!</f>
        <v>#REF!</v>
      </c>
      <c r="Q35" s="28" t="e">
        <f t="shared" si="10"/>
        <v>#REF!</v>
      </c>
      <c r="R35" s="28" t="e">
        <f>P35+#REF!</f>
        <v>#REF!</v>
      </c>
      <c r="S35" s="27" t="e">
        <f>G35*#REF!</f>
        <v>#REF!</v>
      </c>
      <c r="T35" s="27" t="e">
        <f>#REF!*#REF!</f>
        <v>#REF!</v>
      </c>
      <c r="U35" s="28" t="e">
        <f t="shared" si="11"/>
        <v>#REF!</v>
      </c>
      <c r="V35" s="28" t="e">
        <f>T35+#REF!</f>
        <v>#REF!</v>
      </c>
    </row>
    <row r="36" spans="2:22" s="29" customFormat="1" ht="36" hidden="1" customHeight="1">
      <c r="B36" s="38" t="str">
        <f t="shared" si="5"/>
        <v>Human Resources</v>
      </c>
      <c r="C36" s="174">
        <f t="shared" si="6"/>
        <v>1.8</v>
      </c>
      <c r="D36" s="174">
        <f t="shared" si="7"/>
        <v>1.8</v>
      </c>
      <c r="E36" s="174">
        <f t="shared" si="7"/>
        <v>1.8</v>
      </c>
      <c r="F36" s="174">
        <f t="shared" si="12"/>
        <v>1.8</v>
      </c>
      <c r="G36" s="174">
        <f t="shared" si="12"/>
        <v>1.8</v>
      </c>
      <c r="H36" s="17"/>
      <c r="I36" s="17"/>
      <c r="J36" s="17" t="str">
        <f t="shared" si="8"/>
        <v>Human Resources</v>
      </c>
      <c r="K36" s="27" t="e">
        <f>C36*#REF!</f>
        <v>#REF!</v>
      </c>
      <c r="L36" s="27" t="e">
        <f>#REF!*#REF!</f>
        <v>#REF!</v>
      </c>
      <c r="M36" s="28" t="e">
        <f t="shared" si="9"/>
        <v>#REF!</v>
      </c>
      <c r="N36" s="28" t="e">
        <f>#REF!+L36</f>
        <v>#REF!</v>
      </c>
      <c r="O36" s="27" t="e">
        <f>F36*#REF!</f>
        <v>#REF!</v>
      </c>
      <c r="P36" s="27" t="e">
        <f>#REF!*#REF!</f>
        <v>#REF!</v>
      </c>
      <c r="Q36" s="28" t="e">
        <f t="shared" si="10"/>
        <v>#REF!</v>
      </c>
      <c r="R36" s="28" t="e">
        <f>P36+#REF!</f>
        <v>#REF!</v>
      </c>
      <c r="S36" s="27" t="e">
        <f>G36*#REF!</f>
        <v>#REF!</v>
      </c>
      <c r="T36" s="27" t="e">
        <f>#REF!*#REF!</f>
        <v>#REF!</v>
      </c>
      <c r="U36" s="28" t="e">
        <f t="shared" si="11"/>
        <v>#REF!</v>
      </c>
      <c r="V36" s="28" t="e">
        <f>T36+#REF!</f>
        <v>#REF!</v>
      </c>
    </row>
    <row r="37" spans="2:22" ht="36" hidden="1" customHeight="1">
      <c r="B37" s="37" t="str">
        <f t="shared" si="5"/>
        <v>IT</v>
      </c>
      <c r="C37" s="173">
        <f t="shared" si="6"/>
        <v>1.8</v>
      </c>
      <c r="D37" s="173">
        <f t="shared" si="7"/>
        <v>1.8</v>
      </c>
      <c r="E37" s="173">
        <f t="shared" si="7"/>
        <v>1.8</v>
      </c>
      <c r="F37" s="173">
        <f t="shared" si="12"/>
        <v>1.8</v>
      </c>
      <c r="G37" s="173">
        <f t="shared" si="12"/>
        <v>1.8</v>
      </c>
      <c r="J37" s="17" t="str">
        <f t="shared" si="8"/>
        <v>IT</v>
      </c>
      <c r="K37" s="27" t="e">
        <f>C37*#REF!</f>
        <v>#REF!</v>
      </c>
      <c r="L37" s="27" t="e">
        <f>#REF!*#REF!</f>
        <v>#REF!</v>
      </c>
      <c r="M37" s="28" t="e">
        <f t="shared" si="9"/>
        <v>#REF!</v>
      </c>
      <c r="N37" s="28" t="e">
        <f>#REF!+L37</f>
        <v>#REF!</v>
      </c>
      <c r="O37" s="27" t="e">
        <f>F37*#REF!</f>
        <v>#REF!</v>
      </c>
      <c r="P37" s="27" t="e">
        <f>#REF!*#REF!</f>
        <v>#REF!</v>
      </c>
      <c r="Q37" s="28" t="e">
        <f t="shared" si="10"/>
        <v>#REF!</v>
      </c>
      <c r="R37" s="28" t="e">
        <f>P37+#REF!</f>
        <v>#REF!</v>
      </c>
      <c r="S37" s="27" t="e">
        <f>G37*#REF!</f>
        <v>#REF!</v>
      </c>
      <c r="T37" s="27" t="e">
        <f>#REF!*#REF!</f>
        <v>#REF!</v>
      </c>
      <c r="U37" s="28" t="e">
        <f t="shared" si="11"/>
        <v>#REF!</v>
      </c>
      <c r="V37" s="28" t="e">
        <f>T37+#REF!</f>
        <v>#REF!</v>
      </c>
    </row>
    <row r="38" spans="2:22" s="29" customFormat="1" ht="36" hidden="1" customHeight="1">
      <c r="B38" s="38" t="str">
        <f t="shared" si="5"/>
        <v>Legal, Risk &amp; Compliance</v>
      </c>
      <c r="C38" s="174">
        <f t="shared" si="6"/>
        <v>1.8</v>
      </c>
      <c r="D38" s="174">
        <f t="shared" si="7"/>
        <v>1.8</v>
      </c>
      <c r="E38" s="174">
        <f t="shared" si="7"/>
        <v>1.8</v>
      </c>
      <c r="F38" s="174">
        <f t="shared" si="12"/>
        <v>1.8</v>
      </c>
      <c r="G38" s="174">
        <f t="shared" si="12"/>
        <v>1.8</v>
      </c>
      <c r="H38" s="17"/>
      <c r="I38" s="17"/>
      <c r="J38" s="17" t="str">
        <f t="shared" si="8"/>
        <v>Legal, Risk &amp; Compliance</v>
      </c>
      <c r="K38" s="27" t="e">
        <f>C38*#REF!</f>
        <v>#REF!</v>
      </c>
      <c r="L38" s="27" t="e">
        <f>#REF!*#REF!</f>
        <v>#REF!</v>
      </c>
      <c r="M38" s="28" t="e">
        <f t="shared" si="9"/>
        <v>#REF!</v>
      </c>
      <c r="N38" s="28" t="e">
        <f>#REF!+L38</f>
        <v>#REF!</v>
      </c>
      <c r="O38" s="27" t="e">
        <f>F38*#REF!</f>
        <v>#REF!</v>
      </c>
      <c r="P38" s="27" t="e">
        <f>#REF!*#REF!</f>
        <v>#REF!</v>
      </c>
      <c r="Q38" s="28" t="e">
        <f t="shared" si="10"/>
        <v>#REF!</v>
      </c>
      <c r="R38" s="28" t="e">
        <f>P38+#REF!</f>
        <v>#REF!</v>
      </c>
      <c r="S38" s="27" t="e">
        <f>G38*#REF!</f>
        <v>#REF!</v>
      </c>
      <c r="T38" s="27" t="e">
        <f>#REF!*#REF!</f>
        <v>#REF!</v>
      </c>
      <c r="U38" s="28" t="e">
        <f t="shared" si="11"/>
        <v>#REF!</v>
      </c>
      <c r="V38" s="28" t="e">
        <f>T38+#REF!</f>
        <v>#REF!</v>
      </c>
    </row>
    <row r="39" spans="2:22" ht="36" hidden="1" customHeight="1">
      <c r="B39" s="37" t="str">
        <f t="shared" si="5"/>
        <v>Organisatieontwikkeling</v>
      </c>
      <c r="C39" s="173">
        <f t="shared" si="6"/>
        <v>1.8</v>
      </c>
      <c r="D39" s="173">
        <f t="shared" si="7"/>
        <v>1.8</v>
      </c>
      <c r="E39" s="173">
        <f t="shared" si="7"/>
        <v>1.8</v>
      </c>
      <c r="F39" s="173">
        <f t="shared" si="12"/>
        <v>1.8</v>
      </c>
      <c r="G39" s="173">
        <f t="shared" si="12"/>
        <v>1.8</v>
      </c>
      <c r="J39" s="17" t="str">
        <f t="shared" si="8"/>
        <v>Organisatieontwikkeling</v>
      </c>
      <c r="K39" s="27" t="e">
        <f>C39*#REF!</f>
        <v>#REF!</v>
      </c>
      <c r="L39" s="27" t="e">
        <f>#REF!*#REF!</f>
        <v>#REF!</v>
      </c>
      <c r="M39" s="28" t="e">
        <f t="shared" si="9"/>
        <v>#REF!</v>
      </c>
      <c r="N39" s="28" t="e">
        <f>#REF!+L39</f>
        <v>#REF!</v>
      </c>
      <c r="O39" s="27" t="e">
        <f>F39*#REF!</f>
        <v>#REF!</v>
      </c>
      <c r="P39" s="27" t="e">
        <f>#REF!*#REF!</f>
        <v>#REF!</v>
      </c>
      <c r="Q39" s="28" t="e">
        <f t="shared" si="10"/>
        <v>#REF!</v>
      </c>
      <c r="R39" s="28" t="e">
        <f>P39+#REF!</f>
        <v>#REF!</v>
      </c>
      <c r="S39" s="27" t="e">
        <f>G39*#REF!</f>
        <v>#REF!</v>
      </c>
      <c r="T39" s="27" t="e">
        <f>#REF!*#REF!</f>
        <v>#REF!</v>
      </c>
      <c r="U39" s="28" t="e">
        <f t="shared" si="11"/>
        <v>#REF!</v>
      </c>
      <c r="V39" s="28" t="e">
        <f>T39+#REF!</f>
        <v>#REF!</v>
      </c>
    </row>
    <row r="40" spans="2:22" s="29" customFormat="1" ht="36" hidden="1" customHeight="1">
      <c r="B40" s="38" t="str">
        <f t="shared" si="5"/>
        <v>Procurement</v>
      </c>
      <c r="C40" s="174">
        <f t="shared" si="6"/>
        <v>1.8</v>
      </c>
      <c r="D40" s="174">
        <f t="shared" si="7"/>
        <v>1.8</v>
      </c>
      <c r="E40" s="174">
        <f t="shared" si="7"/>
        <v>1.8</v>
      </c>
      <c r="F40" s="174">
        <f t="shared" si="12"/>
        <v>1.8</v>
      </c>
      <c r="G40" s="174">
        <f t="shared" si="12"/>
        <v>1.8</v>
      </c>
      <c r="H40" s="17"/>
      <c r="I40" s="17"/>
      <c r="J40" s="17" t="str">
        <f t="shared" si="8"/>
        <v>Procurement</v>
      </c>
      <c r="K40" s="27" t="e">
        <f>C40*#REF!</f>
        <v>#REF!</v>
      </c>
      <c r="L40" s="27" t="e">
        <f>#REF!*#REF!</f>
        <v>#REF!</v>
      </c>
      <c r="M40" s="28" t="e">
        <f t="shared" si="9"/>
        <v>#REF!</v>
      </c>
      <c r="N40" s="28" t="e">
        <f>#REF!+L40</f>
        <v>#REF!</v>
      </c>
      <c r="O40" s="27" t="e">
        <f>F40*#REF!</f>
        <v>#REF!</v>
      </c>
      <c r="P40" s="27" t="e">
        <f>#REF!*#REF!</f>
        <v>#REF!</v>
      </c>
      <c r="Q40" s="28" t="e">
        <f t="shared" si="10"/>
        <v>#REF!</v>
      </c>
      <c r="R40" s="28" t="e">
        <f>P40+#REF!</f>
        <v>#REF!</v>
      </c>
      <c r="S40" s="27" t="e">
        <f>G40*#REF!</f>
        <v>#REF!</v>
      </c>
      <c r="T40" s="27" t="e">
        <f>#REF!*#REF!</f>
        <v>#REF!</v>
      </c>
      <c r="U40" s="28" t="e">
        <f t="shared" si="11"/>
        <v>#REF!</v>
      </c>
      <c r="V40" s="28" t="e">
        <f>T40+#REF!</f>
        <v>#REF!</v>
      </c>
    </row>
    <row r="41" spans="2:22" ht="36" hidden="1" customHeight="1">
      <c r="B41" s="37" t="str">
        <f t="shared" si="5"/>
        <v>Projectmanagement algmeen</v>
      </c>
      <c r="C41" s="173">
        <f t="shared" si="6"/>
        <v>1.8</v>
      </c>
      <c r="D41" s="173">
        <f t="shared" si="7"/>
        <v>1.8</v>
      </c>
      <c r="E41" s="173">
        <f t="shared" si="7"/>
        <v>1.8</v>
      </c>
      <c r="F41" s="173">
        <f t="shared" si="12"/>
        <v>1.8</v>
      </c>
      <c r="G41" s="173">
        <f t="shared" si="12"/>
        <v>1.8</v>
      </c>
      <c r="J41" s="17" t="str">
        <f t="shared" si="8"/>
        <v>Projectmanagement algmeen</v>
      </c>
      <c r="K41" s="27" t="e">
        <f>C41*#REF!</f>
        <v>#REF!</v>
      </c>
      <c r="L41" s="27" t="e">
        <f>#REF!*#REF!</f>
        <v>#REF!</v>
      </c>
      <c r="M41" s="28" t="e">
        <f t="shared" si="9"/>
        <v>#REF!</v>
      </c>
      <c r="N41" s="28" t="e">
        <f>#REF!+L41</f>
        <v>#REF!</v>
      </c>
      <c r="O41" s="27" t="e">
        <f>F41*#REF!</f>
        <v>#REF!</v>
      </c>
      <c r="P41" s="27" t="e">
        <f>#REF!*#REF!</f>
        <v>#REF!</v>
      </c>
      <c r="Q41" s="28" t="e">
        <f t="shared" si="10"/>
        <v>#REF!</v>
      </c>
      <c r="R41" s="28" t="e">
        <f>P41+#REF!</f>
        <v>#REF!</v>
      </c>
      <c r="S41" s="27" t="e">
        <f>G41*#REF!</f>
        <v>#REF!</v>
      </c>
      <c r="T41" s="27" t="e">
        <f>#REF!*#REF!</f>
        <v>#REF!</v>
      </c>
      <c r="U41" s="28" t="e">
        <f t="shared" si="11"/>
        <v>#REF!</v>
      </c>
      <c r="V41" s="28" t="e">
        <f>T41+#REF!</f>
        <v>#REF!</v>
      </c>
    </row>
    <row r="42" spans="2:22" s="29" customFormat="1" ht="36" hidden="1" customHeight="1">
      <c r="B42" s="38" t="str">
        <f t="shared" si="5"/>
        <v>Overig</v>
      </c>
      <c r="C42" s="174">
        <f t="shared" si="6"/>
        <v>1.8</v>
      </c>
      <c r="D42" s="174">
        <f t="shared" si="7"/>
        <v>1.8</v>
      </c>
      <c r="E42" s="174">
        <f t="shared" si="7"/>
        <v>1.8</v>
      </c>
      <c r="F42" s="174">
        <f t="shared" si="12"/>
        <v>1.8</v>
      </c>
      <c r="G42" s="174">
        <f t="shared" si="12"/>
        <v>1.8</v>
      </c>
      <c r="H42" s="17"/>
      <c r="I42" s="17"/>
      <c r="J42" s="17" t="str">
        <f t="shared" si="8"/>
        <v>Overig</v>
      </c>
      <c r="K42" s="27" t="e">
        <f>C42*#REF!</f>
        <v>#REF!</v>
      </c>
      <c r="L42" s="27" t="e">
        <f>#REF!*#REF!</f>
        <v>#REF!</v>
      </c>
      <c r="M42" s="28" t="e">
        <f t="shared" si="9"/>
        <v>#REF!</v>
      </c>
      <c r="N42" s="28" t="e">
        <f>#REF!+L42</f>
        <v>#REF!</v>
      </c>
      <c r="O42" s="27" t="e">
        <f>F42*#REF!</f>
        <v>#REF!</v>
      </c>
      <c r="P42" s="27" t="e">
        <f>#REF!*#REF!</f>
        <v>#REF!</v>
      </c>
      <c r="Q42" s="28" t="e">
        <f t="shared" si="10"/>
        <v>#REF!</v>
      </c>
      <c r="R42" s="28" t="e">
        <f>P42+#REF!</f>
        <v>#REF!</v>
      </c>
      <c r="S42" s="27" t="e">
        <f>G42*#REF!</f>
        <v>#REF!</v>
      </c>
      <c r="T42" s="27" t="e">
        <f>#REF!*#REF!</f>
        <v>#REF!</v>
      </c>
      <c r="U42" s="28" t="e">
        <f t="shared" si="11"/>
        <v>#REF!</v>
      </c>
      <c r="V42" s="28" t="e">
        <f>T42+#REF!</f>
        <v>#REF!</v>
      </c>
    </row>
    <row r="43" spans="2:22" ht="36" customHeight="1">
      <c r="B43" s="37" t="str">
        <f t="shared" si="5"/>
        <v>Finance NNB</v>
      </c>
      <c r="C43" s="173">
        <f t="shared" si="6"/>
        <v>0</v>
      </c>
      <c r="D43" s="173">
        <f t="shared" si="7"/>
        <v>0</v>
      </c>
      <c r="E43" s="173">
        <f t="shared" si="7"/>
        <v>0</v>
      </c>
      <c r="F43" s="173">
        <f t="shared" si="12"/>
        <v>0</v>
      </c>
      <c r="G43" s="173">
        <f t="shared" si="12"/>
        <v>0</v>
      </c>
      <c r="J43" s="17" t="str">
        <f t="shared" si="8"/>
        <v>Finance NNB</v>
      </c>
      <c r="K43" s="27" t="e">
        <f>C43*#REF!</f>
        <v>#REF!</v>
      </c>
      <c r="L43" s="27" t="e">
        <f>#REF!*#REF!</f>
        <v>#REF!</v>
      </c>
      <c r="M43" s="28" t="e">
        <f t="shared" si="9"/>
        <v>#REF!</v>
      </c>
      <c r="N43" s="28" t="e">
        <f>#REF!+L43</f>
        <v>#REF!</v>
      </c>
      <c r="O43" s="27" t="e">
        <f>F43*#REF!</f>
        <v>#REF!</v>
      </c>
      <c r="P43" s="27" t="e">
        <f>#REF!*#REF!</f>
        <v>#REF!</v>
      </c>
      <c r="Q43" s="28" t="e">
        <f t="shared" si="10"/>
        <v>#REF!</v>
      </c>
      <c r="R43" s="28" t="e">
        <f>P43+#REF!</f>
        <v>#REF!</v>
      </c>
      <c r="S43" s="27" t="e">
        <f>G43*#REF!</f>
        <v>#REF!</v>
      </c>
      <c r="T43" s="27" t="e">
        <f>#REF!*#REF!</f>
        <v>#REF!</v>
      </c>
      <c r="U43" s="28" t="e">
        <f t="shared" si="11"/>
        <v>#REF!</v>
      </c>
      <c r="V43" s="28" t="e">
        <f>T43+#REF!</f>
        <v>#REF!</v>
      </c>
    </row>
    <row r="44" spans="2:22" s="29" customFormat="1" ht="36" customHeight="1">
      <c r="B44" s="38" t="str">
        <f t="shared" si="5"/>
        <v>HSEQ NNB</v>
      </c>
      <c r="C44" s="174">
        <f t="shared" si="6"/>
        <v>0</v>
      </c>
      <c r="D44" s="174">
        <f t="shared" si="7"/>
        <v>0</v>
      </c>
      <c r="E44" s="174">
        <f t="shared" si="7"/>
        <v>0</v>
      </c>
      <c r="F44" s="174">
        <f t="shared" si="12"/>
        <v>0</v>
      </c>
      <c r="G44" s="174">
        <f t="shared" si="12"/>
        <v>0</v>
      </c>
      <c r="H44" s="17"/>
      <c r="I44" s="17"/>
      <c r="J44" s="17" t="str">
        <f t="shared" si="8"/>
        <v>HSEQ NNB</v>
      </c>
      <c r="K44" s="27" t="e">
        <f>C44*#REF!</f>
        <v>#REF!</v>
      </c>
      <c r="L44" s="27" t="e">
        <f>#REF!*#REF!</f>
        <v>#REF!</v>
      </c>
      <c r="M44" s="28" t="e">
        <f t="shared" si="9"/>
        <v>#REF!</v>
      </c>
      <c r="N44" s="28" t="e">
        <f>#REF!+L44</f>
        <v>#REF!</v>
      </c>
      <c r="O44" s="27" t="e">
        <f>F44*#REF!</f>
        <v>#REF!</v>
      </c>
      <c r="P44" s="27" t="e">
        <f>#REF!*#REF!</f>
        <v>#REF!</v>
      </c>
      <c r="Q44" s="28" t="e">
        <f t="shared" si="10"/>
        <v>#REF!</v>
      </c>
      <c r="R44" s="28" t="e">
        <f>P44+#REF!</f>
        <v>#REF!</v>
      </c>
      <c r="S44" s="27" t="e">
        <f>G44*#REF!</f>
        <v>#REF!</v>
      </c>
      <c r="T44" s="27" t="e">
        <f>#REF!*#REF!</f>
        <v>#REF!</v>
      </c>
      <c r="U44" s="28" t="e">
        <f t="shared" si="11"/>
        <v>#REF!</v>
      </c>
      <c r="V44" s="28" t="e">
        <f>T44+#REF!</f>
        <v>#REF!</v>
      </c>
    </row>
    <row r="45" spans="2:22" ht="36" customHeight="1">
      <c r="B45" s="37" t="str">
        <f t="shared" si="5"/>
        <v>Procurement NNB</v>
      </c>
      <c r="C45" s="173">
        <f t="shared" si="6"/>
        <v>0</v>
      </c>
      <c r="D45" s="173">
        <f t="shared" si="7"/>
        <v>0</v>
      </c>
      <c r="E45" s="173">
        <f t="shared" si="7"/>
        <v>0</v>
      </c>
      <c r="F45" s="173">
        <f t="shared" si="12"/>
        <v>0</v>
      </c>
      <c r="G45" s="173">
        <f t="shared" si="12"/>
        <v>0</v>
      </c>
      <c r="J45" s="17" t="str">
        <f t="shared" si="8"/>
        <v>Procurement NNB</v>
      </c>
      <c r="K45" s="27" t="e">
        <f>C45*#REF!</f>
        <v>#REF!</v>
      </c>
      <c r="L45" s="27" t="e">
        <f>#REF!*#REF!</f>
        <v>#REF!</v>
      </c>
      <c r="M45" s="28" t="e">
        <f t="shared" si="9"/>
        <v>#REF!</v>
      </c>
      <c r="N45" s="28" t="e">
        <f>#REF!+L45</f>
        <v>#REF!</v>
      </c>
      <c r="O45" s="27" t="e">
        <f>F45*#REF!</f>
        <v>#REF!</v>
      </c>
      <c r="P45" s="27" t="e">
        <f>#REF!*#REF!</f>
        <v>#REF!</v>
      </c>
      <c r="Q45" s="28" t="e">
        <f t="shared" si="10"/>
        <v>#REF!</v>
      </c>
      <c r="R45" s="28" t="e">
        <f>P45+#REF!</f>
        <v>#REF!</v>
      </c>
      <c r="S45" s="27" t="e">
        <f>G45*#REF!</f>
        <v>#REF!</v>
      </c>
      <c r="T45" s="27" t="e">
        <f>#REF!*#REF!</f>
        <v>#REF!</v>
      </c>
      <c r="U45" s="28" t="e">
        <f t="shared" si="11"/>
        <v>#REF!</v>
      </c>
      <c r="V45" s="28" t="e">
        <f>T45+#REF!</f>
        <v>#REF!</v>
      </c>
    </row>
    <row r="46" spans="2:22" s="29" customFormat="1" ht="36" customHeight="1">
      <c r="B46" s="38" t="str">
        <f t="shared" si="5"/>
        <v>Technisch &amp; Engineering NNB</v>
      </c>
      <c r="C46" s="174">
        <f t="shared" si="6"/>
        <v>0</v>
      </c>
      <c r="D46" s="174">
        <f t="shared" si="7"/>
        <v>0</v>
      </c>
      <c r="E46" s="174">
        <f t="shared" si="7"/>
        <v>0</v>
      </c>
      <c r="F46" s="174">
        <f t="shared" si="12"/>
        <v>0</v>
      </c>
      <c r="G46" s="174">
        <f t="shared" si="12"/>
        <v>0</v>
      </c>
      <c r="H46" s="17"/>
      <c r="I46" s="17"/>
      <c r="J46" s="17" t="str">
        <f t="shared" si="8"/>
        <v>Technisch &amp; Engineering NNB</v>
      </c>
      <c r="K46" s="27" t="e">
        <f>C46*#REF!</f>
        <v>#REF!</v>
      </c>
      <c r="L46" s="27" t="e">
        <f>#REF!*#REF!</f>
        <v>#REF!</v>
      </c>
      <c r="M46" s="28" t="e">
        <f t="shared" si="9"/>
        <v>#REF!</v>
      </c>
      <c r="N46" s="28" t="e">
        <f>#REF!+L46</f>
        <v>#REF!</v>
      </c>
      <c r="O46" s="27" t="e">
        <f>F46*#REF!</f>
        <v>#REF!</v>
      </c>
      <c r="P46" s="27" t="e">
        <f>#REF!*#REF!</f>
        <v>#REF!</v>
      </c>
      <c r="Q46" s="28" t="e">
        <f t="shared" si="10"/>
        <v>#REF!</v>
      </c>
      <c r="R46" s="28" t="e">
        <f>P46+#REF!</f>
        <v>#REF!</v>
      </c>
      <c r="S46" s="27" t="e">
        <f>G46*#REF!</f>
        <v>#REF!</v>
      </c>
      <c r="T46" s="27" t="e">
        <f>#REF!*#REF!</f>
        <v>#REF!</v>
      </c>
      <c r="U46" s="28" t="e">
        <f t="shared" si="11"/>
        <v>#REF!</v>
      </c>
      <c r="V46" s="28" t="e">
        <f>T46+#REF!</f>
        <v>#REF!</v>
      </c>
    </row>
    <row r="47" spans="2:22" ht="36" customHeight="1">
      <c r="B47" s="37" t="str">
        <f t="shared" si="5"/>
        <v>Overig NNB</v>
      </c>
      <c r="C47" s="173">
        <f t="shared" si="6"/>
        <v>0</v>
      </c>
      <c r="D47" s="173">
        <f t="shared" si="7"/>
        <v>0</v>
      </c>
      <c r="E47" s="173">
        <f t="shared" si="7"/>
        <v>0</v>
      </c>
      <c r="F47" s="173">
        <f t="shared" si="12"/>
        <v>0</v>
      </c>
      <c r="G47" s="173">
        <f t="shared" si="12"/>
        <v>0</v>
      </c>
      <c r="J47" s="17" t="str">
        <f t="shared" si="8"/>
        <v>Overig NNB</v>
      </c>
      <c r="K47" s="27" t="e">
        <f>C47*#REF!</f>
        <v>#REF!</v>
      </c>
      <c r="L47" s="27" t="e">
        <f>#REF!*#REF!</f>
        <v>#REF!</v>
      </c>
      <c r="M47" s="28" t="e">
        <f t="shared" si="9"/>
        <v>#REF!</v>
      </c>
      <c r="N47" s="28" t="e">
        <f>#REF!+L47</f>
        <v>#REF!</v>
      </c>
      <c r="O47" s="27" t="e">
        <f>F47*#REF!</f>
        <v>#REF!</v>
      </c>
      <c r="P47" s="27" t="e">
        <f>#REF!*#REF!</f>
        <v>#REF!</v>
      </c>
      <c r="Q47" s="28" t="e">
        <f t="shared" si="10"/>
        <v>#REF!</v>
      </c>
      <c r="R47" s="28" t="e">
        <f>P47+#REF!</f>
        <v>#REF!</v>
      </c>
      <c r="S47" s="27" t="e">
        <f>G47*#REF!</f>
        <v>#REF!</v>
      </c>
      <c r="T47" s="27" t="e">
        <f>#REF!*#REF!</f>
        <v>#REF!</v>
      </c>
      <c r="U47" s="28" t="e">
        <f t="shared" si="11"/>
        <v>#REF!</v>
      </c>
      <c r="V47" s="28" t="e">
        <f>T47+#REF!</f>
        <v>#REF!</v>
      </c>
    </row>
    <row r="48" spans="2:22" ht="15" customHeight="1"/>
    <row r="49" spans="2:22" ht="36" customHeight="1">
      <c r="B49" s="34" t="s">
        <v>32</v>
      </c>
      <c r="C49" s="51" t="str">
        <f t="shared" ref="C49:G50" si="13">C30</f>
        <v>t/m HAY8</v>
      </c>
      <c r="D49" s="51" t="str">
        <f t="shared" si="13"/>
        <v>HAY 9 t/m HAY 12</v>
      </c>
      <c r="E49" s="51" t="str">
        <f t="shared" si="13"/>
        <v>HAY 13 t/m HAY 16</v>
      </c>
      <c r="F49" s="51" t="str">
        <f t="shared" si="13"/>
        <v>HAY 17 t/m HAY 20</v>
      </c>
      <c r="G49" s="51" t="str">
        <f t="shared" si="13"/>
        <v>HAY 21 t/m HAY 24</v>
      </c>
    </row>
    <row r="50" spans="2:22" ht="36" customHeight="1">
      <c r="B50" s="26"/>
      <c r="C50" s="165" t="str">
        <f t="shared" si="13"/>
        <v>Marktopslag</v>
      </c>
      <c r="D50" s="165" t="str">
        <f t="shared" si="13"/>
        <v>Marktopslag</v>
      </c>
      <c r="E50" s="165" t="str">
        <f t="shared" si="13"/>
        <v>Marktopslag</v>
      </c>
      <c r="F50" s="165" t="str">
        <f t="shared" si="13"/>
        <v>Marktopslag</v>
      </c>
      <c r="G50" s="165" t="str">
        <f t="shared" si="13"/>
        <v>Marktopslag</v>
      </c>
    </row>
    <row r="51" spans="2:22" ht="36" hidden="1" customHeight="1">
      <c r="B51" s="35" t="str">
        <f t="shared" ref="B51:B66" si="14">B32</f>
        <v>Administratief &amp; Ondersteuning</v>
      </c>
      <c r="C51" s="172">
        <f>C32-(C32*0.1)</f>
        <v>1.62</v>
      </c>
      <c r="D51" s="172">
        <f t="shared" ref="D51:G54" si="15">D32-(D32*0.1)</f>
        <v>1.62</v>
      </c>
      <c r="E51" s="172">
        <f t="shared" si="15"/>
        <v>1.62</v>
      </c>
      <c r="F51" s="172">
        <f t="shared" si="15"/>
        <v>1.62</v>
      </c>
      <c r="G51" s="172">
        <f t="shared" si="15"/>
        <v>1.62</v>
      </c>
      <c r="I51" s="36"/>
      <c r="J51" s="17" t="str">
        <f t="shared" ref="J51:J66" si="16">B51</f>
        <v>Administratief &amp; Ondersteuning</v>
      </c>
      <c r="K51" s="27" t="e">
        <f>C51*#REF!</f>
        <v>#REF!</v>
      </c>
      <c r="L51" s="27" t="e">
        <f>#REF!*#REF!</f>
        <v>#REF!</v>
      </c>
      <c r="M51" s="28" t="e">
        <f t="shared" ref="M51:M66" si="17">C51+K51</f>
        <v>#REF!</v>
      </c>
      <c r="N51" s="28" t="e">
        <f>#REF!+L51</f>
        <v>#REF!</v>
      </c>
      <c r="O51" s="27" t="e">
        <f>F51*#REF!</f>
        <v>#REF!</v>
      </c>
      <c r="P51" s="27" t="e">
        <f>#REF!*#REF!</f>
        <v>#REF!</v>
      </c>
      <c r="Q51" s="28" t="e">
        <f t="shared" ref="Q51:Q66" si="18">O51+F51</f>
        <v>#REF!</v>
      </c>
      <c r="R51" s="28" t="e">
        <f>P51+#REF!</f>
        <v>#REF!</v>
      </c>
      <c r="S51" s="27" t="e">
        <f>G51*#REF!</f>
        <v>#REF!</v>
      </c>
      <c r="T51" s="27" t="e">
        <f>#REF!*#REF!</f>
        <v>#REF!</v>
      </c>
      <c r="U51" s="28" t="e">
        <f t="shared" ref="U51:U66" si="19">S51+G51</f>
        <v>#REF!</v>
      </c>
      <c r="V51" s="28" t="e">
        <f>T51+#REF!</f>
        <v>#REF!</v>
      </c>
    </row>
    <row r="52" spans="2:22" ht="36" hidden="1" customHeight="1">
      <c r="B52" s="37" t="str">
        <f t="shared" si="14"/>
        <v>Communicatie</v>
      </c>
      <c r="C52" s="173">
        <f t="shared" ref="C52:G66" si="20">C33-(C33*0.1)</f>
        <v>1.62</v>
      </c>
      <c r="D52" s="173">
        <f t="shared" si="15"/>
        <v>1.62</v>
      </c>
      <c r="E52" s="173">
        <f t="shared" si="15"/>
        <v>1.62</v>
      </c>
      <c r="F52" s="173">
        <f t="shared" si="20"/>
        <v>1.62</v>
      </c>
      <c r="G52" s="173">
        <f t="shared" si="20"/>
        <v>1.62</v>
      </c>
      <c r="I52" s="36"/>
      <c r="J52" s="17" t="str">
        <f t="shared" si="16"/>
        <v>Communicatie</v>
      </c>
      <c r="K52" s="27" t="e">
        <f>C52*#REF!</f>
        <v>#REF!</v>
      </c>
      <c r="L52" s="27" t="e">
        <f>#REF!*#REF!</f>
        <v>#REF!</v>
      </c>
      <c r="M52" s="28" t="e">
        <f t="shared" si="17"/>
        <v>#REF!</v>
      </c>
      <c r="N52" s="28" t="e">
        <f>#REF!+L52</f>
        <v>#REF!</v>
      </c>
      <c r="O52" s="27" t="e">
        <f>F52*#REF!</f>
        <v>#REF!</v>
      </c>
      <c r="P52" s="27" t="e">
        <f>#REF!*#REF!</f>
        <v>#REF!</v>
      </c>
      <c r="Q52" s="28" t="e">
        <f t="shared" si="18"/>
        <v>#REF!</v>
      </c>
      <c r="R52" s="28" t="e">
        <f>P52+#REF!</f>
        <v>#REF!</v>
      </c>
      <c r="S52" s="27" t="e">
        <f>G52*#REF!</f>
        <v>#REF!</v>
      </c>
      <c r="T52" s="27" t="e">
        <f>#REF!*#REF!</f>
        <v>#REF!</v>
      </c>
      <c r="U52" s="28" t="e">
        <f t="shared" si="19"/>
        <v>#REF!</v>
      </c>
      <c r="V52" s="28" t="e">
        <f>T52+#REF!</f>
        <v>#REF!</v>
      </c>
    </row>
    <row r="53" spans="2:22" s="29" customFormat="1" ht="36" hidden="1" customHeight="1">
      <c r="B53" s="38" t="str">
        <f t="shared" si="14"/>
        <v>Dataspecialists</v>
      </c>
      <c r="C53" s="174">
        <f t="shared" si="20"/>
        <v>1.62</v>
      </c>
      <c r="D53" s="174">
        <f t="shared" si="15"/>
        <v>1.62</v>
      </c>
      <c r="E53" s="174">
        <f t="shared" si="15"/>
        <v>1.62</v>
      </c>
      <c r="F53" s="174">
        <f t="shared" si="20"/>
        <v>1.62</v>
      </c>
      <c r="G53" s="174">
        <f t="shared" si="20"/>
        <v>1.62</v>
      </c>
      <c r="H53" s="17"/>
      <c r="I53" s="36"/>
      <c r="J53" s="17" t="str">
        <f t="shared" si="16"/>
        <v>Dataspecialists</v>
      </c>
      <c r="K53" s="27" t="e">
        <f>C53*#REF!</f>
        <v>#REF!</v>
      </c>
      <c r="L53" s="27" t="e">
        <f>#REF!*#REF!</f>
        <v>#REF!</v>
      </c>
      <c r="M53" s="28" t="e">
        <f t="shared" si="17"/>
        <v>#REF!</v>
      </c>
      <c r="N53" s="28" t="e">
        <f>#REF!+L53</f>
        <v>#REF!</v>
      </c>
      <c r="O53" s="27" t="e">
        <f>F53*#REF!</f>
        <v>#REF!</v>
      </c>
      <c r="P53" s="27" t="e">
        <f>#REF!*#REF!</f>
        <v>#REF!</v>
      </c>
      <c r="Q53" s="28" t="e">
        <f t="shared" si="18"/>
        <v>#REF!</v>
      </c>
      <c r="R53" s="28" t="e">
        <f>P53+#REF!</f>
        <v>#REF!</v>
      </c>
      <c r="S53" s="27" t="e">
        <f>G53*#REF!</f>
        <v>#REF!</v>
      </c>
      <c r="T53" s="27" t="e">
        <f>#REF!*#REF!</f>
        <v>#REF!</v>
      </c>
      <c r="U53" s="28" t="e">
        <f t="shared" si="19"/>
        <v>#REF!</v>
      </c>
      <c r="V53" s="28" t="e">
        <f>T53+#REF!</f>
        <v>#REF!</v>
      </c>
    </row>
    <row r="54" spans="2:22" ht="36" hidden="1" customHeight="1">
      <c r="B54" s="37" t="str">
        <f t="shared" si="14"/>
        <v>Finance algemeen</v>
      </c>
      <c r="C54" s="173">
        <f t="shared" si="20"/>
        <v>1.62</v>
      </c>
      <c r="D54" s="173">
        <f t="shared" si="15"/>
        <v>1.62</v>
      </c>
      <c r="E54" s="173">
        <f t="shared" si="15"/>
        <v>1.62</v>
      </c>
      <c r="F54" s="173">
        <f t="shared" si="20"/>
        <v>1.62</v>
      </c>
      <c r="G54" s="173">
        <f t="shared" si="20"/>
        <v>1.62</v>
      </c>
      <c r="I54" s="36"/>
      <c r="J54" s="17" t="str">
        <f t="shared" si="16"/>
        <v>Finance algemeen</v>
      </c>
      <c r="K54" s="27" t="e">
        <f>C54*#REF!</f>
        <v>#REF!</v>
      </c>
      <c r="L54" s="27" t="e">
        <f>#REF!*#REF!</f>
        <v>#REF!</v>
      </c>
      <c r="M54" s="28" t="e">
        <f t="shared" si="17"/>
        <v>#REF!</v>
      </c>
      <c r="N54" s="28" t="e">
        <f>#REF!+L54</f>
        <v>#REF!</v>
      </c>
      <c r="O54" s="27" t="e">
        <f>F54*#REF!</f>
        <v>#REF!</v>
      </c>
      <c r="P54" s="27" t="e">
        <f>#REF!*#REF!</f>
        <v>#REF!</v>
      </c>
      <c r="Q54" s="28" t="e">
        <f t="shared" si="18"/>
        <v>#REF!</v>
      </c>
      <c r="R54" s="28" t="e">
        <f>P54+#REF!</f>
        <v>#REF!</v>
      </c>
      <c r="S54" s="27" t="e">
        <f>G54*#REF!</f>
        <v>#REF!</v>
      </c>
      <c r="T54" s="27" t="e">
        <f>#REF!*#REF!</f>
        <v>#REF!</v>
      </c>
      <c r="U54" s="28" t="e">
        <f t="shared" si="19"/>
        <v>#REF!</v>
      </c>
      <c r="V54" s="28" t="e">
        <f>T54+#REF!</f>
        <v>#REF!</v>
      </c>
    </row>
    <row r="55" spans="2:22" s="29" customFormat="1" ht="36" hidden="1" customHeight="1">
      <c r="B55" s="38" t="str">
        <f t="shared" si="14"/>
        <v>Human Resources</v>
      </c>
      <c r="C55" s="174">
        <f t="shared" si="20"/>
        <v>1.62</v>
      </c>
      <c r="D55" s="174">
        <f t="shared" si="20"/>
        <v>1.62</v>
      </c>
      <c r="E55" s="174">
        <f t="shared" si="20"/>
        <v>1.62</v>
      </c>
      <c r="F55" s="174">
        <f t="shared" si="20"/>
        <v>1.62</v>
      </c>
      <c r="G55" s="174">
        <f t="shared" si="20"/>
        <v>1.62</v>
      </c>
      <c r="H55" s="17"/>
      <c r="I55" s="17"/>
      <c r="J55" s="17" t="str">
        <f t="shared" si="16"/>
        <v>Human Resources</v>
      </c>
      <c r="K55" s="27" t="e">
        <f>C55*#REF!</f>
        <v>#REF!</v>
      </c>
      <c r="L55" s="27" t="e">
        <f>#REF!*#REF!</f>
        <v>#REF!</v>
      </c>
      <c r="M55" s="28" t="e">
        <f t="shared" si="17"/>
        <v>#REF!</v>
      </c>
      <c r="N55" s="28" t="e">
        <f>#REF!+L55</f>
        <v>#REF!</v>
      </c>
      <c r="O55" s="27" t="e">
        <f>F55*#REF!</f>
        <v>#REF!</v>
      </c>
      <c r="P55" s="27" t="e">
        <f>#REF!*#REF!</f>
        <v>#REF!</v>
      </c>
      <c r="Q55" s="28" t="e">
        <f t="shared" si="18"/>
        <v>#REF!</v>
      </c>
      <c r="R55" s="28" t="e">
        <f>P55+#REF!</f>
        <v>#REF!</v>
      </c>
      <c r="S55" s="27" t="e">
        <f>G55*#REF!</f>
        <v>#REF!</v>
      </c>
      <c r="T55" s="27" t="e">
        <f>#REF!*#REF!</f>
        <v>#REF!</v>
      </c>
      <c r="U55" s="28" t="e">
        <f t="shared" si="19"/>
        <v>#REF!</v>
      </c>
      <c r="V55" s="28" t="e">
        <f>T55+#REF!</f>
        <v>#REF!</v>
      </c>
    </row>
    <row r="56" spans="2:22" ht="36" hidden="1" customHeight="1">
      <c r="B56" s="37" t="str">
        <f t="shared" si="14"/>
        <v>IT</v>
      </c>
      <c r="C56" s="173">
        <f t="shared" si="20"/>
        <v>1.62</v>
      </c>
      <c r="D56" s="173">
        <f t="shared" si="20"/>
        <v>1.62</v>
      </c>
      <c r="E56" s="173">
        <f t="shared" si="20"/>
        <v>1.62</v>
      </c>
      <c r="F56" s="173">
        <f t="shared" si="20"/>
        <v>1.62</v>
      </c>
      <c r="G56" s="173">
        <f t="shared" si="20"/>
        <v>1.62</v>
      </c>
      <c r="J56" s="17" t="str">
        <f t="shared" si="16"/>
        <v>IT</v>
      </c>
      <c r="K56" s="27" t="e">
        <f>C56*#REF!</f>
        <v>#REF!</v>
      </c>
      <c r="L56" s="27" t="e">
        <f>#REF!*#REF!</f>
        <v>#REF!</v>
      </c>
      <c r="M56" s="28" t="e">
        <f t="shared" si="17"/>
        <v>#REF!</v>
      </c>
      <c r="N56" s="28" t="e">
        <f>#REF!+L56</f>
        <v>#REF!</v>
      </c>
      <c r="O56" s="27" t="e">
        <f>F56*#REF!</f>
        <v>#REF!</v>
      </c>
      <c r="P56" s="27" t="e">
        <f>#REF!*#REF!</f>
        <v>#REF!</v>
      </c>
      <c r="Q56" s="28" t="e">
        <f t="shared" si="18"/>
        <v>#REF!</v>
      </c>
      <c r="R56" s="28" t="e">
        <f>P56+#REF!</f>
        <v>#REF!</v>
      </c>
      <c r="S56" s="27" t="e">
        <f>G56*#REF!</f>
        <v>#REF!</v>
      </c>
      <c r="T56" s="27" t="e">
        <f>#REF!*#REF!</f>
        <v>#REF!</v>
      </c>
      <c r="U56" s="28" t="e">
        <f t="shared" si="19"/>
        <v>#REF!</v>
      </c>
      <c r="V56" s="28" t="e">
        <f>T56+#REF!</f>
        <v>#REF!</v>
      </c>
    </row>
    <row r="57" spans="2:22" s="29" customFormat="1" ht="36" hidden="1" customHeight="1">
      <c r="B57" s="38" t="str">
        <f t="shared" si="14"/>
        <v>Legal, Risk &amp; Compliance</v>
      </c>
      <c r="C57" s="174">
        <f t="shared" si="20"/>
        <v>1.62</v>
      </c>
      <c r="D57" s="174">
        <f t="shared" si="20"/>
        <v>1.62</v>
      </c>
      <c r="E57" s="174">
        <f t="shared" si="20"/>
        <v>1.62</v>
      </c>
      <c r="F57" s="174">
        <f t="shared" si="20"/>
        <v>1.62</v>
      </c>
      <c r="G57" s="174">
        <f t="shared" si="20"/>
        <v>1.62</v>
      </c>
      <c r="H57" s="17"/>
      <c r="I57" s="17"/>
      <c r="J57" s="17" t="str">
        <f t="shared" si="16"/>
        <v>Legal, Risk &amp; Compliance</v>
      </c>
      <c r="K57" s="27" t="e">
        <f>C57*#REF!</f>
        <v>#REF!</v>
      </c>
      <c r="L57" s="27" t="e">
        <f>#REF!*#REF!</f>
        <v>#REF!</v>
      </c>
      <c r="M57" s="28" t="e">
        <f t="shared" si="17"/>
        <v>#REF!</v>
      </c>
      <c r="N57" s="28" t="e">
        <f>#REF!+L57</f>
        <v>#REF!</v>
      </c>
      <c r="O57" s="27" t="e">
        <f>F57*#REF!</f>
        <v>#REF!</v>
      </c>
      <c r="P57" s="27" t="e">
        <f>#REF!*#REF!</f>
        <v>#REF!</v>
      </c>
      <c r="Q57" s="28" t="e">
        <f t="shared" si="18"/>
        <v>#REF!</v>
      </c>
      <c r="R57" s="28" t="e">
        <f>P57+#REF!</f>
        <v>#REF!</v>
      </c>
      <c r="S57" s="27" t="e">
        <f>G57*#REF!</f>
        <v>#REF!</v>
      </c>
      <c r="T57" s="27" t="e">
        <f>#REF!*#REF!</f>
        <v>#REF!</v>
      </c>
      <c r="U57" s="28" t="e">
        <f t="shared" si="19"/>
        <v>#REF!</v>
      </c>
      <c r="V57" s="28" t="e">
        <f>T57+#REF!</f>
        <v>#REF!</v>
      </c>
    </row>
    <row r="58" spans="2:22" ht="36" hidden="1" customHeight="1">
      <c r="B58" s="37" t="str">
        <f t="shared" si="14"/>
        <v>Organisatieontwikkeling</v>
      </c>
      <c r="C58" s="173">
        <f t="shared" si="20"/>
        <v>1.62</v>
      </c>
      <c r="D58" s="173">
        <f t="shared" si="20"/>
        <v>1.62</v>
      </c>
      <c r="E58" s="173">
        <f t="shared" si="20"/>
        <v>1.62</v>
      </c>
      <c r="F58" s="173">
        <f t="shared" si="20"/>
        <v>1.62</v>
      </c>
      <c r="G58" s="173">
        <f t="shared" si="20"/>
        <v>1.62</v>
      </c>
      <c r="J58" s="17" t="str">
        <f t="shared" si="16"/>
        <v>Organisatieontwikkeling</v>
      </c>
      <c r="K58" s="27" t="e">
        <f>C58*#REF!</f>
        <v>#REF!</v>
      </c>
      <c r="L58" s="27" t="e">
        <f>#REF!*#REF!</f>
        <v>#REF!</v>
      </c>
      <c r="M58" s="28" t="e">
        <f t="shared" si="17"/>
        <v>#REF!</v>
      </c>
      <c r="N58" s="28" t="e">
        <f>#REF!+L58</f>
        <v>#REF!</v>
      </c>
      <c r="O58" s="27" t="e">
        <f>F58*#REF!</f>
        <v>#REF!</v>
      </c>
      <c r="P58" s="27" t="e">
        <f>#REF!*#REF!</f>
        <v>#REF!</v>
      </c>
      <c r="Q58" s="28" t="e">
        <f t="shared" si="18"/>
        <v>#REF!</v>
      </c>
      <c r="R58" s="28" t="e">
        <f>P58+#REF!</f>
        <v>#REF!</v>
      </c>
      <c r="S58" s="27" t="e">
        <f>G58*#REF!</f>
        <v>#REF!</v>
      </c>
      <c r="T58" s="27" t="e">
        <f>#REF!*#REF!</f>
        <v>#REF!</v>
      </c>
      <c r="U58" s="28" t="e">
        <f t="shared" si="19"/>
        <v>#REF!</v>
      </c>
      <c r="V58" s="28" t="e">
        <f>T58+#REF!</f>
        <v>#REF!</v>
      </c>
    </row>
    <row r="59" spans="2:22" s="29" customFormat="1" ht="36" hidden="1" customHeight="1">
      <c r="B59" s="38" t="str">
        <f t="shared" si="14"/>
        <v>Procurement</v>
      </c>
      <c r="C59" s="174">
        <f t="shared" si="20"/>
        <v>1.62</v>
      </c>
      <c r="D59" s="174">
        <f t="shared" si="20"/>
        <v>1.62</v>
      </c>
      <c r="E59" s="174">
        <f t="shared" si="20"/>
        <v>1.62</v>
      </c>
      <c r="F59" s="174">
        <f t="shared" si="20"/>
        <v>1.62</v>
      </c>
      <c r="G59" s="174">
        <f t="shared" si="20"/>
        <v>1.62</v>
      </c>
      <c r="H59" s="17"/>
      <c r="I59" s="17"/>
      <c r="J59" s="17" t="str">
        <f t="shared" si="16"/>
        <v>Procurement</v>
      </c>
      <c r="K59" s="27" t="e">
        <f>C59*#REF!</f>
        <v>#REF!</v>
      </c>
      <c r="L59" s="27" t="e">
        <f>#REF!*#REF!</f>
        <v>#REF!</v>
      </c>
      <c r="M59" s="28" t="e">
        <f t="shared" si="17"/>
        <v>#REF!</v>
      </c>
      <c r="N59" s="28" t="e">
        <f>#REF!+L59</f>
        <v>#REF!</v>
      </c>
      <c r="O59" s="27" t="e">
        <f>F59*#REF!</f>
        <v>#REF!</v>
      </c>
      <c r="P59" s="27" t="e">
        <f>#REF!*#REF!</f>
        <v>#REF!</v>
      </c>
      <c r="Q59" s="28" t="e">
        <f t="shared" si="18"/>
        <v>#REF!</v>
      </c>
      <c r="R59" s="28" t="e">
        <f>P59+#REF!</f>
        <v>#REF!</v>
      </c>
      <c r="S59" s="27" t="e">
        <f>G59*#REF!</f>
        <v>#REF!</v>
      </c>
      <c r="T59" s="27" t="e">
        <f>#REF!*#REF!</f>
        <v>#REF!</v>
      </c>
      <c r="U59" s="28" t="e">
        <f t="shared" si="19"/>
        <v>#REF!</v>
      </c>
      <c r="V59" s="28" t="e">
        <f>T59+#REF!</f>
        <v>#REF!</v>
      </c>
    </row>
    <row r="60" spans="2:22" ht="36" hidden="1" customHeight="1">
      <c r="B60" s="37" t="str">
        <f t="shared" si="14"/>
        <v>Projectmanagement algmeen</v>
      </c>
      <c r="C60" s="173">
        <f t="shared" si="20"/>
        <v>1.62</v>
      </c>
      <c r="D60" s="173">
        <f t="shared" si="20"/>
        <v>1.62</v>
      </c>
      <c r="E60" s="173">
        <f t="shared" si="20"/>
        <v>1.62</v>
      </c>
      <c r="F60" s="173">
        <f t="shared" si="20"/>
        <v>1.62</v>
      </c>
      <c r="G60" s="173">
        <f t="shared" si="20"/>
        <v>1.62</v>
      </c>
      <c r="J60" s="17" t="str">
        <f t="shared" si="16"/>
        <v>Projectmanagement algmeen</v>
      </c>
      <c r="K60" s="27" t="e">
        <f>C60*#REF!</f>
        <v>#REF!</v>
      </c>
      <c r="L60" s="27" t="e">
        <f>#REF!*#REF!</f>
        <v>#REF!</v>
      </c>
      <c r="M60" s="28" t="e">
        <f t="shared" si="17"/>
        <v>#REF!</v>
      </c>
      <c r="N60" s="28" t="e">
        <f>#REF!+L60</f>
        <v>#REF!</v>
      </c>
      <c r="O60" s="27" t="e">
        <f>F60*#REF!</f>
        <v>#REF!</v>
      </c>
      <c r="P60" s="27" t="e">
        <f>#REF!*#REF!</f>
        <v>#REF!</v>
      </c>
      <c r="Q60" s="28" t="e">
        <f t="shared" si="18"/>
        <v>#REF!</v>
      </c>
      <c r="R60" s="28" t="e">
        <f>P60+#REF!</f>
        <v>#REF!</v>
      </c>
      <c r="S60" s="27" t="e">
        <f>G60*#REF!</f>
        <v>#REF!</v>
      </c>
      <c r="T60" s="27" t="e">
        <f>#REF!*#REF!</f>
        <v>#REF!</v>
      </c>
      <c r="U60" s="28" t="e">
        <f t="shared" si="19"/>
        <v>#REF!</v>
      </c>
      <c r="V60" s="28" t="e">
        <f>T60+#REF!</f>
        <v>#REF!</v>
      </c>
    </row>
    <row r="61" spans="2:22" s="29" customFormat="1" ht="36" hidden="1" customHeight="1">
      <c r="B61" s="38" t="str">
        <f t="shared" si="14"/>
        <v>Overig</v>
      </c>
      <c r="C61" s="174">
        <f t="shared" si="20"/>
        <v>1.62</v>
      </c>
      <c r="D61" s="174">
        <f t="shared" si="20"/>
        <v>1.62</v>
      </c>
      <c r="E61" s="174">
        <f t="shared" si="20"/>
        <v>1.62</v>
      </c>
      <c r="F61" s="174">
        <f t="shared" si="20"/>
        <v>1.62</v>
      </c>
      <c r="G61" s="174">
        <f t="shared" si="20"/>
        <v>1.62</v>
      </c>
      <c r="H61" s="17"/>
      <c r="I61" s="17"/>
      <c r="J61" s="17" t="str">
        <f t="shared" si="16"/>
        <v>Overig</v>
      </c>
      <c r="K61" s="27" t="e">
        <f>C61*#REF!</f>
        <v>#REF!</v>
      </c>
      <c r="L61" s="27" t="e">
        <f>#REF!*#REF!</f>
        <v>#REF!</v>
      </c>
      <c r="M61" s="28" t="e">
        <f t="shared" si="17"/>
        <v>#REF!</v>
      </c>
      <c r="N61" s="28" t="e">
        <f>#REF!+L61</f>
        <v>#REF!</v>
      </c>
      <c r="O61" s="27" t="e">
        <f>F61*#REF!</f>
        <v>#REF!</v>
      </c>
      <c r="P61" s="27" t="e">
        <f>#REF!*#REF!</f>
        <v>#REF!</v>
      </c>
      <c r="Q61" s="28" t="e">
        <f t="shared" si="18"/>
        <v>#REF!</v>
      </c>
      <c r="R61" s="28" t="e">
        <f>P61+#REF!</f>
        <v>#REF!</v>
      </c>
      <c r="S61" s="27" t="e">
        <f>G61*#REF!</f>
        <v>#REF!</v>
      </c>
      <c r="T61" s="27" t="e">
        <f>#REF!*#REF!</f>
        <v>#REF!</v>
      </c>
      <c r="U61" s="28" t="e">
        <f t="shared" si="19"/>
        <v>#REF!</v>
      </c>
      <c r="V61" s="28" t="e">
        <f>T61+#REF!</f>
        <v>#REF!</v>
      </c>
    </row>
    <row r="62" spans="2:22" ht="36" customHeight="1">
      <c r="B62" s="37" t="str">
        <f t="shared" si="14"/>
        <v>Finance NNB</v>
      </c>
      <c r="C62" s="173">
        <f t="shared" si="20"/>
        <v>0</v>
      </c>
      <c r="D62" s="173">
        <f t="shared" si="20"/>
        <v>0</v>
      </c>
      <c r="E62" s="173">
        <f t="shared" si="20"/>
        <v>0</v>
      </c>
      <c r="F62" s="173">
        <f t="shared" si="20"/>
        <v>0</v>
      </c>
      <c r="G62" s="173">
        <f t="shared" si="20"/>
        <v>0</v>
      </c>
      <c r="J62" s="17" t="str">
        <f t="shared" si="16"/>
        <v>Finance NNB</v>
      </c>
      <c r="K62" s="27" t="e">
        <f>C62*#REF!</f>
        <v>#REF!</v>
      </c>
      <c r="L62" s="27" t="e">
        <f>#REF!*#REF!</f>
        <v>#REF!</v>
      </c>
      <c r="M62" s="28" t="e">
        <f t="shared" si="17"/>
        <v>#REF!</v>
      </c>
      <c r="N62" s="28" t="e">
        <f>#REF!+L62</f>
        <v>#REF!</v>
      </c>
      <c r="O62" s="27" t="e">
        <f>F62*#REF!</f>
        <v>#REF!</v>
      </c>
      <c r="P62" s="27" t="e">
        <f>#REF!*#REF!</f>
        <v>#REF!</v>
      </c>
      <c r="Q62" s="28" t="e">
        <f t="shared" si="18"/>
        <v>#REF!</v>
      </c>
      <c r="R62" s="28" t="e">
        <f>P62+#REF!</f>
        <v>#REF!</v>
      </c>
      <c r="S62" s="27" t="e">
        <f>G62*#REF!</f>
        <v>#REF!</v>
      </c>
      <c r="T62" s="27" t="e">
        <f>#REF!*#REF!</f>
        <v>#REF!</v>
      </c>
      <c r="U62" s="28" t="e">
        <f t="shared" si="19"/>
        <v>#REF!</v>
      </c>
      <c r="V62" s="28" t="e">
        <f>T62+#REF!</f>
        <v>#REF!</v>
      </c>
    </row>
    <row r="63" spans="2:22" s="29" customFormat="1" ht="36" customHeight="1">
      <c r="B63" s="38" t="str">
        <f t="shared" si="14"/>
        <v>HSEQ NNB</v>
      </c>
      <c r="C63" s="174">
        <f t="shared" si="20"/>
        <v>0</v>
      </c>
      <c r="D63" s="174">
        <f t="shared" si="20"/>
        <v>0</v>
      </c>
      <c r="E63" s="174">
        <f t="shared" si="20"/>
        <v>0</v>
      </c>
      <c r="F63" s="174">
        <f t="shared" si="20"/>
        <v>0</v>
      </c>
      <c r="G63" s="174">
        <f t="shared" si="20"/>
        <v>0</v>
      </c>
      <c r="H63" s="17"/>
      <c r="I63" s="17"/>
      <c r="J63" s="17" t="str">
        <f t="shared" si="16"/>
        <v>HSEQ NNB</v>
      </c>
      <c r="K63" s="27" t="e">
        <f>C63*#REF!</f>
        <v>#REF!</v>
      </c>
      <c r="L63" s="27" t="e">
        <f>#REF!*#REF!</f>
        <v>#REF!</v>
      </c>
      <c r="M63" s="28" t="e">
        <f t="shared" si="17"/>
        <v>#REF!</v>
      </c>
      <c r="N63" s="28" t="e">
        <f>#REF!+L63</f>
        <v>#REF!</v>
      </c>
      <c r="O63" s="27" t="e">
        <f>F63*#REF!</f>
        <v>#REF!</v>
      </c>
      <c r="P63" s="27" t="e">
        <f>#REF!*#REF!</f>
        <v>#REF!</v>
      </c>
      <c r="Q63" s="28" t="e">
        <f t="shared" si="18"/>
        <v>#REF!</v>
      </c>
      <c r="R63" s="28" t="e">
        <f>P63+#REF!</f>
        <v>#REF!</v>
      </c>
      <c r="S63" s="27" t="e">
        <f>G63*#REF!</f>
        <v>#REF!</v>
      </c>
      <c r="T63" s="27" t="e">
        <f>#REF!*#REF!</f>
        <v>#REF!</v>
      </c>
      <c r="U63" s="28" t="e">
        <f t="shared" si="19"/>
        <v>#REF!</v>
      </c>
      <c r="V63" s="28" t="e">
        <f>T63+#REF!</f>
        <v>#REF!</v>
      </c>
    </row>
    <row r="64" spans="2:22" ht="36" customHeight="1">
      <c r="B64" s="37" t="str">
        <f t="shared" si="14"/>
        <v>Procurement NNB</v>
      </c>
      <c r="C64" s="173">
        <f t="shared" si="20"/>
        <v>0</v>
      </c>
      <c r="D64" s="173">
        <f t="shared" si="20"/>
        <v>0</v>
      </c>
      <c r="E64" s="173">
        <f t="shared" si="20"/>
        <v>0</v>
      </c>
      <c r="F64" s="173">
        <f t="shared" si="20"/>
        <v>0</v>
      </c>
      <c r="G64" s="173">
        <f t="shared" si="20"/>
        <v>0</v>
      </c>
      <c r="J64" s="17" t="str">
        <f t="shared" si="16"/>
        <v>Procurement NNB</v>
      </c>
      <c r="K64" s="27" t="e">
        <f>C64*#REF!</f>
        <v>#REF!</v>
      </c>
      <c r="L64" s="27" t="e">
        <f>#REF!*#REF!</f>
        <v>#REF!</v>
      </c>
      <c r="M64" s="28" t="e">
        <f t="shared" si="17"/>
        <v>#REF!</v>
      </c>
      <c r="N64" s="28" t="e">
        <f>#REF!+L64</f>
        <v>#REF!</v>
      </c>
      <c r="O64" s="27" t="e">
        <f>F64*#REF!</f>
        <v>#REF!</v>
      </c>
      <c r="P64" s="27" t="e">
        <f>#REF!*#REF!</f>
        <v>#REF!</v>
      </c>
      <c r="Q64" s="28" t="e">
        <f t="shared" si="18"/>
        <v>#REF!</v>
      </c>
      <c r="R64" s="28" t="e">
        <f>P64+#REF!</f>
        <v>#REF!</v>
      </c>
      <c r="S64" s="27" t="e">
        <f>G64*#REF!</f>
        <v>#REF!</v>
      </c>
      <c r="T64" s="27" t="e">
        <f>#REF!*#REF!</f>
        <v>#REF!</v>
      </c>
      <c r="U64" s="28" t="e">
        <f t="shared" si="19"/>
        <v>#REF!</v>
      </c>
      <c r="V64" s="28" t="e">
        <f>T64+#REF!</f>
        <v>#REF!</v>
      </c>
    </row>
    <row r="65" spans="2:22" s="29" customFormat="1" ht="36" customHeight="1">
      <c r="B65" s="38" t="str">
        <f t="shared" si="14"/>
        <v>Technisch &amp; Engineering NNB</v>
      </c>
      <c r="C65" s="174">
        <f t="shared" si="20"/>
        <v>0</v>
      </c>
      <c r="D65" s="174">
        <f t="shared" si="20"/>
        <v>0</v>
      </c>
      <c r="E65" s="174">
        <f t="shared" si="20"/>
        <v>0</v>
      </c>
      <c r="F65" s="174">
        <f t="shared" si="20"/>
        <v>0</v>
      </c>
      <c r="G65" s="174">
        <f t="shared" si="20"/>
        <v>0</v>
      </c>
      <c r="H65" s="17"/>
      <c r="I65" s="17"/>
      <c r="J65" s="17" t="str">
        <f t="shared" si="16"/>
        <v>Technisch &amp; Engineering NNB</v>
      </c>
      <c r="K65" s="27" t="e">
        <f>C65*#REF!</f>
        <v>#REF!</v>
      </c>
      <c r="L65" s="27" t="e">
        <f>#REF!*#REF!</f>
        <v>#REF!</v>
      </c>
      <c r="M65" s="28" t="e">
        <f t="shared" si="17"/>
        <v>#REF!</v>
      </c>
      <c r="N65" s="28" t="e">
        <f>#REF!+L65</f>
        <v>#REF!</v>
      </c>
      <c r="O65" s="27" t="e">
        <f>F65*#REF!</f>
        <v>#REF!</v>
      </c>
      <c r="P65" s="27" t="e">
        <f>#REF!*#REF!</f>
        <v>#REF!</v>
      </c>
      <c r="Q65" s="28" t="e">
        <f t="shared" si="18"/>
        <v>#REF!</v>
      </c>
      <c r="R65" s="28" t="e">
        <f>P65+#REF!</f>
        <v>#REF!</v>
      </c>
      <c r="S65" s="27" t="e">
        <f>G65*#REF!</f>
        <v>#REF!</v>
      </c>
      <c r="T65" s="27" t="e">
        <f>#REF!*#REF!</f>
        <v>#REF!</v>
      </c>
      <c r="U65" s="28" t="e">
        <f t="shared" si="19"/>
        <v>#REF!</v>
      </c>
      <c r="V65" s="28" t="e">
        <f>T65+#REF!</f>
        <v>#REF!</v>
      </c>
    </row>
    <row r="66" spans="2:22" ht="36" customHeight="1">
      <c r="B66" s="37" t="str">
        <f t="shared" si="14"/>
        <v>Overig NNB</v>
      </c>
      <c r="C66" s="173">
        <f t="shared" si="20"/>
        <v>0</v>
      </c>
      <c r="D66" s="173">
        <f t="shared" si="20"/>
        <v>0</v>
      </c>
      <c r="E66" s="173">
        <f t="shared" si="20"/>
        <v>0</v>
      </c>
      <c r="F66" s="173">
        <f t="shared" si="20"/>
        <v>0</v>
      </c>
      <c r="G66" s="173">
        <f t="shared" si="20"/>
        <v>0</v>
      </c>
      <c r="J66" s="17" t="str">
        <f t="shared" si="16"/>
        <v>Overig NNB</v>
      </c>
      <c r="K66" s="27" t="e">
        <f>C66*#REF!</f>
        <v>#REF!</v>
      </c>
      <c r="L66" s="27" t="e">
        <f>#REF!*#REF!</f>
        <v>#REF!</v>
      </c>
      <c r="M66" s="28" t="e">
        <f t="shared" si="17"/>
        <v>#REF!</v>
      </c>
      <c r="N66" s="28" t="e">
        <f>#REF!+L66</f>
        <v>#REF!</v>
      </c>
      <c r="O66" s="27" t="e">
        <f>F66*#REF!</f>
        <v>#REF!</v>
      </c>
      <c r="P66" s="27" t="e">
        <f>#REF!*#REF!</f>
        <v>#REF!</v>
      </c>
      <c r="Q66" s="28" t="e">
        <f t="shared" si="18"/>
        <v>#REF!</v>
      </c>
      <c r="R66" s="28" t="e">
        <f>P66+#REF!</f>
        <v>#REF!</v>
      </c>
      <c r="S66" s="27" t="e">
        <f>G66*#REF!</f>
        <v>#REF!</v>
      </c>
      <c r="T66" s="27" t="e">
        <f>#REF!*#REF!</f>
        <v>#REF!</v>
      </c>
      <c r="U66" s="28" t="e">
        <f t="shared" si="19"/>
        <v>#REF!</v>
      </c>
      <c r="V66" s="28" t="e">
        <f>T66+#REF!</f>
        <v>#REF!</v>
      </c>
    </row>
    <row r="68" spans="2:22" ht="17" thickBot="1">
      <c r="B68" s="175"/>
      <c r="C68" s="39"/>
      <c r="D68" s="39"/>
      <c r="E68" s="39"/>
      <c r="F68" s="39"/>
      <c r="G68" s="39"/>
    </row>
  </sheetData>
  <sheetProtection algorithmName="SHA-512" hashValue="HjZfzd2V+qhn+eiZTzqwD2eQ35QKKRIQcwC9fPQj6TbW+AhvDJ1+q8znOUI3WDKOW+oy+fc14L1y02hls3+VuQ==" saltValue="LnGCj+WR57gunvUYeBMggA==" spinCount="100000" sheet="1" objects="1" scenarios="1"/>
  <mergeCells count="7">
    <mergeCell ref="B8:G8"/>
    <mergeCell ref="B1:F1"/>
    <mergeCell ref="B3:G3"/>
    <mergeCell ref="B4:G4"/>
    <mergeCell ref="B5:G5"/>
    <mergeCell ref="B6:G6"/>
    <mergeCell ref="B7:G7"/>
  </mergeCells>
  <dataValidations count="1">
    <dataValidation type="decimal" allowBlank="1" showInputMessage="1" showErrorMessage="1" sqref="C13:G28" xr:uid="{51335987-6D8E-A546-8BF4-F859F6813EED}">
      <formula1>2</formula1>
      <formula2>45</formula2>
    </dataValidation>
  </dataValidations>
  <printOptions horizontalCentered="1"/>
  <pageMargins left="0.39" right="0.35" top="0.51" bottom="0.55000000000000004" header="0.31" footer="0.31"/>
  <pageSetup paperSize="9" scale="45" fitToHeight="2" orientation="portrait"/>
  <headerFooter>
    <oddFooter>&amp;L&amp;P van &amp;N&amp;C&amp;G&amp;R&amp;8&amp;D</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D4B07-0176-8E4F-B3D3-713A0E5649FD}">
  <sheetPr>
    <tabColor theme="4"/>
  </sheetPr>
  <dimension ref="B1:AB48"/>
  <sheetViews>
    <sheetView showGridLines="0" showRowColHeaders="0" topLeftCell="A2" zoomScale="110" zoomScaleNormal="110" zoomScaleSheetLayoutView="159" zoomScalePageLayoutView="170" workbookViewId="0">
      <selection activeCell="Q1" sqref="Q1"/>
    </sheetView>
  </sheetViews>
  <sheetFormatPr baseColWidth="10" defaultColWidth="8.83203125" defaultRowHeight="15"/>
  <cols>
    <col min="1" max="1" width="2.6640625" style="32" customWidth="1"/>
    <col min="2" max="2" width="21.83203125" style="32" customWidth="1"/>
    <col min="3" max="17" width="8.5" style="32" customWidth="1"/>
    <col min="18" max="18" width="9.5" style="32" customWidth="1"/>
    <col min="19" max="20" width="9.5" style="32" hidden="1" customWidth="1"/>
    <col min="21" max="28" width="8.83203125" style="32" hidden="1" customWidth="1"/>
    <col min="29" max="31" width="8.83203125" style="32" customWidth="1"/>
    <col min="32" max="16384" width="8.83203125" style="32"/>
  </cols>
  <sheetData>
    <row r="1" spans="2:27" s="19" customFormat="1" ht="80" customHeight="1" thickBot="1">
      <c r="B1" s="230" t="s">
        <v>5</v>
      </c>
      <c r="C1" s="230"/>
      <c r="D1" s="230"/>
      <c r="E1" s="230"/>
      <c r="F1" s="230"/>
      <c r="G1" s="230"/>
      <c r="H1" s="230"/>
      <c r="I1" s="230"/>
      <c r="J1" s="230"/>
      <c r="K1" s="230"/>
      <c r="L1" s="230"/>
      <c r="M1" s="230"/>
      <c r="N1" s="230"/>
      <c r="O1" s="230"/>
      <c r="P1" s="40"/>
      <c r="Q1" s="16"/>
      <c r="R1" s="17"/>
      <c r="S1" s="17"/>
      <c r="T1" s="17"/>
      <c r="U1" s="17"/>
    </row>
    <row r="2" spans="2:27" s="23" customFormat="1" ht="40" customHeight="1">
      <c r="B2" s="21" t="s">
        <v>33</v>
      </c>
      <c r="C2" s="22"/>
      <c r="D2" s="41"/>
      <c r="E2" s="42"/>
      <c r="F2" s="22"/>
      <c r="G2" s="22"/>
      <c r="H2" s="43"/>
      <c r="I2" s="22"/>
      <c r="J2" s="22"/>
      <c r="K2" s="22"/>
      <c r="L2" s="22"/>
      <c r="M2" s="22"/>
      <c r="N2" s="43"/>
      <c r="O2" s="22"/>
      <c r="P2" s="22"/>
      <c r="Q2" s="22"/>
      <c r="R2" s="17"/>
      <c r="S2" s="17"/>
      <c r="T2" s="17"/>
      <c r="U2" s="17"/>
      <c r="Y2" s="19"/>
      <c r="Z2" s="19"/>
    </row>
    <row r="3" spans="2:27" s="49" customFormat="1" ht="18">
      <c r="B3" s="44" t="s">
        <v>34</v>
      </c>
      <c r="C3" s="45"/>
      <c r="D3" s="46"/>
      <c r="E3" s="46"/>
      <c r="F3" s="45"/>
      <c r="G3" s="45"/>
      <c r="H3" s="47"/>
      <c r="I3" s="48"/>
      <c r="J3" s="45"/>
      <c r="K3" s="45"/>
      <c r="L3" s="45"/>
      <c r="M3" s="45"/>
      <c r="N3" s="47"/>
      <c r="O3" s="48"/>
      <c r="P3" s="45"/>
      <c r="Q3" s="45"/>
      <c r="R3" s="17"/>
      <c r="S3" s="17"/>
      <c r="T3" s="17"/>
      <c r="U3" s="17"/>
      <c r="Y3" s="50"/>
      <c r="Z3" s="50"/>
    </row>
    <row r="4" spans="2:27" s="25" customFormat="1" ht="36" customHeight="1">
      <c r="B4" s="34" t="s">
        <v>35</v>
      </c>
      <c r="C4" s="237" t="str">
        <f>'3. Invulblad Marktopslagen'!C11</f>
        <v>t/m HAY8</v>
      </c>
      <c r="D4" s="237"/>
      <c r="E4" s="237"/>
      <c r="F4" s="237" t="str">
        <f>'3. Invulblad Marktopslagen'!D11</f>
        <v>HAY 9 t/m HAY 12</v>
      </c>
      <c r="G4" s="237"/>
      <c r="H4" s="237"/>
      <c r="I4" s="237" t="str">
        <f>'3. Invulblad Marktopslagen'!E11</f>
        <v>HAY 13 t/m HAY 16</v>
      </c>
      <c r="J4" s="237"/>
      <c r="K4" s="237"/>
      <c r="L4" s="237" t="str">
        <f>'3. Invulblad Marktopslagen'!F11</f>
        <v>HAY 17 t/m HAY 20</v>
      </c>
      <c r="M4" s="237"/>
      <c r="N4" s="237"/>
      <c r="O4" s="237" t="str">
        <f>'3. Invulblad Marktopslagen'!G11</f>
        <v>HAY 21 t/m HAY 24</v>
      </c>
      <c r="P4" s="237"/>
      <c r="Q4" s="237"/>
      <c r="R4" s="17"/>
      <c r="S4" s="17"/>
      <c r="T4" s="17"/>
      <c r="U4" s="17"/>
    </row>
    <row r="5" spans="2:27" s="25" customFormat="1" ht="36" customHeight="1">
      <c r="B5" s="26"/>
      <c r="C5" s="241" t="s">
        <v>36</v>
      </c>
      <c r="D5" s="242"/>
      <c r="E5" s="243"/>
      <c r="F5" s="241" t="s">
        <v>36</v>
      </c>
      <c r="G5" s="242"/>
      <c r="H5" s="243"/>
      <c r="I5" s="241" t="s">
        <v>36</v>
      </c>
      <c r="J5" s="242"/>
      <c r="K5" s="243"/>
      <c r="L5" s="241" t="s">
        <v>36</v>
      </c>
      <c r="M5" s="242"/>
      <c r="N5" s="243"/>
      <c r="O5" s="241" t="s">
        <v>36</v>
      </c>
      <c r="P5" s="242"/>
      <c r="Q5" s="243"/>
      <c r="R5" s="17"/>
      <c r="S5" s="237" t="s">
        <v>37</v>
      </c>
      <c r="T5" s="237"/>
      <c r="U5" s="237"/>
      <c r="V5" s="237" t="s">
        <v>38</v>
      </c>
      <c r="W5" s="237"/>
      <c r="X5" s="237"/>
      <c r="Y5" s="237" t="s">
        <v>39</v>
      </c>
      <c r="Z5" s="237"/>
      <c r="AA5" s="237"/>
    </row>
    <row r="6" spans="2:27" s="29" customFormat="1" ht="36" hidden="1" customHeight="1">
      <c r="B6" s="35" t="s">
        <v>40</v>
      </c>
      <c r="C6" s="253">
        <f>H23*0.1</f>
        <v>7200</v>
      </c>
      <c r="D6" s="254"/>
      <c r="E6" s="255"/>
      <c r="F6" s="253">
        <f>H23*0.15</f>
        <v>10800</v>
      </c>
      <c r="G6" s="254"/>
      <c r="H6" s="255"/>
      <c r="I6" s="253">
        <f>H23*0.5</f>
        <v>36000</v>
      </c>
      <c r="J6" s="254"/>
      <c r="K6" s="255"/>
      <c r="L6" s="253">
        <f>F6</f>
        <v>10800</v>
      </c>
      <c r="M6" s="254"/>
      <c r="N6" s="255"/>
      <c r="O6" s="253">
        <f>C6</f>
        <v>7200</v>
      </c>
      <c r="P6" s="254"/>
      <c r="Q6" s="255"/>
      <c r="R6" s="17"/>
      <c r="S6" s="27" t="e">
        <v>#REF!</v>
      </c>
      <c r="T6" s="27" t="e">
        <v>#REF!</v>
      </c>
      <c r="U6" s="28" t="e">
        <f>S6+T6</f>
        <v>#REF!</v>
      </c>
      <c r="V6" s="27" t="e">
        <v>#REF!</v>
      </c>
      <c r="W6" s="27" t="e">
        <v>#REF!</v>
      </c>
      <c r="X6" s="28" t="e">
        <f>V6+W6</f>
        <v>#REF!</v>
      </c>
      <c r="Y6" s="27" t="e">
        <v>#REF!</v>
      </c>
      <c r="Z6" s="27" t="e">
        <v>#REF!</v>
      </c>
      <c r="AA6" s="28" t="e">
        <f>Y6+Z6</f>
        <v>#REF!</v>
      </c>
    </row>
    <row r="7" spans="2:27" s="29" customFormat="1" ht="36" customHeight="1">
      <c r="B7" s="37" t="s">
        <v>41</v>
      </c>
      <c r="C7" s="250">
        <f>H24*0.1</f>
        <v>10800</v>
      </c>
      <c r="D7" s="251"/>
      <c r="E7" s="252"/>
      <c r="F7" s="250">
        <f>H24*0.15</f>
        <v>16200</v>
      </c>
      <c r="G7" s="251"/>
      <c r="H7" s="252"/>
      <c r="I7" s="250">
        <f>H24*0.5</f>
        <v>54000</v>
      </c>
      <c r="J7" s="251"/>
      <c r="K7" s="252"/>
      <c r="L7" s="250">
        <f>F7</f>
        <v>16200</v>
      </c>
      <c r="M7" s="251"/>
      <c r="N7" s="252"/>
      <c r="O7" s="250">
        <f>C7</f>
        <v>10800</v>
      </c>
      <c r="P7" s="251"/>
      <c r="Q7" s="252"/>
      <c r="R7" s="17"/>
      <c r="S7" s="27" t="e">
        <v>#REF!</v>
      </c>
      <c r="T7" s="27" t="e">
        <v>#REF!</v>
      </c>
      <c r="U7" s="28" t="e">
        <f>S7+T7</f>
        <v>#REF!</v>
      </c>
      <c r="V7" s="27" t="e">
        <v>#REF!</v>
      </c>
      <c r="W7" s="27" t="e">
        <v>#REF!</v>
      </c>
      <c r="X7" s="28" t="e">
        <f>V7+W7</f>
        <v>#REF!</v>
      </c>
      <c r="Y7" s="27" t="e">
        <v>#REF!</v>
      </c>
      <c r="Z7" s="27" t="e">
        <v>#REF!</v>
      </c>
      <c r="AA7" s="28" t="e">
        <f>Y7+Z7</f>
        <v>#REF!</v>
      </c>
    </row>
    <row r="8" spans="2:27" s="29" customFormat="1" ht="36" customHeight="1">
      <c r="B8" s="38"/>
      <c r="C8" s="52"/>
      <c r="D8" s="52"/>
      <c r="E8" s="52"/>
      <c r="F8" s="52"/>
      <c r="G8" s="52"/>
      <c r="H8" s="52"/>
      <c r="I8" s="52"/>
      <c r="J8" s="52"/>
      <c r="K8" s="52"/>
      <c r="L8" s="52"/>
      <c r="M8" s="52"/>
      <c r="N8" s="52"/>
      <c r="O8" s="52"/>
      <c r="P8" s="52"/>
      <c r="Q8" s="52"/>
      <c r="R8" s="17"/>
      <c r="S8" s="27"/>
      <c r="T8" s="27"/>
      <c r="U8" s="28"/>
      <c r="V8" s="27"/>
      <c r="W8" s="27"/>
      <c r="X8" s="28"/>
      <c r="Y8" s="27"/>
      <c r="Z8" s="27"/>
      <c r="AA8" s="28"/>
    </row>
    <row r="9" spans="2:27" s="25" customFormat="1" ht="36" customHeight="1">
      <c r="B9" s="34" t="s">
        <v>42</v>
      </c>
      <c r="C9" s="237" t="str">
        <f>'3. Invulblad Marktopslagen'!C11</f>
        <v>t/m HAY8</v>
      </c>
      <c r="D9" s="237"/>
      <c r="E9" s="237"/>
      <c r="F9" s="237" t="str">
        <f>'3. Invulblad Marktopslagen'!D11</f>
        <v>HAY 9 t/m HAY 12</v>
      </c>
      <c r="G9" s="237"/>
      <c r="H9" s="237"/>
      <c r="I9" s="237" t="str">
        <f>'3. Invulblad Marktopslagen'!E11</f>
        <v>HAY 13 t/m HAY 16</v>
      </c>
      <c r="J9" s="237"/>
      <c r="K9" s="237"/>
      <c r="L9" s="237" t="str">
        <f>'3. Invulblad Marktopslagen'!F11</f>
        <v>HAY 17 t/m HAY 20</v>
      </c>
      <c r="M9" s="237"/>
      <c r="N9" s="237"/>
      <c r="O9" s="237" t="str">
        <f>'3. Invulblad Marktopslagen'!G11</f>
        <v>HAY 21 t/m HAY 24</v>
      </c>
      <c r="P9" s="237"/>
      <c r="Q9" s="237"/>
      <c r="R9" s="17"/>
      <c r="S9" s="17"/>
      <c r="T9" s="17"/>
      <c r="U9" s="17"/>
    </row>
    <row r="10" spans="2:27" s="25" customFormat="1" ht="36" customHeight="1">
      <c r="B10" s="26"/>
      <c r="C10" s="241" t="s">
        <v>43</v>
      </c>
      <c r="D10" s="242"/>
      <c r="E10" s="243"/>
      <c r="F10" s="241" t="s">
        <v>43</v>
      </c>
      <c r="G10" s="242"/>
      <c r="H10" s="243"/>
      <c r="I10" s="241" t="s">
        <v>43</v>
      </c>
      <c r="J10" s="242"/>
      <c r="K10" s="243"/>
      <c r="L10" s="241" t="s">
        <v>43</v>
      </c>
      <c r="M10" s="242"/>
      <c r="N10" s="243"/>
      <c r="O10" s="241" t="s">
        <v>43</v>
      </c>
      <c r="P10" s="242"/>
      <c r="Q10" s="243"/>
      <c r="R10" s="17"/>
      <c r="S10" s="237" t="s">
        <v>37</v>
      </c>
      <c r="T10" s="237"/>
      <c r="U10" s="237"/>
      <c r="V10" s="237" t="s">
        <v>38</v>
      </c>
      <c r="W10" s="237"/>
      <c r="X10" s="237"/>
      <c r="Y10" s="237" t="s">
        <v>39</v>
      </c>
      <c r="Z10" s="237"/>
      <c r="AA10" s="237"/>
    </row>
    <row r="11" spans="2:27" s="29" customFormat="1" ht="36" hidden="1" customHeight="1">
      <c r="B11" s="35" t="str">
        <f>B6</f>
        <v>Enabling Functions</v>
      </c>
      <c r="C11" s="247">
        <f>IFERROR(AVERAGE('3. Invulblad Marktopslagen'!C13:C23),0)</f>
        <v>2</v>
      </c>
      <c r="D11" s="248"/>
      <c r="E11" s="249"/>
      <c r="F11" s="247">
        <f>IFERROR(AVERAGE('3. Invulblad Marktopslagen'!D13:D23),0)</f>
        <v>2</v>
      </c>
      <c r="G11" s="248"/>
      <c r="H11" s="249"/>
      <c r="I11" s="247">
        <f>IFERROR(AVERAGE('3. Invulblad Marktopslagen'!E13:E23),0)</f>
        <v>2</v>
      </c>
      <c r="J11" s="248"/>
      <c r="K11" s="249"/>
      <c r="L11" s="247">
        <f>IFERROR(AVERAGE('3. Invulblad Marktopslagen'!F13:F23),0)</f>
        <v>2</v>
      </c>
      <c r="M11" s="248"/>
      <c r="N11" s="249"/>
      <c r="O11" s="247">
        <f>IFERROR(AVERAGE('3. Invulblad Marktopslagen'!G13:G23),0)</f>
        <v>2</v>
      </c>
      <c r="P11" s="248"/>
      <c r="Q11" s="249"/>
      <c r="R11" s="17"/>
      <c r="S11" s="27" t="e">
        <f>'3. Invulblad Marktopslagen'!M13*'4. Omzetberekening inschrijf'!C11</f>
        <v>#REF!</v>
      </c>
      <c r="T11" s="27" t="e">
        <f>'3. Invulblad Marktopslagen'!N13*'4. Omzetberekening inschrijf'!D11</f>
        <v>#REF!</v>
      </c>
      <c r="U11" s="28" t="e">
        <f>S11+T11</f>
        <v>#REF!</v>
      </c>
      <c r="V11" s="27" t="e">
        <f>'3. Invulblad Marktopslagen'!Q13*'4. Omzetberekening inschrijf'!L11</f>
        <v>#REF!</v>
      </c>
      <c r="W11" s="27" t="e">
        <f>'3. Invulblad Marktopslagen'!R13*'4. Omzetberekening inschrijf'!M11</f>
        <v>#REF!</v>
      </c>
      <c r="X11" s="28" t="e">
        <f>V11+W11</f>
        <v>#REF!</v>
      </c>
      <c r="Y11" s="27" t="e">
        <f>'3. Invulblad Marktopslagen'!U13*'4. Omzetberekening inschrijf'!O11</f>
        <v>#REF!</v>
      </c>
      <c r="Z11" s="27" t="e">
        <f>'3. Invulblad Marktopslagen'!V13*'4. Omzetberekening inschrijf'!P11</f>
        <v>#REF!</v>
      </c>
      <c r="AA11" s="28" t="e">
        <f>Y11+Z11</f>
        <v>#REF!</v>
      </c>
    </row>
    <row r="12" spans="2:27" s="29" customFormat="1" ht="36" customHeight="1">
      <c r="B12" s="37" t="str">
        <f>B7</f>
        <v>Nucleair New Build</v>
      </c>
      <c r="C12" s="244">
        <f>IFERROR(AVERAGE('3. Invulblad Marktopslagen'!C24:C28),0)</f>
        <v>0</v>
      </c>
      <c r="D12" s="245"/>
      <c r="E12" s="246"/>
      <c r="F12" s="244">
        <f>IFERROR(AVERAGE('3. Invulblad Marktopslagen'!D24:D28),0)</f>
        <v>0</v>
      </c>
      <c r="G12" s="245"/>
      <c r="H12" s="246"/>
      <c r="I12" s="244">
        <f>IFERROR(AVERAGE('3. Invulblad Marktopslagen'!E24:E28),0)</f>
        <v>0</v>
      </c>
      <c r="J12" s="245"/>
      <c r="K12" s="246"/>
      <c r="L12" s="244">
        <f>IFERROR(AVERAGE('3. Invulblad Marktopslagen'!F24:F28),0)</f>
        <v>0</v>
      </c>
      <c r="M12" s="245"/>
      <c r="N12" s="246"/>
      <c r="O12" s="244">
        <f>IFERROR(AVERAGE('3. Invulblad Marktopslagen'!G24:G28),0)</f>
        <v>0</v>
      </c>
      <c r="P12" s="245"/>
      <c r="Q12" s="246"/>
      <c r="R12" s="17"/>
      <c r="S12" s="27" t="e">
        <f>'3. Invulblad Marktopslagen'!M14*'4. Omzetberekening inschrijf'!C12</f>
        <v>#REF!</v>
      </c>
      <c r="T12" s="27" t="e">
        <f>'3. Invulblad Marktopslagen'!N14*'4. Omzetberekening inschrijf'!D12</f>
        <v>#REF!</v>
      </c>
      <c r="U12" s="28" t="e">
        <f>S12+T12</f>
        <v>#REF!</v>
      </c>
      <c r="V12" s="27" t="e">
        <f>'3. Invulblad Marktopslagen'!Q14*'4. Omzetberekening inschrijf'!L12</f>
        <v>#REF!</v>
      </c>
      <c r="W12" s="27" t="e">
        <f>'3. Invulblad Marktopslagen'!R14*'4. Omzetberekening inschrijf'!M12</f>
        <v>#REF!</v>
      </c>
      <c r="X12" s="28" t="e">
        <f>V12+W12</f>
        <v>#REF!</v>
      </c>
      <c r="Y12" s="27" t="e">
        <f>'3. Invulblad Marktopslagen'!U14*'4. Omzetberekening inschrijf'!O12</f>
        <v>#REF!</v>
      </c>
      <c r="Z12" s="27" t="e">
        <f>'3. Invulblad Marktopslagen'!V14*'4. Omzetberekening inschrijf'!P12</f>
        <v>#REF!</v>
      </c>
      <c r="AA12" s="28" t="e">
        <f>Y12+Z12</f>
        <v>#REF!</v>
      </c>
    </row>
    <row r="13" spans="2:27" ht="36" customHeight="1">
      <c r="R13" s="17"/>
      <c r="S13" s="17"/>
      <c r="T13" s="17"/>
      <c r="U13" s="27"/>
      <c r="V13" s="27"/>
      <c r="W13" s="27"/>
      <c r="X13" s="27"/>
      <c r="Y13" s="27"/>
      <c r="Z13" s="27"/>
      <c r="AA13" s="27"/>
    </row>
    <row r="14" spans="2:27" s="25" customFormat="1" ht="36" customHeight="1">
      <c r="B14" s="34" t="s">
        <v>35</v>
      </c>
      <c r="C14" s="237" t="str">
        <f>C9</f>
        <v>t/m HAY8</v>
      </c>
      <c r="D14" s="237"/>
      <c r="E14" s="237"/>
      <c r="F14" s="237" t="str">
        <f>F9</f>
        <v>HAY 9 t/m HAY 12</v>
      </c>
      <c r="G14" s="237"/>
      <c r="H14" s="237"/>
      <c r="I14" s="237" t="str">
        <f>I9</f>
        <v>HAY 13 t/m HAY 16</v>
      </c>
      <c r="J14" s="237"/>
      <c r="K14" s="237"/>
      <c r="L14" s="237" t="str">
        <f>L9</f>
        <v>HAY 17 t/m HAY 20</v>
      </c>
      <c r="M14" s="237"/>
      <c r="N14" s="237"/>
      <c r="O14" s="237" t="str">
        <f>O9</f>
        <v>HAY 21 t/m HAY 24</v>
      </c>
      <c r="P14" s="237"/>
      <c r="Q14" s="237"/>
      <c r="R14" s="17"/>
      <c r="S14" s="17"/>
      <c r="T14" s="17"/>
      <c r="U14" s="17"/>
    </row>
    <row r="15" spans="2:27" s="25" customFormat="1" ht="51" customHeight="1">
      <c r="B15" s="26"/>
      <c r="C15" s="241" t="s">
        <v>44</v>
      </c>
      <c r="D15" s="242"/>
      <c r="E15" s="243"/>
      <c r="F15" s="241" t="s">
        <v>44</v>
      </c>
      <c r="G15" s="242"/>
      <c r="H15" s="243"/>
      <c r="I15" s="241" t="s">
        <v>44</v>
      </c>
      <c r="J15" s="242"/>
      <c r="K15" s="243"/>
      <c r="L15" s="241" t="s">
        <v>44</v>
      </c>
      <c r="M15" s="242"/>
      <c r="N15" s="243"/>
      <c r="O15" s="241" t="s">
        <v>44</v>
      </c>
      <c r="P15" s="242"/>
      <c r="Q15" s="243"/>
      <c r="R15" s="17"/>
      <c r="S15" s="237" t="s">
        <v>37</v>
      </c>
      <c r="T15" s="237"/>
      <c r="U15" s="237"/>
      <c r="V15" s="237" t="s">
        <v>38</v>
      </c>
      <c r="W15" s="237"/>
      <c r="X15" s="237"/>
      <c r="Y15" s="237" t="s">
        <v>39</v>
      </c>
      <c r="Z15" s="237"/>
      <c r="AA15" s="237"/>
    </row>
    <row r="16" spans="2:27" s="29" customFormat="1" ht="36" hidden="1" customHeight="1">
      <c r="B16" s="35" t="str">
        <f>B11</f>
        <v>Enabling Functions</v>
      </c>
      <c r="C16" s="238">
        <f>C6*C11</f>
        <v>14400</v>
      </c>
      <c r="D16" s="239"/>
      <c r="E16" s="240"/>
      <c r="F16" s="238">
        <f>F6*F11</f>
        <v>21600</v>
      </c>
      <c r="G16" s="239"/>
      <c r="H16" s="240"/>
      <c r="I16" s="238">
        <f>I6*I11</f>
        <v>72000</v>
      </c>
      <c r="J16" s="239"/>
      <c r="K16" s="240"/>
      <c r="L16" s="238">
        <f>L6*L11</f>
        <v>21600</v>
      </c>
      <c r="M16" s="239"/>
      <c r="N16" s="240"/>
      <c r="O16" s="238">
        <f>O6*O11</f>
        <v>14400</v>
      </c>
      <c r="P16" s="239"/>
      <c r="Q16" s="240"/>
      <c r="R16" s="17"/>
      <c r="S16" s="27" t="e">
        <f>'3. Invulblad Marktopslagen'!M18*'4. Omzetberekening inschrijf'!C16</f>
        <v>#REF!</v>
      </c>
      <c r="T16" s="27" t="e">
        <f>'3. Invulblad Marktopslagen'!N18*'4. Omzetberekening inschrijf'!D16</f>
        <v>#REF!</v>
      </c>
      <c r="U16" s="28" t="e">
        <f>S16+T16</f>
        <v>#REF!</v>
      </c>
      <c r="V16" s="27" t="e">
        <f>'3. Invulblad Marktopslagen'!Q18*'4. Omzetberekening inschrijf'!L16</f>
        <v>#REF!</v>
      </c>
      <c r="W16" s="27" t="e">
        <f>'3. Invulblad Marktopslagen'!R18*'4. Omzetberekening inschrijf'!M16</f>
        <v>#REF!</v>
      </c>
      <c r="X16" s="28" t="e">
        <f>V16+W16</f>
        <v>#REF!</v>
      </c>
      <c r="Y16" s="27" t="e">
        <f>'3. Invulblad Marktopslagen'!U18*'4. Omzetberekening inschrijf'!O16</f>
        <v>#REF!</v>
      </c>
      <c r="Z16" s="27" t="e">
        <f>'3. Invulblad Marktopslagen'!V18*'4. Omzetberekening inschrijf'!P16</f>
        <v>#REF!</v>
      </c>
      <c r="AA16" s="28" t="e">
        <f>Y16+Z16</f>
        <v>#REF!</v>
      </c>
    </row>
    <row r="17" spans="2:28" s="29" customFormat="1" ht="36" customHeight="1">
      <c r="B17" s="37" t="str">
        <f>B12</f>
        <v>Nucleair New Build</v>
      </c>
      <c r="C17" s="234">
        <f>C7*C12</f>
        <v>0</v>
      </c>
      <c r="D17" s="235"/>
      <c r="E17" s="236"/>
      <c r="F17" s="234">
        <f>F7*F12</f>
        <v>0</v>
      </c>
      <c r="G17" s="235"/>
      <c r="H17" s="236"/>
      <c r="I17" s="234">
        <f>I7*I12</f>
        <v>0</v>
      </c>
      <c r="J17" s="235"/>
      <c r="K17" s="236"/>
      <c r="L17" s="234">
        <f>L7*L12</f>
        <v>0</v>
      </c>
      <c r="M17" s="235"/>
      <c r="N17" s="236"/>
      <c r="O17" s="234">
        <f>O7*O12</f>
        <v>0</v>
      </c>
      <c r="P17" s="235"/>
      <c r="Q17" s="236"/>
      <c r="R17" s="17"/>
      <c r="S17" s="27" t="e">
        <f>'3. Invulblad Marktopslagen'!M19*'4. Omzetberekening inschrijf'!C17</f>
        <v>#REF!</v>
      </c>
      <c r="T17" s="27" t="e">
        <f>'3. Invulblad Marktopslagen'!N19*'4. Omzetberekening inschrijf'!D17</f>
        <v>#REF!</v>
      </c>
      <c r="U17" s="28" t="e">
        <f>S17+T17</f>
        <v>#REF!</v>
      </c>
      <c r="V17" s="27" t="e">
        <f>'3. Invulblad Marktopslagen'!Q19*'4. Omzetberekening inschrijf'!L17</f>
        <v>#REF!</v>
      </c>
      <c r="W17" s="27" t="e">
        <f>'3. Invulblad Marktopslagen'!R19*'4. Omzetberekening inschrijf'!M17</f>
        <v>#REF!</v>
      </c>
      <c r="X17" s="28" t="e">
        <f>V17+W17</f>
        <v>#REF!</v>
      </c>
      <c r="Y17" s="27" t="e">
        <f>'3. Invulblad Marktopslagen'!U19*'4. Omzetberekening inschrijf'!O17</f>
        <v>#REF!</v>
      </c>
      <c r="Z17" s="27" t="e">
        <f>'3. Invulblad Marktopslagen'!V19*'4. Omzetberekening inschrijf'!P17</f>
        <v>#REF!</v>
      </c>
      <c r="AA17" s="28" t="e">
        <f>Y17+Z17</f>
        <v>#REF!</v>
      </c>
    </row>
    <row r="18" spans="2:28" ht="16" thickBot="1">
      <c r="B18" s="39"/>
      <c r="C18" s="39"/>
      <c r="D18" s="39"/>
      <c r="E18" s="39"/>
      <c r="F18" s="39"/>
      <c r="G18" s="39"/>
      <c r="H18" s="39"/>
      <c r="I18" s="39"/>
      <c r="J18" s="39"/>
      <c r="K18" s="39"/>
      <c r="L18" s="39"/>
      <c r="M18" s="39"/>
      <c r="N18" s="39"/>
      <c r="O18" s="39"/>
      <c r="P18" s="39"/>
      <c r="Q18" s="39"/>
      <c r="S18" s="27" t="e">
        <f>'3. Invulblad Marktopslagen'!#REF!*'4. Omzetberekening inschrijf'!#REF!</f>
        <v>#REF!</v>
      </c>
      <c r="T18" s="27" t="e">
        <f>'3. Invulblad Marktopslagen'!#REF!*'4. Omzetberekening inschrijf'!#REF!</f>
        <v>#REF!</v>
      </c>
      <c r="U18" s="28" t="e">
        <f>S18+T18</f>
        <v>#REF!</v>
      </c>
      <c r="V18" s="27" t="e">
        <f>'3. Invulblad Marktopslagen'!#REF!*'4. Omzetberekening inschrijf'!#REF!</f>
        <v>#REF!</v>
      </c>
      <c r="W18" s="27" t="e">
        <f>'3. Invulblad Marktopslagen'!#REF!*'4. Omzetberekening inschrijf'!#REF!</f>
        <v>#REF!</v>
      </c>
      <c r="X18" s="28" t="e">
        <f>V18+W18</f>
        <v>#REF!</v>
      </c>
      <c r="Y18" s="27" t="e">
        <f>'3. Invulblad Marktopslagen'!#REF!*'4. Omzetberekening inschrijf'!#REF!</f>
        <v>#REF!</v>
      </c>
      <c r="Z18" s="27" t="e">
        <f>'3. Invulblad Marktopslagen'!#REF!*'4. Omzetberekening inschrijf'!#REF!</f>
        <v>#REF!</v>
      </c>
      <c r="AA18" s="28" t="e">
        <f>Y18+Z18</f>
        <v>#REF!</v>
      </c>
    </row>
    <row r="19" spans="2:28">
      <c r="S19" s="29"/>
      <c r="T19" s="29"/>
    </row>
    <row r="20" spans="2:28">
      <c r="S20" s="27"/>
      <c r="T20" s="27"/>
    </row>
    <row r="21" spans="2:28">
      <c r="U21" s="36" t="e">
        <f>(U11*#REF!)+(#REF!*#REF!)+(#REF!*#REF!)</f>
        <v>#REF!</v>
      </c>
      <c r="V21" s="53" t="e">
        <f>E11/(SUM($E11,$N11,$Q11))</f>
        <v>#DIV/0!</v>
      </c>
      <c r="X21" s="36" t="e">
        <f>(X11*#REF!)+(#REF!*#REF!)+(#REF!*#REF!)</f>
        <v>#REF!</v>
      </c>
      <c r="Y21" s="53" t="e">
        <f>N11/(SUM($E11,$N11,$Q11))</f>
        <v>#DIV/0!</v>
      </c>
      <c r="AA21" s="36" t="e">
        <f>(AA11*#REF!)+(#REF!*#REF!)+(#REF!*#REF!)</f>
        <v>#REF!</v>
      </c>
      <c r="AB21" s="53" t="e">
        <f>Q11/(SUM($E11,$N11,$Q11))</f>
        <v>#DIV/0!</v>
      </c>
    </row>
    <row r="22" spans="2:28" ht="14" customHeight="1">
      <c r="U22" s="36" t="e">
        <f>(U12*#REF!)+(#REF!*#REF!)+(#REF!*#REF!)</f>
        <v>#REF!</v>
      </c>
      <c r="V22" s="53" t="e">
        <f>E12/(SUM($E12,$N12,$Q12))</f>
        <v>#DIV/0!</v>
      </c>
      <c r="X22" s="36" t="e">
        <f>(X12*#REF!)+(#REF!*#REF!)+(#REF!*#REF!)</f>
        <v>#REF!</v>
      </c>
      <c r="Y22" s="53" t="e">
        <f>N12/(SUM($E12,$N12,$Q12))</f>
        <v>#DIV/0!</v>
      </c>
      <c r="AA22" s="36" t="e">
        <f>(AA12*#REF!)+(#REF!*#REF!)+(#REF!*#REF!)</f>
        <v>#REF!</v>
      </c>
      <c r="AB22" s="53" t="e">
        <f>Q12/(SUM($E12,$N12,$Q12))</f>
        <v>#DIV/0!</v>
      </c>
    </row>
    <row r="23" spans="2:28" ht="16" hidden="1">
      <c r="F23" s="32">
        <f>36000000</f>
        <v>36000000</v>
      </c>
      <c r="G23" s="33">
        <f>F23/4</f>
        <v>9000000</v>
      </c>
      <c r="H23" s="32">
        <f>G23/125</f>
        <v>72000</v>
      </c>
      <c r="U23" s="36" t="e">
        <f>(#REF!*#REF!)+(#REF!*#REF!)+(U17*#REF!)</f>
        <v>#REF!</v>
      </c>
      <c r="V23" s="53" t="e">
        <f>#REF!/(SUM(#REF!,#REF!,#REF!))</f>
        <v>#REF!</v>
      </c>
      <c r="X23" s="36" t="e">
        <f>(#REF!*#REF!)+(#REF!*#REF!)+(X17*#REF!)</f>
        <v>#REF!</v>
      </c>
      <c r="Y23" s="53" t="e">
        <f>#REF!/(SUM(#REF!,#REF!,#REF!))</f>
        <v>#REF!</v>
      </c>
      <c r="AA23" s="36" t="e">
        <f>(#REF!*#REF!)+(#REF!*#REF!)+(AA17*#REF!)</f>
        <v>#REF!</v>
      </c>
      <c r="AB23" s="53" t="e">
        <f>#REF!/(SUM(#REF!,#REF!,#REF!))</f>
        <v>#REF!</v>
      </c>
    </row>
    <row r="24" spans="2:28" ht="14" hidden="1" customHeight="1">
      <c r="F24" s="54">
        <v>54000000</v>
      </c>
      <c r="G24" s="54">
        <f>F24/4</f>
        <v>13500000</v>
      </c>
      <c r="H24" s="32">
        <f>G24/125</f>
        <v>108000</v>
      </c>
    </row>
    <row r="25" spans="2:28" ht="14" customHeight="1"/>
    <row r="26" spans="2:28" ht="14" customHeight="1">
      <c r="B26" s="33"/>
      <c r="C26" s="33"/>
      <c r="D26" s="33"/>
      <c r="E26" s="33"/>
      <c r="F26" s="33"/>
      <c r="G26" s="33"/>
      <c r="L26" s="33"/>
      <c r="M26" s="33"/>
    </row>
    <row r="27" spans="2:28" ht="14" customHeight="1">
      <c r="B27" s="55"/>
      <c r="C27" s="54"/>
      <c r="D27" s="54"/>
      <c r="E27" s="56"/>
      <c r="F27" s="56"/>
      <c r="L27" s="56"/>
    </row>
    <row r="28" spans="2:28" ht="14" customHeight="1">
      <c r="B28" s="55"/>
      <c r="C28" s="54"/>
      <c r="D28" s="54"/>
      <c r="E28" s="56"/>
      <c r="F28" s="56"/>
      <c r="L28" s="56"/>
    </row>
    <row r="29" spans="2:28" ht="14" customHeight="1">
      <c r="B29" s="57"/>
      <c r="C29" s="54"/>
      <c r="D29" s="54"/>
      <c r="E29" s="56"/>
      <c r="F29" s="56"/>
      <c r="L29" s="56"/>
    </row>
    <row r="30" spans="2:28" ht="14" customHeight="1">
      <c r="B30" s="55"/>
      <c r="C30" s="54"/>
      <c r="D30" s="54"/>
      <c r="E30" s="56"/>
      <c r="F30" s="56"/>
      <c r="L30" s="56"/>
    </row>
    <row r="31" spans="2:28" ht="14" customHeight="1">
      <c r="B31" s="55"/>
      <c r="C31" s="54"/>
      <c r="D31" s="54"/>
      <c r="E31" s="56"/>
      <c r="F31" s="56"/>
      <c r="L31" s="56"/>
    </row>
    <row r="32" spans="2:28" ht="14" customHeight="1">
      <c r="B32" s="55"/>
      <c r="C32" s="54"/>
      <c r="D32" s="54"/>
      <c r="E32" s="56"/>
      <c r="F32" s="56"/>
      <c r="L32" s="56"/>
    </row>
    <row r="33" spans="2:21" ht="14" customHeight="1">
      <c r="B33" s="55"/>
      <c r="C33" s="54"/>
      <c r="D33" s="54"/>
      <c r="E33" s="56"/>
      <c r="F33" s="56"/>
      <c r="L33" s="56"/>
    </row>
    <row r="34" spans="2:21" ht="14" customHeight="1">
      <c r="B34" s="55"/>
      <c r="C34" s="54"/>
      <c r="D34" s="54"/>
      <c r="E34" s="56"/>
      <c r="F34" s="56"/>
      <c r="L34" s="56"/>
    </row>
    <row r="35" spans="2:21" ht="14" customHeight="1">
      <c r="B35" s="55"/>
      <c r="C35" s="54"/>
      <c r="D35" s="54"/>
      <c r="E35" s="56"/>
      <c r="F35" s="56"/>
      <c r="L35" s="56"/>
    </row>
    <row r="36" spans="2:21" ht="14" customHeight="1">
      <c r="B36" s="55"/>
      <c r="C36" s="54"/>
      <c r="D36" s="54"/>
      <c r="E36" s="56"/>
      <c r="F36" s="56"/>
      <c r="L36" s="56"/>
    </row>
    <row r="37" spans="2:21" ht="14" customHeight="1">
      <c r="B37" s="55"/>
      <c r="C37" s="54"/>
      <c r="D37" s="54"/>
      <c r="E37" s="56"/>
      <c r="F37" s="56"/>
      <c r="G37" s="56"/>
      <c r="L37" s="56"/>
      <c r="M37" s="56"/>
    </row>
    <row r="38" spans="2:21" ht="14" customHeight="1">
      <c r="B38" s="55"/>
      <c r="C38" s="54"/>
      <c r="D38" s="54"/>
      <c r="E38" s="56"/>
      <c r="F38" s="56"/>
      <c r="G38" s="56"/>
      <c r="L38" s="56"/>
      <c r="M38" s="56"/>
    </row>
    <row r="39" spans="2:21" ht="14" customHeight="1">
      <c r="B39" s="55"/>
      <c r="C39" s="54"/>
      <c r="D39" s="54"/>
      <c r="E39" s="56"/>
      <c r="F39" s="56"/>
      <c r="G39" s="56"/>
      <c r="L39" s="56"/>
      <c r="M39" s="56"/>
    </row>
    <row r="40" spans="2:21" ht="14" customHeight="1">
      <c r="C40" s="54"/>
      <c r="D40" s="54"/>
      <c r="E40" s="56"/>
      <c r="F40" s="56"/>
      <c r="G40" s="56"/>
      <c r="L40" s="56"/>
      <c r="M40" s="56"/>
    </row>
    <row r="41" spans="2:21" ht="14" customHeight="1">
      <c r="C41" s="54"/>
      <c r="D41" s="54"/>
      <c r="E41" s="56"/>
      <c r="F41" s="56"/>
      <c r="G41" s="56"/>
      <c r="L41" s="56"/>
      <c r="M41" s="56"/>
    </row>
    <row r="42" spans="2:21" ht="14" customHeight="1">
      <c r="C42" s="54"/>
      <c r="D42" s="54"/>
      <c r="E42" s="56"/>
      <c r="F42" s="56"/>
      <c r="G42" s="56"/>
      <c r="L42" s="56"/>
      <c r="M42" s="56"/>
    </row>
    <row r="43" spans="2:21" ht="14" customHeight="1"/>
    <row r="44" spans="2:21">
      <c r="B44" s="58"/>
    </row>
    <row r="45" spans="2:21">
      <c r="B45" s="58"/>
    </row>
    <row r="46" spans="2:21">
      <c r="B46" s="58"/>
      <c r="U46" s="36"/>
    </row>
    <row r="47" spans="2:21">
      <c r="B47" s="58"/>
    </row>
    <row r="48" spans="2:21">
      <c r="B48" s="58"/>
    </row>
  </sheetData>
  <sheetProtection algorithmName="SHA-512" hashValue="b6PyklOSzPo1miCg2ZJJ/6JVRNONFjledI4k6UIkBXiVLT2iDOSzuSIgojZK1p60G4Y2QQamYFjBfHIABSAHsg==" saltValue="3+z0sR6uPB9IR6xPAOVsXg==" spinCount="100000" sheet="1" objects="1" scenarios="1"/>
  <mergeCells count="70">
    <mergeCell ref="B1:O1"/>
    <mergeCell ref="C4:E4"/>
    <mergeCell ref="F4:H4"/>
    <mergeCell ref="I4:K4"/>
    <mergeCell ref="L4:N4"/>
    <mergeCell ref="O4:Q4"/>
    <mergeCell ref="V5:X5"/>
    <mergeCell ref="Y5:AA5"/>
    <mergeCell ref="C6:E6"/>
    <mergeCell ref="F6:H6"/>
    <mergeCell ref="I6:K6"/>
    <mergeCell ref="L6:N6"/>
    <mergeCell ref="O6:Q6"/>
    <mergeCell ref="C5:E5"/>
    <mergeCell ref="F5:H5"/>
    <mergeCell ref="I5:K5"/>
    <mergeCell ref="L5:N5"/>
    <mergeCell ref="O5:Q5"/>
    <mergeCell ref="S5:U5"/>
    <mergeCell ref="C9:E9"/>
    <mergeCell ref="F9:H9"/>
    <mergeCell ref="I9:K9"/>
    <mergeCell ref="L9:N9"/>
    <mergeCell ref="O9:Q9"/>
    <mergeCell ref="C7:E7"/>
    <mergeCell ref="F7:H7"/>
    <mergeCell ref="I7:K7"/>
    <mergeCell ref="L7:N7"/>
    <mergeCell ref="O7:Q7"/>
    <mergeCell ref="V10:X10"/>
    <mergeCell ref="Y10:AA10"/>
    <mergeCell ref="C11:E11"/>
    <mergeCell ref="F11:H11"/>
    <mergeCell ref="I11:K11"/>
    <mergeCell ref="L11:N11"/>
    <mergeCell ref="O11:Q11"/>
    <mergeCell ref="C10:E10"/>
    <mergeCell ref="F10:H10"/>
    <mergeCell ref="I10:K10"/>
    <mergeCell ref="L10:N10"/>
    <mergeCell ref="O10:Q10"/>
    <mergeCell ref="S10:U10"/>
    <mergeCell ref="C14:E14"/>
    <mergeCell ref="F14:H14"/>
    <mergeCell ref="I14:K14"/>
    <mergeCell ref="L14:N14"/>
    <mergeCell ref="O14:Q14"/>
    <mergeCell ref="C12:E12"/>
    <mergeCell ref="F12:H12"/>
    <mergeCell ref="I12:K12"/>
    <mergeCell ref="L12:N12"/>
    <mergeCell ref="O12:Q12"/>
    <mergeCell ref="V15:X15"/>
    <mergeCell ref="Y15:AA15"/>
    <mergeCell ref="C16:E16"/>
    <mergeCell ref="F16:H16"/>
    <mergeCell ref="I16:K16"/>
    <mergeCell ref="L16:N16"/>
    <mergeCell ref="O16:Q16"/>
    <mergeCell ref="C15:E15"/>
    <mergeCell ref="F15:H15"/>
    <mergeCell ref="I15:K15"/>
    <mergeCell ref="L15:N15"/>
    <mergeCell ref="O15:Q15"/>
    <mergeCell ref="S15:U15"/>
    <mergeCell ref="C17:E17"/>
    <mergeCell ref="F17:H17"/>
    <mergeCell ref="I17:K17"/>
    <mergeCell ref="L17:N17"/>
    <mergeCell ref="O17:Q17"/>
  </mergeCells>
  <printOptions horizontalCentered="1"/>
  <pageMargins left="0.39000000000000007" right="0.35000000000000003" top="0.51" bottom="0.55000000000000004" header="0.31" footer="0.31"/>
  <pageSetup paperSize="9" scale="77" fitToHeight="2" orientation="landscape"/>
  <headerFooter>
    <oddFooter>&amp;L&amp;P van &amp;N&amp;C&amp;G&amp;R&amp;8&amp;D</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4693-5719-0349-A41B-AC8C70204965}">
  <sheetPr>
    <tabColor theme="4"/>
  </sheetPr>
  <dimension ref="B1:Q63"/>
  <sheetViews>
    <sheetView showGridLines="0" showRowColHeaders="0" zoomScale="130" zoomScaleNormal="130" zoomScaleSheetLayoutView="125" zoomScalePageLayoutView="170" workbookViewId="0">
      <selection activeCell="D64" sqref="D64"/>
    </sheetView>
  </sheetViews>
  <sheetFormatPr baseColWidth="10" defaultColWidth="8.83203125" defaultRowHeight="15"/>
  <cols>
    <col min="1" max="1" width="2.6640625" style="32" customWidth="1"/>
    <col min="2" max="2" width="21.6640625" style="32" customWidth="1"/>
    <col min="3" max="3" width="15.1640625" style="32" customWidth="1"/>
    <col min="4" max="5" width="25.33203125" style="32" customWidth="1"/>
    <col min="6" max="6" width="14.83203125" style="32" customWidth="1"/>
    <col min="7" max="7" width="16.1640625" style="32" customWidth="1"/>
    <col min="8" max="8" width="11.83203125" style="32" customWidth="1"/>
    <col min="9" max="9" width="12" style="32" bestFit="1" customWidth="1"/>
    <col min="10" max="11" width="9.5" style="32" customWidth="1"/>
    <col min="12" max="16384" width="8.83203125" style="32"/>
  </cols>
  <sheetData>
    <row r="1" spans="2:17" s="19" customFormat="1" ht="68" customHeight="1" thickBot="1">
      <c r="B1" s="230" t="s">
        <v>5</v>
      </c>
      <c r="C1" s="230"/>
      <c r="D1" s="230"/>
      <c r="E1" s="230"/>
      <c r="F1" s="230"/>
      <c r="G1" s="230"/>
      <c r="H1" s="59"/>
      <c r="I1" s="17"/>
      <c r="J1" s="17"/>
      <c r="K1" s="17"/>
      <c r="L1" s="17"/>
    </row>
    <row r="2" spans="2:17" s="23" customFormat="1" ht="40" customHeight="1">
      <c r="B2" s="21" t="s">
        <v>45</v>
      </c>
      <c r="C2" s="22"/>
      <c r="D2" s="41"/>
      <c r="E2" s="41"/>
      <c r="F2" s="42"/>
      <c r="G2" s="22"/>
      <c r="H2" s="22"/>
      <c r="I2" s="17"/>
      <c r="J2" s="17"/>
      <c r="K2" s="17"/>
      <c r="L2" s="17"/>
      <c r="P2" s="19"/>
      <c r="Q2" s="19"/>
    </row>
    <row r="3" spans="2:17" s="49" customFormat="1" ht="18">
      <c r="B3" s="44" t="s">
        <v>46</v>
      </c>
      <c r="C3" s="45"/>
      <c r="D3" s="46"/>
      <c r="E3" s="46"/>
      <c r="F3" s="46"/>
      <c r="G3" s="45"/>
      <c r="H3" s="45"/>
      <c r="I3" s="17"/>
      <c r="J3" s="17"/>
      <c r="K3" s="17"/>
      <c r="L3" s="17"/>
      <c r="P3" s="50"/>
      <c r="Q3" s="50"/>
    </row>
    <row r="4" spans="2:17" s="25" customFormat="1" ht="36" customHeight="1">
      <c r="B4" s="256" t="s">
        <v>47</v>
      </c>
      <c r="C4" s="256"/>
      <c r="D4" s="256"/>
      <c r="E4" s="256"/>
      <c r="F4" s="256"/>
      <c r="G4" s="17"/>
      <c r="H4" s="17"/>
      <c r="I4" s="17"/>
      <c r="J4" s="17"/>
      <c r="K4" s="17"/>
      <c r="L4" s="17"/>
    </row>
    <row r="5" spans="2:17" s="25" customFormat="1" ht="36" customHeight="1">
      <c r="B5" s="60" t="s">
        <v>48</v>
      </c>
      <c r="C5" s="61" t="s">
        <v>36</v>
      </c>
      <c r="D5" s="62" t="s">
        <v>49</v>
      </c>
      <c r="E5" s="62"/>
      <c r="F5" s="62" t="s">
        <v>50</v>
      </c>
      <c r="G5" s="63" t="s">
        <v>51</v>
      </c>
      <c r="H5" s="17"/>
      <c r="I5" s="17"/>
      <c r="J5" s="17"/>
      <c r="K5" s="17"/>
      <c r="L5" s="17"/>
    </row>
    <row r="6" spans="2:17" s="29" customFormat="1" ht="36" customHeight="1">
      <c r="B6" s="154" t="str">
        <f>'4. Omzetberekening inschrijf'!B17</f>
        <v>Nucleair New Build</v>
      </c>
      <c r="C6" s="155">
        <f>SUM('4. Omzetberekening inschrijf'!C7:Q7)</f>
        <v>108000</v>
      </c>
      <c r="D6" s="156">
        <f>SUM('4. Omzetberekening inschrijf'!C17:Q17)/'5. Doorrekening Inschrijfprijs'!C6</f>
        <v>0</v>
      </c>
      <c r="E6" s="156"/>
      <c r="F6" s="156">
        <f>M58</f>
        <v>87.688020833333326</v>
      </c>
      <c r="G6" s="157">
        <f>C6*(D6+F6+E6)</f>
        <v>9470306.25</v>
      </c>
      <c r="H6" s="17"/>
      <c r="I6" s="17"/>
      <c r="J6" s="17"/>
      <c r="K6" s="17"/>
      <c r="L6" s="64"/>
      <c r="M6" s="65"/>
      <c r="N6" s="66"/>
    </row>
    <row r="7" spans="2:17" ht="15" customHeight="1">
      <c r="C7" s="67"/>
      <c r="H7" s="17"/>
      <c r="I7" s="17"/>
      <c r="J7" s="17"/>
      <c r="K7" s="17"/>
      <c r="L7" s="17"/>
    </row>
    <row r="8" spans="2:17" s="73" customFormat="1" ht="36" customHeight="1">
      <c r="B8" s="68" t="s">
        <v>45</v>
      </c>
      <c r="C8" s="69">
        <f>SUM(C6:C6)</f>
        <v>108000</v>
      </c>
      <c r="D8" s="70"/>
      <c r="E8" s="70"/>
      <c r="F8" s="70"/>
      <c r="G8" s="71">
        <f>SUM(G6:G6)</f>
        <v>9470306.25</v>
      </c>
      <c r="H8" s="17"/>
      <c r="I8" s="72"/>
      <c r="J8" s="18"/>
      <c r="K8" s="18"/>
      <c r="L8" s="18"/>
    </row>
    <row r="9" spans="2:17" ht="16" thickBot="1">
      <c r="B9" s="39"/>
      <c r="C9" s="39"/>
      <c r="D9" s="39"/>
      <c r="E9" s="39"/>
      <c r="F9" s="39"/>
      <c r="G9" s="39"/>
      <c r="H9" s="39"/>
    </row>
    <row r="12" spans="2:17" hidden="1"/>
    <row r="13" spans="2:17" hidden="1"/>
    <row r="14" spans="2:17" hidden="1"/>
    <row r="15" spans="2:17" hidden="1"/>
    <row r="16" spans="2:17" ht="14" hidden="1" customHeight="1"/>
    <row r="17" spans="2:7" ht="14" hidden="1" customHeight="1">
      <c r="B17" s="33" t="s">
        <v>52</v>
      </c>
      <c r="C17" s="33"/>
      <c r="D17" s="33"/>
      <c r="E17" s="33"/>
      <c r="F17" s="33"/>
      <c r="G17" s="33"/>
    </row>
    <row r="18" spans="2:7" ht="14" hidden="1" customHeight="1">
      <c r="B18" s="55" t="e">
        <f>#REF!</f>
        <v>#REF!</v>
      </c>
      <c r="C18" s="54"/>
      <c r="D18" s="54"/>
      <c r="E18" s="54"/>
      <c r="F18" s="56"/>
      <c r="G18" s="56"/>
    </row>
    <row r="19" spans="2:7" ht="14" hidden="1" customHeight="1">
      <c r="B19" s="55" t="e">
        <f>#REF!</f>
        <v>#REF!</v>
      </c>
      <c r="C19" s="54"/>
      <c r="D19" s="54"/>
      <c r="E19" s="54"/>
      <c r="F19" s="56"/>
      <c r="G19" s="56"/>
    </row>
    <row r="20" spans="2:7" ht="14" hidden="1" customHeight="1">
      <c r="B20" s="57" t="e">
        <f>#REF!</f>
        <v>#REF!</v>
      </c>
      <c r="C20" s="54"/>
      <c r="D20" s="54"/>
      <c r="E20" s="54"/>
      <c r="F20" s="56"/>
      <c r="G20" s="56"/>
    </row>
    <row r="21" spans="2:7" ht="14" hidden="1" customHeight="1">
      <c r="B21" s="55" t="e">
        <f>#REF!</f>
        <v>#REF!</v>
      </c>
      <c r="C21" s="54"/>
      <c r="D21" s="54"/>
      <c r="E21" s="54"/>
      <c r="F21" s="56"/>
      <c r="G21" s="56"/>
    </row>
    <row r="22" spans="2:7" ht="14" hidden="1" customHeight="1">
      <c r="B22" s="55">
        <f>C4</f>
        <v>0</v>
      </c>
      <c r="C22" s="54"/>
      <c r="D22" s="54"/>
      <c r="E22" s="54"/>
      <c r="F22" s="56"/>
      <c r="G22" s="56"/>
    </row>
    <row r="23" spans="2:7" ht="14" hidden="1" customHeight="1">
      <c r="B23" s="55">
        <f>D4</f>
        <v>0</v>
      </c>
      <c r="C23" s="54"/>
      <c r="D23" s="54"/>
      <c r="E23" s="54"/>
      <c r="F23" s="56"/>
      <c r="G23" s="56"/>
    </row>
    <row r="24" spans="2:7" ht="14" hidden="1" customHeight="1">
      <c r="B24" s="55">
        <f>F4</f>
        <v>0</v>
      </c>
      <c r="C24" s="54"/>
      <c r="D24" s="54"/>
      <c r="E24" s="54"/>
      <c r="F24" s="56"/>
      <c r="G24" s="56"/>
    </row>
    <row r="25" spans="2:7" ht="14" hidden="1" customHeight="1">
      <c r="B25" s="55">
        <f>G4</f>
        <v>0</v>
      </c>
      <c r="C25" s="54"/>
      <c r="D25" s="54"/>
      <c r="E25" s="54"/>
      <c r="F25" s="56"/>
      <c r="G25" s="56"/>
    </row>
    <row r="26" spans="2:7" ht="14" hidden="1" customHeight="1">
      <c r="B26" s="55" t="e">
        <f>#REF!</f>
        <v>#REF!</v>
      </c>
      <c r="C26" s="54"/>
      <c r="D26" s="54"/>
      <c r="E26" s="54"/>
      <c r="F26" s="56"/>
      <c r="G26" s="56"/>
    </row>
    <row r="27" spans="2:7" ht="14" hidden="1" customHeight="1">
      <c r="B27" s="55" t="e">
        <f>#REF!</f>
        <v>#REF!</v>
      </c>
      <c r="C27" s="54"/>
      <c r="D27" s="54"/>
      <c r="E27" s="54"/>
      <c r="F27" s="56"/>
      <c r="G27" s="56"/>
    </row>
    <row r="28" spans="2:7" ht="14" hidden="1" customHeight="1">
      <c r="B28" s="55" t="e">
        <f>#REF!</f>
        <v>#REF!</v>
      </c>
      <c r="C28" s="54"/>
      <c r="D28" s="54"/>
      <c r="E28" s="54"/>
      <c r="F28" s="56"/>
      <c r="G28" s="56"/>
    </row>
    <row r="29" spans="2:7" ht="14" hidden="1" customHeight="1">
      <c r="B29" s="55" t="e">
        <f>#REF!</f>
        <v>#REF!</v>
      </c>
      <c r="C29" s="54"/>
      <c r="D29" s="54"/>
      <c r="E29" s="54"/>
      <c r="F29" s="56"/>
      <c r="G29" s="56"/>
    </row>
    <row r="30" spans="2:7" ht="14" hidden="1" customHeight="1">
      <c r="B30" s="55">
        <f>H4</f>
        <v>0</v>
      </c>
      <c r="C30" s="54"/>
      <c r="D30" s="54"/>
      <c r="E30" s="54"/>
      <c r="F30" s="56"/>
      <c r="G30" s="56"/>
    </row>
    <row r="31" spans="2:7" ht="14" hidden="1" customHeight="1">
      <c r="C31" s="54"/>
      <c r="D31" s="54"/>
      <c r="E31" s="54"/>
      <c r="F31" s="56"/>
      <c r="G31" s="56"/>
    </row>
    <row r="32" spans="2:7" ht="14" hidden="1" customHeight="1">
      <c r="C32" s="54"/>
      <c r="D32" s="54"/>
      <c r="E32" s="54"/>
      <c r="F32" s="56"/>
      <c r="G32" s="56"/>
    </row>
    <row r="33" spans="2:13" ht="14" hidden="1" customHeight="1">
      <c r="C33" s="54"/>
      <c r="D33" s="54"/>
      <c r="E33" s="54"/>
      <c r="F33" s="56"/>
      <c r="G33" s="56"/>
    </row>
    <row r="34" spans="2:13" ht="14" hidden="1" customHeight="1"/>
    <row r="35" spans="2:13" hidden="1">
      <c r="B35" s="58"/>
    </row>
    <row r="36" spans="2:13" hidden="1">
      <c r="B36" s="58"/>
    </row>
    <row r="37" spans="2:13" hidden="1">
      <c r="B37" s="58"/>
    </row>
    <row r="38" spans="2:13" hidden="1">
      <c r="B38" s="58"/>
    </row>
    <row r="39" spans="2:13" ht="16" hidden="1">
      <c r="B39" s="74" t="s">
        <v>53</v>
      </c>
      <c r="C39" s="75">
        <v>36.5</v>
      </c>
      <c r="D39" s="75">
        <v>40.5</v>
      </c>
      <c r="E39" s="76"/>
      <c r="F39" s="75">
        <v>40.75</v>
      </c>
      <c r="G39" s="75">
        <v>45</v>
      </c>
      <c r="H39" s="77"/>
      <c r="I39" s="75">
        <v>45.25</v>
      </c>
      <c r="J39" s="78">
        <v>49.25</v>
      </c>
    </row>
    <row r="40" spans="2:13" ht="16" hidden="1">
      <c r="B40" s="79" t="s">
        <v>54</v>
      </c>
      <c r="C40" s="80">
        <v>38</v>
      </c>
      <c r="D40" s="80">
        <v>42.5</v>
      </c>
      <c r="E40" s="81"/>
      <c r="F40" s="80">
        <v>42.75</v>
      </c>
      <c r="G40" s="80">
        <v>47</v>
      </c>
      <c r="H40" s="82"/>
      <c r="I40" s="80">
        <v>47.25</v>
      </c>
      <c r="J40" s="83">
        <v>51.5</v>
      </c>
      <c r="K40" s="84">
        <f>AVERAGE(C39:J42)</f>
        <v>45.875</v>
      </c>
      <c r="L40" s="32">
        <v>0.1</v>
      </c>
      <c r="M40" s="84">
        <f>K40*L40</f>
        <v>4.5875000000000004</v>
      </c>
    </row>
    <row r="41" spans="2:13" ht="16" hidden="1">
      <c r="B41" s="79" t="s">
        <v>55</v>
      </c>
      <c r="C41" s="80">
        <v>39.75</v>
      </c>
      <c r="D41" s="80">
        <v>44.25</v>
      </c>
      <c r="E41" s="81"/>
      <c r="F41" s="80">
        <v>44.5</v>
      </c>
      <c r="G41" s="80">
        <v>49</v>
      </c>
      <c r="H41" s="82"/>
      <c r="I41" s="80">
        <v>49.5</v>
      </c>
      <c r="J41" s="83">
        <v>54</v>
      </c>
    </row>
    <row r="42" spans="2:13" ht="17" hidden="1" thickBot="1">
      <c r="B42" s="85" t="s">
        <v>56</v>
      </c>
      <c r="C42" s="86">
        <v>41.5</v>
      </c>
      <c r="D42" s="86">
        <v>46.25</v>
      </c>
      <c r="E42" s="87"/>
      <c r="F42" s="86">
        <v>46.5</v>
      </c>
      <c r="G42" s="86">
        <v>51.25</v>
      </c>
      <c r="H42" s="88"/>
      <c r="I42" s="86">
        <v>51.75</v>
      </c>
      <c r="J42" s="89">
        <v>56.5</v>
      </c>
    </row>
    <row r="43" spans="2:13" ht="16" hidden="1">
      <c r="B43" s="74" t="s">
        <v>57</v>
      </c>
      <c r="C43" s="75">
        <v>45.5</v>
      </c>
      <c r="D43" s="75">
        <v>50.25</v>
      </c>
      <c r="E43" s="76"/>
      <c r="F43" s="75">
        <v>50.75</v>
      </c>
      <c r="G43" s="75">
        <v>55.75</v>
      </c>
      <c r="H43" s="77"/>
      <c r="I43" s="75">
        <v>56</v>
      </c>
      <c r="J43" s="78">
        <v>61</v>
      </c>
    </row>
    <row r="44" spans="2:13" ht="16" hidden="1">
      <c r="B44" s="79" t="s">
        <v>58</v>
      </c>
      <c r="C44" s="80">
        <v>47.5</v>
      </c>
      <c r="D44" s="80">
        <v>52.5</v>
      </c>
      <c r="E44" s="81"/>
      <c r="F44" s="80">
        <v>53</v>
      </c>
      <c r="G44" s="80">
        <v>58.25</v>
      </c>
      <c r="H44" s="82"/>
      <c r="I44" s="80">
        <v>58.5</v>
      </c>
      <c r="J44" s="83">
        <v>63.75</v>
      </c>
      <c r="K44" s="84">
        <f>AVERAGE(C43:J46)</f>
        <v>57.260416666666664</v>
      </c>
      <c r="L44" s="32">
        <v>0.15</v>
      </c>
      <c r="M44" s="84">
        <f>K44*L44</f>
        <v>8.5890624999999989</v>
      </c>
    </row>
    <row r="45" spans="2:13" ht="16" hidden="1">
      <c r="B45" s="79" t="s">
        <v>59</v>
      </c>
      <c r="C45" s="80">
        <v>49.5</v>
      </c>
      <c r="D45" s="80">
        <v>55</v>
      </c>
      <c r="E45" s="81"/>
      <c r="F45" s="80">
        <v>55.25</v>
      </c>
      <c r="G45" s="80">
        <v>60.75</v>
      </c>
      <c r="H45" s="82"/>
      <c r="I45" s="80">
        <v>61.25</v>
      </c>
      <c r="J45" s="83">
        <v>66.75</v>
      </c>
    </row>
    <row r="46" spans="2:13" ht="17" hidden="1" thickBot="1">
      <c r="B46" s="85" t="s">
        <v>60</v>
      </c>
      <c r="C46" s="86">
        <v>52.75</v>
      </c>
      <c r="D46" s="86">
        <v>58.75</v>
      </c>
      <c r="E46" s="87"/>
      <c r="F46" s="86">
        <v>59.25</v>
      </c>
      <c r="G46" s="86">
        <v>65</v>
      </c>
      <c r="H46" s="88"/>
      <c r="I46" s="86">
        <v>65.5</v>
      </c>
      <c r="J46" s="89">
        <v>71.75</v>
      </c>
    </row>
    <row r="47" spans="2:13" ht="16" hidden="1">
      <c r="B47" s="74" t="s">
        <v>61</v>
      </c>
      <c r="C47" s="75">
        <v>58.25</v>
      </c>
      <c r="D47" s="75">
        <v>64.5</v>
      </c>
      <c r="E47" s="76"/>
      <c r="F47" s="75">
        <v>64.75</v>
      </c>
      <c r="G47" s="75">
        <v>71.5</v>
      </c>
      <c r="H47" s="77"/>
      <c r="I47" s="75">
        <v>72</v>
      </c>
      <c r="J47" s="78">
        <v>78.75</v>
      </c>
    </row>
    <row r="48" spans="2:13" ht="16" hidden="1">
      <c r="B48" s="79" t="s">
        <v>62</v>
      </c>
      <c r="C48" s="80">
        <v>62</v>
      </c>
      <c r="D48" s="80">
        <v>69</v>
      </c>
      <c r="E48" s="81"/>
      <c r="F48" s="80">
        <v>69.5</v>
      </c>
      <c r="G48" s="80">
        <v>76.75</v>
      </c>
      <c r="H48" s="82"/>
      <c r="I48" s="80">
        <v>77.25</v>
      </c>
      <c r="J48" s="83">
        <v>84.5</v>
      </c>
      <c r="K48" s="84">
        <f>AVERAGE(C47:J50)</f>
        <v>75.802083333333329</v>
      </c>
      <c r="L48" s="32">
        <v>0.5</v>
      </c>
      <c r="M48" s="84">
        <f>K48*L48</f>
        <v>37.901041666666664</v>
      </c>
    </row>
    <row r="49" spans="2:13" ht="16" hidden="1">
      <c r="B49" s="79" t="s">
        <v>63</v>
      </c>
      <c r="C49" s="80">
        <v>66</v>
      </c>
      <c r="D49" s="80">
        <v>73.5</v>
      </c>
      <c r="E49" s="81"/>
      <c r="F49" s="80">
        <v>74.25</v>
      </c>
      <c r="G49" s="80">
        <v>81.75</v>
      </c>
      <c r="H49" s="82"/>
      <c r="I49" s="80">
        <v>82.5</v>
      </c>
      <c r="J49" s="83">
        <v>89.5</v>
      </c>
    </row>
    <row r="50" spans="2:13" ht="17" hidden="1" thickBot="1">
      <c r="B50" s="85" t="s">
        <v>64</v>
      </c>
      <c r="C50" s="86">
        <v>71</v>
      </c>
      <c r="D50" s="86">
        <v>79.25</v>
      </c>
      <c r="E50" s="87"/>
      <c r="F50" s="86">
        <v>80</v>
      </c>
      <c r="G50" s="86">
        <v>88</v>
      </c>
      <c r="H50" s="88"/>
      <c r="I50" s="86">
        <v>88.75</v>
      </c>
      <c r="J50" s="89">
        <v>96</v>
      </c>
    </row>
    <row r="51" spans="2:13" ht="16" hidden="1">
      <c r="B51" s="74" t="s">
        <v>65</v>
      </c>
      <c r="C51" s="75">
        <v>77</v>
      </c>
      <c r="D51" s="75">
        <v>85.75</v>
      </c>
      <c r="E51" s="76"/>
      <c r="F51" s="75">
        <v>86.5</v>
      </c>
      <c r="G51" s="75">
        <v>94.5</v>
      </c>
      <c r="H51" s="77"/>
      <c r="I51" s="75">
        <v>95.25</v>
      </c>
      <c r="J51" s="78">
        <v>103</v>
      </c>
    </row>
    <row r="52" spans="2:13" ht="16" hidden="1">
      <c r="B52" s="79" t="s">
        <v>66</v>
      </c>
      <c r="C52" s="80">
        <v>89.25</v>
      </c>
      <c r="D52" s="80">
        <v>98.25</v>
      </c>
      <c r="E52" s="81"/>
      <c r="F52" s="80">
        <v>99</v>
      </c>
      <c r="G52" s="80">
        <v>108.25</v>
      </c>
      <c r="H52" s="82"/>
      <c r="I52" s="80">
        <v>109.25</v>
      </c>
      <c r="J52" s="83">
        <v>118.25</v>
      </c>
      <c r="K52" s="84">
        <f>AVERAGE(C51:J54)</f>
        <v>111.89583333333333</v>
      </c>
      <c r="L52" s="32">
        <v>0.15</v>
      </c>
      <c r="M52" s="84">
        <f>K52*L52</f>
        <v>16.784374999999997</v>
      </c>
    </row>
    <row r="53" spans="2:13" ht="16" hidden="1">
      <c r="B53" s="79" t="s">
        <v>67</v>
      </c>
      <c r="C53" s="80">
        <v>101.5</v>
      </c>
      <c r="D53" s="80">
        <v>112</v>
      </c>
      <c r="E53" s="81"/>
      <c r="F53" s="80">
        <v>113.25</v>
      </c>
      <c r="G53" s="80">
        <v>123.75</v>
      </c>
      <c r="H53" s="82"/>
      <c r="I53" s="80">
        <v>125</v>
      </c>
      <c r="J53" s="83">
        <v>134.75</v>
      </c>
    </row>
    <row r="54" spans="2:13" ht="17" hidden="1" thickBot="1">
      <c r="B54" s="85" t="s">
        <v>68</v>
      </c>
      <c r="C54" s="86">
        <v>116.25</v>
      </c>
      <c r="D54" s="86">
        <v>129</v>
      </c>
      <c r="E54" s="87"/>
      <c r="F54" s="86">
        <v>130</v>
      </c>
      <c r="G54" s="86">
        <v>140.75</v>
      </c>
      <c r="H54" s="88"/>
      <c r="I54" s="86">
        <v>142.25</v>
      </c>
      <c r="J54" s="89">
        <v>152.75</v>
      </c>
    </row>
    <row r="55" spans="2:13" ht="16" hidden="1">
      <c r="B55" s="74" t="s">
        <v>69</v>
      </c>
      <c r="C55" s="75">
        <v>134.5</v>
      </c>
      <c r="D55" s="75">
        <v>147</v>
      </c>
      <c r="E55" s="76"/>
      <c r="F55" s="75">
        <v>148.25</v>
      </c>
      <c r="G55" s="75">
        <v>160.75</v>
      </c>
      <c r="H55" s="77"/>
      <c r="I55" s="75">
        <v>162.25</v>
      </c>
      <c r="J55" s="78">
        <v>174.75</v>
      </c>
    </row>
    <row r="56" spans="2:13" ht="16" hidden="1">
      <c r="B56" s="79" t="s">
        <v>70</v>
      </c>
      <c r="C56" s="80">
        <v>158.75</v>
      </c>
      <c r="D56" s="80">
        <v>174</v>
      </c>
      <c r="E56" s="81"/>
      <c r="F56" s="80">
        <v>175.75</v>
      </c>
      <c r="G56" s="80">
        <v>191.25</v>
      </c>
      <c r="H56" s="82"/>
      <c r="I56" s="80">
        <v>193.25</v>
      </c>
      <c r="J56" s="83">
        <v>208.5</v>
      </c>
      <c r="K56" s="84">
        <f>AVERAGE(C55:J58)</f>
        <v>198.26041666666666</v>
      </c>
      <c r="L56" s="32">
        <v>0.1</v>
      </c>
      <c r="M56" s="84">
        <f>K56*L56</f>
        <v>19.826041666666669</v>
      </c>
    </row>
    <row r="57" spans="2:13" ht="16" hidden="1">
      <c r="B57" s="79" t="s">
        <v>71</v>
      </c>
      <c r="C57" s="80">
        <v>184.25</v>
      </c>
      <c r="D57" s="80">
        <v>202.75</v>
      </c>
      <c r="E57" s="81"/>
      <c r="F57" s="80">
        <v>205</v>
      </c>
      <c r="G57" s="80">
        <v>223.5</v>
      </c>
      <c r="H57" s="82"/>
      <c r="I57" s="80">
        <v>226</v>
      </c>
      <c r="J57" s="83">
        <v>244.5</v>
      </c>
    </row>
    <row r="58" spans="2:13" ht="17" hidden="1" thickBot="1">
      <c r="B58" s="85" t="s">
        <v>72</v>
      </c>
      <c r="C58" s="86">
        <v>215.25</v>
      </c>
      <c r="D58" s="86">
        <v>237.75</v>
      </c>
      <c r="E58" s="87"/>
      <c r="F58" s="86">
        <v>240.25</v>
      </c>
      <c r="G58" s="86">
        <v>250</v>
      </c>
      <c r="H58" s="88"/>
      <c r="I58" s="86">
        <v>250</v>
      </c>
      <c r="J58" s="89">
        <v>250</v>
      </c>
      <c r="M58" s="84">
        <f>SUM(M40:M57)</f>
        <v>87.688020833333326</v>
      </c>
    </row>
    <row r="59" spans="2:13" hidden="1"/>
    <row r="63" spans="2:13">
      <c r="G63" s="158"/>
    </row>
  </sheetData>
  <sheetProtection algorithmName="SHA-512" hashValue="GNjnRIHKLQlAPj9vfbmaMZX5cQvpjYHxL0Ob8Y6AXxlmGYiw6nUvQTfzbGijNVkUNHM1KrKr6IzyBOhM2Q7CGQ==" saltValue="m8nXIeFA+7hUU0MTbBjorw==" spinCount="100000" sheet="1" objects="1" scenarios="1"/>
  <mergeCells count="2">
    <mergeCell ref="B1:G1"/>
    <mergeCell ref="B4:F4"/>
  </mergeCells>
  <printOptions horizontalCentered="1"/>
  <pageMargins left="0.39000000000000007" right="0.35000000000000003" top="0.51" bottom="0.55000000000000004" header="0.31" footer="0.31"/>
  <pageSetup paperSize="9" scale="77" fitToHeight="2" orientation="landscape"/>
  <headerFooter>
    <oddFooter>&amp;L&amp;P van &amp;N&amp;C&amp;G&amp;R&amp;8&amp;D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55D59-3707-8941-86FA-1FA37274FD11}">
  <sheetPr>
    <tabColor theme="4"/>
  </sheetPr>
  <dimension ref="B1:T40"/>
  <sheetViews>
    <sheetView showGridLines="0" showRowColHeaders="0" tabSelected="1" zoomScaleNormal="100" workbookViewId="0">
      <selection activeCell="E1" sqref="E1"/>
    </sheetView>
  </sheetViews>
  <sheetFormatPr baseColWidth="10" defaultColWidth="8.1640625" defaultRowHeight="13"/>
  <cols>
    <col min="1" max="1" width="1.1640625" style="91" customWidth="1"/>
    <col min="2" max="2" width="50.5" style="91" customWidth="1"/>
    <col min="3" max="3" width="48.33203125" style="91" customWidth="1"/>
    <col min="4" max="4" width="18" style="91" bestFit="1" customWidth="1"/>
    <col min="5" max="5" width="18.33203125" style="91" bestFit="1" customWidth="1"/>
    <col min="6" max="6" width="8.1640625" style="91"/>
    <col min="7" max="7" width="11.33203125" style="91" bestFit="1" customWidth="1"/>
    <col min="8" max="8" width="8.1640625" style="91"/>
    <col min="9" max="9" width="11.83203125" style="91" bestFit="1" customWidth="1"/>
    <col min="10" max="10" width="13" style="91" bestFit="1" customWidth="1"/>
    <col min="11" max="16384" width="8.1640625" style="91"/>
  </cols>
  <sheetData>
    <row r="1" spans="2:20" s="19" customFormat="1" ht="77" customHeight="1" thickBot="1">
      <c r="B1" s="230" t="s">
        <v>5</v>
      </c>
      <c r="C1" s="230"/>
      <c r="D1" s="230"/>
      <c r="E1" s="16"/>
      <c r="F1" s="17"/>
      <c r="G1" s="17"/>
      <c r="H1" s="17"/>
      <c r="I1" s="17"/>
      <c r="J1" s="17"/>
      <c r="K1" s="18"/>
      <c r="L1" s="18"/>
      <c r="O1" s="20"/>
      <c r="P1" s="20"/>
      <c r="S1" s="20"/>
      <c r="T1" s="20"/>
    </row>
    <row r="2" spans="2:20" s="23" customFormat="1" ht="40" customHeight="1">
      <c r="B2" s="21" t="s">
        <v>73</v>
      </c>
      <c r="C2" s="22"/>
      <c r="D2" s="22"/>
      <c r="E2" s="22"/>
      <c r="F2" s="17"/>
      <c r="G2" s="17"/>
      <c r="H2" s="17"/>
      <c r="I2" s="17"/>
      <c r="J2" s="17"/>
      <c r="K2" s="18"/>
      <c r="L2" s="18"/>
      <c r="O2" s="24"/>
      <c r="P2" s="24"/>
      <c r="Q2" s="19"/>
      <c r="R2" s="19"/>
      <c r="S2" s="24"/>
      <c r="T2" s="24"/>
    </row>
    <row r="3" spans="2:20">
      <c r="B3" s="90"/>
    </row>
    <row r="4" spans="2:20">
      <c r="D4" s="257"/>
      <c r="E4" s="257"/>
    </row>
    <row r="5" spans="2:20" ht="14">
      <c r="B5" s="92" t="s">
        <v>74</v>
      </c>
      <c r="C5" s="93" t="s">
        <v>75</v>
      </c>
      <c r="D5" s="94" t="s">
        <v>76</v>
      </c>
      <c r="E5" s="95" t="s">
        <v>77</v>
      </c>
    </row>
    <row r="6" spans="2:20">
      <c r="B6" s="96" t="s">
        <v>78</v>
      </c>
      <c r="C6" s="97">
        <f>'5. Doorrekening Inschrijfprijs'!G8</f>
        <v>9470306.25</v>
      </c>
      <c r="D6" s="98">
        <v>9686306.25</v>
      </c>
      <c r="E6" s="99">
        <v>14330306.25</v>
      </c>
      <c r="G6" s="100"/>
    </row>
    <row r="7" spans="2:20">
      <c r="B7" s="101" t="s">
        <v>79</v>
      </c>
      <c r="C7" s="102" t="str">
        <f>IF(C6&gt;E6,"Prijs is buiten de bandbreedte en is een ongeldige Inschrijving",IF(C6&lt;D6,"Prijs is buiten de bandbreedte en is een ongeldige Inschrijving",C6:C6))</f>
        <v>Prijs is buiten de bandbreedte en is een ongeldige Inschrijving</v>
      </c>
      <c r="D7" s="103"/>
      <c r="E7" s="104"/>
    </row>
    <row r="8" spans="2:20">
      <c r="B8" s="105"/>
      <c r="D8" s="105"/>
      <c r="E8" s="106"/>
    </row>
    <row r="9" spans="2:20" ht="24.25" customHeight="1">
      <c r="B9" s="107"/>
      <c r="C9" s="108"/>
      <c r="D9" s="109"/>
      <c r="E9" s="110"/>
    </row>
    <row r="10" spans="2:20">
      <c r="B10" s="111"/>
      <c r="D10" s="112"/>
      <c r="E10" s="112"/>
    </row>
    <row r="11" spans="2:20">
      <c r="B11" s="113"/>
      <c r="D11" s="112"/>
      <c r="E11" s="112"/>
    </row>
    <row r="12" spans="2:20">
      <c r="B12" s="113"/>
      <c r="D12" s="112"/>
      <c r="E12" s="112"/>
    </row>
    <row r="13" spans="2:20">
      <c r="B13" s="114" t="s">
        <v>80</v>
      </c>
      <c r="C13" s="115" t="s">
        <v>81</v>
      </c>
      <c r="D13" s="115" t="s">
        <v>82</v>
      </c>
      <c r="E13" s="112"/>
    </row>
    <row r="14" spans="2:20">
      <c r="B14" s="116" t="s">
        <v>77</v>
      </c>
      <c r="C14" s="117">
        <f>E6</f>
        <v>14330306.25</v>
      </c>
      <c r="D14" s="118">
        <v>0</v>
      </c>
      <c r="E14" s="112"/>
      <c r="F14" s="119"/>
      <c r="G14" s="119"/>
      <c r="H14" s="119"/>
      <c r="I14" s="119"/>
    </row>
    <row r="15" spans="2:20">
      <c r="B15" s="120" t="s">
        <v>76</v>
      </c>
      <c r="C15" s="117">
        <f>D6</f>
        <v>9686306.25</v>
      </c>
      <c r="D15" s="118">
        <v>25</v>
      </c>
      <c r="E15" s="112"/>
      <c r="F15" s="119"/>
      <c r="G15" s="119"/>
      <c r="H15" s="119"/>
      <c r="I15" s="121"/>
      <c r="J15" s="122"/>
    </row>
    <row r="16" spans="2:20">
      <c r="B16" s="116"/>
      <c r="C16" s="116"/>
      <c r="D16" s="123"/>
      <c r="E16" s="124"/>
      <c r="F16" s="119"/>
      <c r="G16" s="119"/>
      <c r="H16" s="119"/>
      <c r="I16" s="119"/>
    </row>
    <row r="17" spans="2:9">
      <c r="B17" s="125" t="s">
        <v>83</v>
      </c>
      <c r="C17" s="126" t="str">
        <f>C7</f>
        <v>Prijs is buiten de bandbreedte en is een ongeldige Inschrijving</v>
      </c>
      <c r="D17" s="127">
        <f xml:space="preserve"> IFERROR(D15 - (C17 - C15)/(C14-C15)*(D15),0)</f>
        <v>0</v>
      </c>
      <c r="F17" s="119"/>
      <c r="G17" s="119"/>
      <c r="H17" s="119"/>
      <c r="I17" s="119"/>
    </row>
    <row r="18" spans="2:9">
      <c r="C18" s="128"/>
      <c r="D18" s="129"/>
      <c r="E18" s="130"/>
      <c r="F18" s="119"/>
      <c r="G18" s="119"/>
      <c r="H18" s="119"/>
      <c r="I18" s="119"/>
    </row>
    <row r="19" spans="2:9" s="131" customFormat="1">
      <c r="D19" s="132"/>
      <c r="E19" s="91"/>
      <c r="F19" s="119"/>
      <c r="G19" s="119"/>
      <c r="H19" s="119"/>
      <c r="I19" s="119"/>
    </row>
    <row r="20" spans="2:9" s="131" customFormat="1">
      <c r="B20" s="133" t="s">
        <v>84</v>
      </c>
      <c r="C20" s="133" t="s">
        <v>85</v>
      </c>
      <c r="D20" s="132"/>
      <c r="E20" s="91"/>
      <c r="F20" s="119"/>
      <c r="G20" s="119"/>
      <c r="H20" s="119"/>
      <c r="I20" s="119"/>
    </row>
    <row r="21" spans="2:9" s="131" customFormat="1">
      <c r="B21" s="134">
        <f>D6</f>
        <v>9686306.25</v>
      </c>
      <c r="C21" s="135">
        <f xml:space="preserve"> $D$15 - (B21 - $C$15)/($C$14-$C$15)*($D$15)</f>
        <v>25</v>
      </c>
      <c r="D21" s="132"/>
      <c r="E21" s="91"/>
      <c r="F21" s="119"/>
      <c r="G21" s="119"/>
      <c r="H21" s="119"/>
      <c r="I21" s="119"/>
    </row>
    <row r="22" spans="2:9" s="131" customFormat="1">
      <c r="B22" s="134">
        <f>B21+($B$26-$B$21)/5</f>
        <v>10615106.25</v>
      </c>
      <c r="C22" s="135">
        <f t="shared" ref="C22:C26" si="0" xml:space="preserve"> $D$15 - (B22 - $C$15)/($C$14-$C$15)*($D$15)</f>
        <v>20</v>
      </c>
      <c r="D22" s="136"/>
      <c r="E22" s="136"/>
      <c r="F22" s="119"/>
      <c r="G22" s="119"/>
      <c r="H22" s="119"/>
      <c r="I22" s="119"/>
    </row>
    <row r="23" spans="2:9" s="131" customFormat="1">
      <c r="B23" s="134">
        <f>B22+($B$26-$B$21)/5</f>
        <v>11543906.25</v>
      </c>
      <c r="C23" s="135">
        <f t="shared" si="0"/>
        <v>15</v>
      </c>
      <c r="D23" s="136"/>
      <c r="E23" s="136"/>
      <c r="F23" s="119"/>
      <c r="G23" s="119"/>
      <c r="H23" s="119"/>
      <c r="I23" s="119"/>
    </row>
    <row r="24" spans="2:9" s="131" customFormat="1">
      <c r="B24" s="134">
        <f>B23+($B$26-$B$21)/5</f>
        <v>12472706.25</v>
      </c>
      <c r="C24" s="135">
        <f t="shared" si="0"/>
        <v>10</v>
      </c>
      <c r="D24" s="136"/>
      <c r="E24" s="136"/>
      <c r="F24" s="119"/>
      <c r="G24" s="119"/>
      <c r="H24" s="119"/>
      <c r="I24" s="119"/>
    </row>
    <row r="25" spans="2:9" s="131" customFormat="1">
      <c r="B25" s="134">
        <f>B24+($B$26-$B$21)/5</f>
        <v>13401506.25</v>
      </c>
      <c r="C25" s="135">
        <f t="shared" si="0"/>
        <v>5</v>
      </c>
      <c r="D25" s="136"/>
      <c r="E25" s="136"/>
    </row>
    <row r="26" spans="2:9" s="131" customFormat="1">
      <c r="B26" s="134">
        <f>E6</f>
        <v>14330306.25</v>
      </c>
      <c r="C26" s="135">
        <f t="shared" si="0"/>
        <v>0</v>
      </c>
      <c r="D26" s="136"/>
      <c r="E26" s="136"/>
      <c r="F26" s="137"/>
      <c r="H26" s="138"/>
    </row>
    <row r="27" spans="2:9" s="131" customFormat="1"/>
    <row r="40" spans="2:3">
      <c r="B40" s="131">
        <v>104256928.93000001</v>
      </c>
      <c r="C40" s="131">
        <v>107816531.14</v>
      </c>
    </row>
  </sheetData>
  <sheetProtection algorithmName="SHA-512" hashValue="o/IV+alh5m3KEjIZS/ATIxtXyAk29+C269R/wdY+edoV5VesEEdsY4Z6stulwZX1G/0zKX3Dj28WyMdrjAMRfQ==" saltValue="9z/U/IvfSHmA/za0awQLWg==" spinCount="100000" sheet="1" objects="1" scenarios="1"/>
  <mergeCells count="2">
    <mergeCell ref="B1:D1"/>
    <mergeCell ref="D4:E4"/>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57F6-9AC9-204A-A2FC-9867CC23EAAB}">
  <sheetPr>
    <tabColor theme="4"/>
    <pageSetUpPr autoPageBreaks="0"/>
  </sheetPr>
  <dimension ref="B1:AC409"/>
  <sheetViews>
    <sheetView showGridLines="0" showRowColHeaders="0" showZeros="0" showOutlineSymbols="0" zoomScaleNormal="100" zoomScalePageLayoutView="140" workbookViewId="0">
      <selection activeCell="V1" sqref="V1"/>
    </sheetView>
  </sheetViews>
  <sheetFormatPr baseColWidth="10" defaultColWidth="8.83203125" defaultRowHeight="14" outlineLevelRow="7"/>
  <cols>
    <col min="1" max="1" width="2" style="23" customWidth="1"/>
    <col min="2" max="2" width="1.83203125" style="23" customWidth="1"/>
    <col min="3" max="5" width="13.6640625" style="23" customWidth="1"/>
    <col min="6" max="6" width="4.33203125" style="23" customWidth="1"/>
    <col min="7" max="8" width="13.6640625" style="23" customWidth="1"/>
    <col min="9" max="9" width="4.5" style="23" customWidth="1"/>
    <col min="10" max="11" width="13.6640625" style="23" customWidth="1"/>
    <col min="12" max="12" width="3.83203125" style="23" customWidth="1"/>
    <col min="13" max="13" width="14.83203125" style="23" hidden="1" customWidth="1"/>
    <col min="14" max="14" width="2" style="23" hidden="1" customWidth="1"/>
    <col min="15" max="15" width="17.6640625" style="23" hidden="1" customWidth="1"/>
    <col min="16" max="16" width="10.33203125" style="23" customWidth="1"/>
    <col min="17" max="18" width="10.1640625" style="23" customWidth="1"/>
    <col min="19" max="19" width="3.5" style="23" customWidth="1"/>
    <col min="20" max="20" width="3.33203125" style="23" customWidth="1"/>
    <col min="21" max="21" width="10.5" style="23" bestFit="1" customWidth="1"/>
    <col min="22" max="22" width="10.6640625" style="23" customWidth="1"/>
    <col min="23" max="23" width="8" style="23" customWidth="1"/>
    <col min="24" max="24" width="9.1640625" style="23" customWidth="1"/>
    <col min="25" max="25" width="21.33203125" style="23" hidden="1" customWidth="1"/>
    <col min="26" max="29" width="8.83203125" style="23" customWidth="1"/>
    <col min="30" max="16384" width="8.83203125" style="23"/>
  </cols>
  <sheetData>
    <row r="1" spans="2:29" s="19" customFormat="1" ht="61" customHeight="1" thickBot="1">
      <c r="B1" s="259" t="s">
        <v>127</v>
      </c>
      <c r="C1" s="259"/>
      <c r="D1" s="259"/>
      <c r="E1" s="259"/>
      <c r="F1" s="259"/>
      <c r="G1" s="259"/>
      <c r="H1" s="259"/>
      <c r="I1" s="259"/>
      <c r="J1" s="259"/>
      <c r="K1" s="259"/>
      <c r="L1" s="259"/>
      <c r="M1" s="259"/>
      <c r="N1" s="259"/>
      <c r="O1" s="259"/>
      <c r="P1" s="259"/>
      <c r="Q1" s="259"/>
      <c r="R1" s="260"/>
    </row>
    <row r="2" spans="2:29" s="176" customFormat="1" ht="18" customHeight="1">
      <c r="B2" s="177"/>
      <c r="C2" s="178"/>
      <c r="D2" s="178"/>
      <c r="E2" s="178"/>
      <c r="F2" s="178"/>
      <c r="G2" s="178"/>
      <c r="H2" s="179"/>
      <c r="I2" s="179"/>
      <c r="J2" s="180"/>
      <c r="K2" s="180"/>
      <c r="L2" s="180"/>
      <c r="M2" s="180"/>
      <c r="N2" s="180"/>
      <c r="O2" s="180"/>
      <c r="P2" s="180"/>
      <c r="Q2" s="180"/>
      <c r="R2" s="180"/>
      <c r="X2" s="19"/>
      <c r="Y2" s="19"/>
    </row>
    <row r="3" spans="2:29" s="176" customFormat="1" ht="18" hidden="1" customHeight="1">
      <c r="B3" s="177"/>
      <c r="C3" s="178"/>
      <c r="D3" s="178"/>
      <c r="E3" s="178"/>
      <c r="F3" s="178"/>
      <c r="G3" s="178"/>
      <c r="H3" s="179"/>
      <c r="I3" s="181"/>
      <c r="J3" s="261"/>
      <c r="K3" s="261"/>
      <c r="L3" s="261"/>
      <c r="M3" s="261"/>
      <c r="N3" s="261"/>
      <c r="O3" s="261"/>
      <c r="P3" s="261"/>
      <c r="Q3" s="261"/>
      <c r="R3" s="180"/>
      <c r="X3" s="19"/>
      <c r="Y3" s="19"/>
    </row>
    <row r="4" spans="2:29" s="176" customFormat="1" ht="18" hidden="1" customHeight="1">
      <c r="B4" s="177"/>
      <c r="C4" s="178"/>
      <c r="D4" s="178"/>
      <c r="E4" s="178"/>
      <c r="F4" s="178"/>
      <c r="G4" s="178"/>
      <c r="H4" s="179"/>
      <c r="I4" s="182"/>
      <c r="J4" s="262" t="e">
        <f>#REF!</f>
        <v>#REF!</v>
      </c>
      <c r="K4" s="262"/>
      <c r="L4" s="262"/>
      <c r="M4" s="262"/>
      <c r="N4" s="262"/>
      <c r="O4" s="262"/>
      <c r="P4" s="262"/>
      <c r="Q4" s="262"/>
      <c r="R4" s="180"/>
      <c r="X4" s="19"/>
      <c r="Y4" s="19"/>
    </row>
    <row r="5" spans="2:29" ht="20" hidden="1" customHeight="1">
      <c r="B5" s="183"/>
      <c r="C5" s="178"/>
      <c r="D5" s="178"/>
      <c r="E5" s="178"/>
      <c r="F5" s="178"/>
      <c r="G5" s="178"/>
      <c r="H5" s="43"/>
      <c r="I5" s="182"/>
      <c r="J5" s="263"/>
      <c r="K5" s="263"/>
      <c r="L5" s="263"/>
      <c r="M5" s="263"/>
      <c r="N5" s="263"/>
      <c r="O5" s="263"/>
      <c r="P5" s="263"/>
      <c r="Q5" s="263"/>
      <c r="R5" s="184"/>
      <c r="W5" s="176"/>
      <c r="X5" s="176"/>
      <c r="Y5" s="176"/>
      <c r="Z5" s="176"/>
    </row>
    <row r="6" spans="2:29" ht="11.25" hidden="1" customHeight="1">
      <c r="B6" s="183"/>
      <c r="C6" s="43"/>
      <c r="D6" s="43"/>
      <c r="E6" s="43"/>
      <c r="F6" s="43"/>
      <c r="G6" s="43"/>
      <c r="H6" s="43"/>
      <c r="I6" s="43"/>
      <c r="J6" s="43"/>
      <c r="K6" s="185"/>
      <c r="L6" s="185"/>
      <c r="M6" s="185"/>
      <c r="N6" s="185"/>
      <c r="O6" s="185"/>
      <c r="P6" s="185"/>
      <c r="Q6" s="185"/>
      <c r="R6" s="185"/>
      <c r="W6" s="176"/>
      <c r="X6" s="176"/>
      <c r="Y6" s="176"/>
      <c r="Z6" s="176"/>
    </row>
    <row r="7" spans="2:29" s="186" customFormat="1" ht="36" customHeight="1">
      <c r="B7" s="187"/>
      <c r="C7" s="139" t="s">
        <v>86</v>
      </c>
      <c r="D7" s="140"/>
      <c r="E7" s="141"/>
      <c r="F7" s="141"/>
      <c r="G7" s="141"/>
      <c r="H7" s="142" t="s">
        <v>48</v>
      </c>
      <c r="I7" s="264" t="s">
        <v>26</v>
      </c>
      <c r="J7" s="264"/>
      <c r="K7" s="264"/>
      <c r="L7" s="141"/>
      <c r="M7" s="141"/>
      <c r="N7" s="141"/>
      <c r="O7" s="141"/>
      <c r="P7" s="141"/>
      <c r="Q7" s="141"/>
      <c r="R7" s="143" t="s">
        <v>87</v>
      </c>
      <c r="U7" s="258"/>
      <c r="V7" s="258"/>
      <c r="W7" s="188"/>
      <c r="X7" s="188"/>
      <c r="Y7" s="188"/>
      <c r="Z7" s="188"/>
    </row>
    <row r="8" spans="2:29" ht="24" hidden="1" customHeight="1">
      <c r="B8" s="189"/>
      <c r="C8" s="190"/>
      <c r="D8" s="191"/>
      <c r="E8" s="192"/>
      <c r="F8" s="193"/>
      <c r="H8" s="194" t="s">
        <v>88</v>
      </c>
      <c r="I8" s="269" t="s">
        <v>89</v>
      </c>
      <c r="J8" s="269"/>
      <c r="K8" s="269"/>
      <c r="L8" s="195"/>
      <c r="M8" s="195"/>
      <c r="N8" s="195"/>
      <c r="O8" s="195"/>
      <c r="P8" s="195"/>
      <c r="Q8" s="195"/>
      <c r="R8" s="178"/>
      <c r="W8" s="176"/>
      <c r="X8" s="176"/>
      <c r="Y8" s="176"/>
      <c r="Z8" s="176"/>
    </row>
    <row r="9" spans="2:29" ht="24" hidden="1" customHeight="1">
      <c r="H9" s="196" t="s">
        <v>128</v>
      </c>
      <c r="I9" s="267">
        <v>0</v>
      </c>
      <c r="J9" s="267"/>
      <c r="K9" s="267"/>
    </row>
    <row r="10" spans="2:29" ht="24" hidden="1" customHeight="1">
      <c r="H10" s="197" t="s">
        <v>128</v>
      </c>
      <c r="I10" s="268" t="s">
        <v>90</v>
      </c>
      <c r="J10" s="268"/>
      <c r="K10" s="268"/>
    </row>
    <row r="11" spans="2:29" ht="12" hidden="1" customHeight="1"/>
    <row r="12" spans="2:29" s="186" customFormat="1" ht="24" customHeight="1">
      <c r="B12" s="198"/>
      <c r="C12" s="199"/>
      <c r="D12" s="270" t="s">
        <v>91</v>
      </c>
      <c r="E12" s="271"/>
      <c r="F12" s="200"/>
      <c r="G12" s="270" t="s">
        <v>92</v>
      </c>
      <c r="H12" s="271"/>
      <c r="J12" s="270" t="s">
        <v>13</v>
      </c>
      <c r="K12" s="271"/>
      <c r="L12" s="201"/>
      <c r="M12" s="201"/>
      <c r="N12" s="201"/>
      <c r="O12" s="201"/>
      <c r="P12" s="202"/>
      <c r="Q12" s="202"/>
      <c r="R12" s="198"/>
    </row>
    <row r="13" spans="2:29" s="186" customFormat="1" ht="53" customHeight="1">
      <c r="B13" s="203"/>
      <c r="C13" s="204" t="s">
        <v>93</v>
      </c>
      <c r="D13" s="204" t="s">
        <v>94</v>
      </c>
      <c r="E13" s="205" t="s">
        <v>95</v>
      </c>
      <c r="F13" s="206"/>
      <c r="G13" s="207" t="s">
        <v>94</v>
      </c>
      <c r="H13" s="205" t="s">
        <v>95</v>
      </c>
      <c r="I13" s="206"/>
      <c r="J13" s="207" t="s">
        <v>94</v>
      </c>
      <c r="K13" s="204" t="s">
        <v>95</v>
      </c>
      <c r="L13" s="206"/>
      <c r="M13"/>
      <c r="N13"/>
      <c r="O13"/>
      <c r="Q13" s="272" t="s">
        <v>96</v>
      </c>
      <c r="R13" s="272"/>
      <c r="U13" s="206"/>
      <c r="V13" s="206"/>
      <c r="W13" s="188"/>
      <c r="X13" s="188"/>
      <c r="Y13" s="188"/>
      <c r="Z13" s="188"/>
      <c r="AA13" s="208"/>
      <c r="AB13" s="208"/>
      <c r="AC13" s="208"/>
    </row>
    <row r="14" spans="2:29" s="176" customFormat="1" ht="24" customHeight="1">
      <c r="B14" s="209"/>
      <c r="C14" s="210" t="s">
        <v>53</v>
      </c>
      <c r="D14" s="80">
        <f t="shared" ref="D14:E17" si="0">D67+($D$63-($D$63*0.19))</f>
        <v>36.5</v>
      </c>
      <c r="E14" s="80">
        <f t="shared" si="0"/>
        <v>40.5</v>
      </c>
      <c r="F14" s="81"/>
      <c r="G14" s="80">
        <f t="shared" ref="G14:H17" si="1">G67+($D$63-($D$63*0.1))</f>
        <v>40.75</v>
      </c>
      <c r="H14" s="80">
        <f t="shared" si="1"/>
        <v>45</v>
      </c>
      <c r="I14" s="82"/>
      <c r="J14" s="80">
        <f t="shared" ref="J14:K17" si="2">J67+($D$63)</f>
        <v>45.25</v>
      </c>
      <c r="K14" s="80">
        <f t="shared" si="2"/>
        <v>49.25</v>
      </c>
      <c r="L14" s="144"/>
      <c r="M14"/>
      <c r="N14"/>
      <c r="O14"/>
      <c r="P14" s="145"/>
      <c r="Q14" s="272"/>
      <c r="R14" s="272"/>
      <c r="U14" s="146"/>
      <c r="V14" s="146"/>
      <c r="X14" s="176">
        <f>IF($I$7=Y14,2,0)</f>
        <v>0</v>
      </c>
      <c r="Y14" s="176" t="s">
        <v>15</v>
      </c>
      <c r="AA14" s="211"/>
      <c r="AB14" s="211"/>
      <c r="AC14" s="211"/>
    </row>
    <row r="15" spans="2:29" s="176" customFormat="1" ht="24" customHeight="1">
      <c r="B15" s="209"/>
      <c r="C15" s="210" t="s">
        <v>54</v>
      </c>
      <c r="D15" s="80">
        <f t="shared" si="0"/>
        <v>38</v>
      </c>
      <c r="E15" s="80">
        <f t="shared" si="0"/>
        <v>42.5</v>
      </c>
      <c r="F15" s="81"/>
      <c r="G15" s="80">
        <f t="shared" si="1"/>
        <v>42.75</v>
      </c>
      <c r="H15" s="80">
        <f t="shared" si="1"/>
        <v>47</v>
      </c>
      <c r="I15" s="82"/>
      <c r="J15" s="80">
        <f t="shared" si="2"/>
        <v>47.25</v>
      </c>
      <c r="K15" s="80">
        <f t="shared" si="2"/>
        <v>51.5</v>
      </c>
      <c r="L15" s="144"/>
      <c r="M15"/>
      <c r="N15"/>
      <c r="O15"/>
      <c r="P15" s="145"/>
      <c r="Q15" s="272"/>
      <c r="R15" s="272"/>
      <c r="U15" s="146"/>
      <c r="V15" s="146"/>
      <c r="X15" s="176">
        <f>IF($I$7=Y15,3,0)</f>
        <v>0</v>
      </c>
      <c r="Y15" s="176" t="s">
        <v>16</v>
      </c>
      <c r="AA15" s="211"/>
      <c r="AB15" s="211"/>
      <c r="AC15" s="211"/>
    </row>
    <row r="16" spans="2:29" s="176" customFormat="1" ht="24" customHeight="1">
      <c r="B16" s="209"/>
      <c r="C16" s="210" t="s">
        <v>55</v>
      </c>
      <c r="D16" s="80">
        <f t="shared" si="0"/>
        <v>39.75</v>
      </c>
      <c r="E16" s="80">
        <f t="shared" si="0"/>
        <v>44.25</v>
      </c>
      <c r="F16" s="81"/>
      <c r="G16" s="80">
        <f t="shared" si="1"/>
        <v>44.5</v>
      </c>
      <c r="H16" s="80">
        <f t="shared" si="1"/>
        <v>49</v>
      </c>
      <c r="I16" s="82"/>
      <c r="J16" s="80">
        <f t="shared" si="2"/>
        <v>49.5</v>
      </c>
      <c r="K16" s="80">
        <f t="shared" si="2"/>
        <v>54</v>
      </c>
      <c r="L16" s="144"/>
      <c r="M16"/>
      <c r="N16"/>
      <c r="O16"/>
      <c r="P16" s="145"/>
      <c r="Q16" s="272"/>
      <c r="R16" s="272"/>
      <c r="U16" s="146"/>
      <c r="V16" s="146"/>
      <c r="X16" s="176">
        <f>IF($I$7=Y16,4,0)</f>
        <v>0</v>
      </c>
      <c r="Y16" s="176" t="s">
        <v>17</v>
      </c>
      <c r="AA16" s="211"/>
      <c r="AB16" s="211"/>
      <c r="AC16" s="211"/>
    </row>
    <row r="17" spans="2:29" s="176" customFormat="1" ht="24" customHeight="1">
      <c r="B17" s="209"/>
      <c r="C17" s="210" t="s">
        <v>56</v>
      </c>
      <c r="D17" s="80">
        <f t="shared" si="0"/>
        <v>41.5</v>
      </c>
      <c r="E17" s="80">
        <f t="shared" si="0"/>
        <v>46.25</v>
      </c>
      <c r="F17" s="81"/>
      <c r="G17" s="80">
        <f t="shared" si="1"/>
        <v>46.5</v>
      </c>
      <c r="H17" s="80">
        <f t="shared" si="1"/>
        <v>51.25</v>
      </c>
      <c r="I17" s="82"/>
      <c r="J17" s="80">
        <f t="shared" si="2"/>
        <v>51.75</v>
      </c>
      <c r="K17" s="80">
        <f t="shared" si="2"/>
        <v>56.5</v>
      </c>
      <c r="L17" s="144"/>
      <c r="M17"/>
      <c r="N17"/>
      <c r="O17"/>
      <c r="P17" s="145"/>
      <c r="Q17" s="272"/>
      <c r="R17" s="272"/>
      <c r="U17" s="146"/>
      <c r="V17" s="146"/>
      <c r="X17" s="176">
        <f>IF($I$7=Y17,5,0)</f>
        <v>0</v>
      </c>
      <c r="Y17" s="176" t="s">
        <v>18</v>
      </c>
      <c r="AA17" s="211"/>
      <c r="AB17" s="211"/>
      <c r="AC17" s="211"/>
    </row>
    <row r="18" spans="2:29" s="176" customFormat="1" ht="24" customHeight="1">
      <c r="B18" s="209"/>
      <c r="C18" s="210" t="s">
        <v>57</v>
      </c>
      <c r="D18" s="80">
        <f t="shared" ref="D18:E21" si="3">D71+($H$63-($H$63*0.19))</f>
        <v>45.5</v>
      </c>
      <c r="E18" s="80">
        <f t="shared" si="3"/>
        <v>50.25</v>
      </c>
      <c r="F18" s="81"/>
      <c r="G18" s="80">
        <f t="shared" ref="G18:H21" si="4">G71+($H$63-($H$63*0.1))</f>
        <v>50.75</v>
      </c>
      <c r="H18" s="80">
        <f t="shared" si="4"/>
        <v>55.75</v>
      </c>
      <c r="I18" s="82"/>
      <c r="J18" s="80">
        <f t="shared" ref="J18:K21" si="5">J71+($H$63)</f>
        <v>56</v>
      </c>
      <c r="K18" s="80">
        <f t="shared" si="5"/>
        <v>61</v>
      </c>
      <c r="L18" s="144"/>
      <c r="M18"/>
      <c r="N18"/>
      <c r="O18"/>
      <c r="P18" s="145"/>
      <c r="Q18" s="272"/>
      <c r="R18" s="272"/>
      <c r="U18" s="146"/>
      <c r="V18" s="146"/>
      <c r="X18" s="176">
        <f>IF($I$7=Y18,6,0)</f>
        <v>0</v>
      </c>
      <c r="Y18" s="176" t="s">
        <v>19</v>
      </c>
      <c r="AA18" s="211"/>
      <c r="AB18" s="211"/>
      <c r="AC18" s="211"/>
    </row>
    <row r="19" spans="2:29" s="176" customFormat="1" ht="24" customHeight="1">
      <c r="B19" s="209"/>
      <c r="C19" s="210" t="s">
        <v>58</v>
      </c>
      <c r="D19" s="80">
        <f t="shared" si="3"/>
        <v>47.5</v>
      </c>
      <c r="E19" s="80">
        <f t="shared" si="3"/>
        <v>52.5</v>
      </c>
      <c r="F19" s="81"/>
      <c r="G19" s="80">
        <f t="shared" si="4"/>
        <v>53</v>
      </c>
      <c r="H19" s="80">
        <f t="shared" si="4"/>
        <v>58.25</v>
      </c>
      <c r="I19" s="82"/>
      <c r="J19" s="80">
        <f t="shared" si="5"/>
        <v>58.5</v>
      </c>
      <c r="K19" s="80">
        <f t="shared" si="5"/>
        <v>63.75</v>
      </c>
      <c r="L19" s="144"/>
      <c r="M19"/>
      <c r="N19"/>
      <c r="O19"/>
      <c r="P19" s="145"/>
      <c r="Q19" s="272"/>
      <c r="R19" s="272"/>
      <c r="U19" s="146"/>
      <c r="V19" s="146"/>
      <c r="X19" s="176">
        <f>IF($I$7=Y19,7,0)</f>
        <v>0</v>
      </c>
      <c r="Y19" s="176" t="s">
        <v>20</v>
      </c>
      <c r="AA19" s="211"/>
      <c r="AB19" s="211"/>
      <c r="AC19" s="211"/>
    </row>
    <row r="20" spans="2:29" s="176" customFormat="1" ht="24" customHeight="1">
      <c r="B20" s="209"/>
      <c r="C20" s="210" t="s">
        <v>59</v>
      </c>
      <c r="D20" s="80">
        <f t="shared" si="3"/>
        <v>49.5</v>
      </c>
      <c r="E20" s="80">
        <f t="shared" si="3"/>
        <v>55</v>
      </c>
      <c r="F20" s="81"/>
      <c r="G20" s="80">
        <f t="shared" si="4"/>
        <v>55.25</v>
      </c>
      <c r="H20" s="80">
        <f t="shared" si="4"/>
        <v>60.75</v>
      </c>
      <c r="I20" s="82"/>
      <c r="J20" s="80">
        <f t="shared" si="5"/>
        <v>61.25</v>
      </c>
      <c r="K20" s="80">
        <f t="shared" si="5"/>
        <v>66.75</v>
      </c>
      <c r="L20" s="144"/>
      <c r="M20"/>
      <c r="N20"/>
      <c r="O20"/>
      <c r="P20" s="145"/>
      <c r="Q20" s="272"/>
      <c r="R20" s="272"/>
      <c r="U20" s="146"/>
      <c r="V20" s="146"/>
      <c r="X20" s="176">
        <f>IF($I$7=Y20,8,0)</f>
        <v>0</v>
      </c>
      <c r="Y20" s="176" t="s">
        <v>21</v>
      </c>
      <c r="AA20" s="211"/>
      <c r="AB20" s="211"/>
      <c r="AC20" s="211"/>
    </row>
    <row r="21" spans="2:29" s="176" customFormat="1" ht="24" customHeight="1">
      <c r="B21" s="209"/>
      <c r="C21" s="210" t="s">
        <v>60</v>
      </c>
      <c r="D21" s="80">
        <f t="shared" si="3"/>
        <v>52.75</v>
      </c>
      <c r="E21" s="80">
        <f t="shared" si="3"/>
        <v>58.75</v>
      </c>
      <c r="F21" s="81"/>
      <c r="G21" s="80">
        <f t="shared" si="4"/>
        <v>59.25</v>
      </c>
      <c r="H21" s="80">
        <f t="shared" si="4"/>
        <v>65</v>
      </c>
      <c r="I21" s="82"/>
      <c r="J21" s="80">
        <f t="shared" si="5"/>
        <v>65.5</v>
      </c>
      <c r="K21" s="80">
        <f t="shared" si="5"/>
        <v>71.75</v>
      </c>
      <c r="L21" s="144"/>
      <c r="M21"/>
      <c r="N21"/>
      <c r="O21"/>
      <c r="P21" s="145"/>
      <c r="Q21" s="272"/>
      <c r="R21" s="272"/>
      <c r="U21" s="146"/>
      <c r="V21" s="146"/>
      <c r="X21" s="176">
        <f>IF($I$7=Y21,9,0)</f>
        <v>0</v>
      </c>
      <c r="Y21" s="176" t="s">
        <v>22</v>
      </c>
    </row>
    <row r="22" spans="2:29" s="176" customFormat="1" ht="24" customHeight="1">
      <c r="B22" s="209"/>
      <c r="C22" s="210" t="s">
        <v>61</v>
      </c>
      <c r="D22" s="80">
        <f t="shared" ref="D22:E25" si="6">D75+($L$63-($L$63*0.19))</f>
        <v>58.25</v>
      </c>
      <c r="E22" s="80">
        <f t="shared" si="6"/>
        <v>64.5</v>
      </c>
      <c r="F22" s="81"/>
      <c r="G22" s="80">
        <f t="shared" ref="G22:H25" si="7">G75+($L$63-($L$63*0.1))</f>
        <v>64.75</v>
      </c>
      <c r="H22" s="80">
        <f t="shared" si="7"/>
        <v>71.5</v>
      </c>
      <c r="I22" s="82"/>
      <c r="J22" s="80">
        <f t="shared" ref="J22:K25" si="8">J75+($L$63)</f>
        <v>72</v>
      </c>
      <c r="K22" s="80">
        <f t="shared" si="8"/>
        <v>78.75</v>
      </c>
      <c r="L22" s="144"/>
      <c r="M22"/>
      <c r="N22"/>
      <c r="O22"/>
      <c r="P22" s="145"/>
      <c r="Q22" s="212"/>
      <c r="R22" s="212"/>
      <c r="U22" s="146"/>
      <c r="V22" s="146"/>
      <c r="X22" s="176">
        <f>IF($I$7=Y22,10,0)</f>
        <v>0</v>
      </c>
      <c r="Y22" s="176" t="s">
        <v>23</v>
      </c>
    </row>
    <row r="23" spans="2:29" s="176" customFormat="1" ht="24" customHeight="1">
      <c r="B23" s="209"/>
      <c r="C23" s="210" t="s">
        <v>62</v>
      </c>
      <c r="D23" s="80">
        <f t="shared" si="6"/>
        <v>62</v>
      </c>
      <c r="E23" s="80">
        <f t="shared" si="6"/>
        <v>69</v>
      </c>
      <c r="F23" s="81"/>
      <c r="G23" s="80">
        <f t="shared" si="7"/>
        <v>69.5</v>
      </c>
      <c r="H23" s="80">
        <f t="shared" si="7"/>
        <v>76.75</v>
      </c>
      <c r="I23" s="82"/>
      <c r="J23" s="80">
        <f t="shared" si="8"/>
        <v>77.25</v>
      </c>
      <c r="K23" s="80">
        <f t="shared" si="8"/>
        <v>84.5</v>
      </c>
      <c r="L23" s="144"/>
      <c r="M23"/>
      <c r="N23"/>
      <c r="O23"/>
      <c r="U23" s="146"/>
      <c r="V23" s="146"/>
      <c r="X23" s="176">
        <f>IF($I$7=Y23,11,0)</f>
        <v>0</v>
      </c>
      <c r="Y23" s="176" t="s">
        <v>129</v>
      </c>
    </row>
    <row r="24" spans="2:29" ht="24" customHeight="1">
      <c r="B24" s="213"/>
      <c r="C24" s="210" t="s">
        <v>63</v>
      </c>
      <c r="D24" s="80">
        <f t="shared" si="6"/>
        <v>66</v>
      </c>
      <c r="E24" s="80">
        <f t="shared" si="6"/>
        <v>73.5</v>
      </c>
      <c r="F24" s="81"/>
      <c r="G24" s="80">
        <f t="shared" si="7"/>
        <v>74.25</v>
      </c>
      <c r="H24" s="80">
        <f t="shared" si="7"/>
        <v>81.75</v>
      </c>
      <c r="I24" s="82"/>
      <c r="J24" s="80">
        <f t="shared" si="8"/>
        <v>82.5</v>
      </c>
      <c r="K24" s="80">
        <f t="shared" si="8"/>
        <v>89.5</v>
      </c>
      <c r="L24" s="144"/>
      <c r="M24"/>
      <c r="N24"/>
      <c r="O24"/>
      <c r="U24" s="146"/>
      <c r="V24" s="146"/>
      <c r="W24" s="176"/>
      <c r="X24" s="176">
        <f>IF($I$7=Y24,12,0)</f>
        <v>0</v>
      </c>
      <c r="Y24" s="176" t="s">
        <v>25</v>
      </c>
      <c r="Z24" s="176"/>
    </row>
    <row r="25" spans="2:29" ht="24" customHeight="1" outlineLevel="7">
      <c r="B25" s="213"/>
      <c r="C25" s="210" t="s">
        <v>64</v>
      </c>
      <c r="D25" s="80">
        <f t="shared" si="6"/>
        <v>71</v>
      </c>
      <c r="E25" s="80">
        <f t="shared" si="6"/>
        <v>79.25</v>
      </c>
      <c r="F25" s="81"/>
      <c r="G25" s="80">
        <f t="shared" si="7"/>
        <v>80</v>
      </c>
      <c r="H25" s="80">
        <f t="shared" si="7"/>
        <v>88</v>
      </c>
      <c r="I25" s="82"/>
      <c r="J25" s="80">
        <f t="shared" si="8"/>
        <v>88.75</v>
      </c>
      <c r="K25" s="80">
        <f t="shared" si="8"/>
        <v>96</v>
      </c>
      <c r="L25" s="144"/>
      <c r="M25"/>
      <c r="N25"/>
      <c r="O25"/>
      <c r="U25" s="146"/>
      <c r="V25" s="146"/>
      <c r="W25" s="176"/>
      <c r="X25" s="176">
        <f>IF($I$7=Y25,13,0)</f>
        <v>13</v>
      </c>
      <c r="Y25" s="176" t="s">
        <v>26</v>
      </c>
      <c r="Z25" s="176"/>
    </row>
    <row r="26" spans="2:29" ht="24" customHeight="1" outlineLevel="7">
      <c r="B26" s="213"/>
      <c r="C26" s="210" t="s">
        <v>65</v>
      </c>
      <c r="D26" s="80">
        <f>D79+($P$63-($P$63*0.19))</f>
        <v>77</v>
      </c>
      <c r="E26" s="80">
        <f t="shared" ref="E26:E29" si="9">E79+($P$63-($P$63*0.19))</f>
        <v>85.75</v>
      </c>
      <c r="F26" s="147"/>
      <c r="G26" s="80">
        <f t="shared" ref="G26:H29" si="10">G79+($P$63-($P$63*0.1))</f>
        <v>86.5</v>
      </c>
      <c r="H26" s="80">
        <f t="shared" si="10"/>
        <v>94.5</v>
      </c>
      <c r="I26" s="147"/>
      <c r="J26" s="80">
        <f t="shared" ref="J26:K29" si="11">J79+($P$63)</f>
        <v>95.25</v>
      </c>
      <c r="K26" s="80">
        <f t="shared" si="11"/>
        <v>103</v>
      </c>
      <c r="L26" s="144"/>
      <c r="M26"/>
      <c r="N26"/>
      <c r="O26"/>
      <c r="U26" s="146"/>
      <c r="V26" s="146"/>
      <c r="W26" s="176"/>
      <c r="X26" s="176">
        <f>IF($I$7=Y26,14,0)</f>
        <v>0</v>
      </c>
      <c r="Y26" s="176" t="s">
        <v>27</v>
      </c>
      <c r="Z26" s="176"/>
    </row>
    <row r="27" spans="2:29" ht="24" customHeight="1" outlineLevel="7">
      <c r="B27" s="213"/>
      <c r="C27" s="210" t="s">
        <v>66</v>
      </c>
      <c r="D27" s="80">
        <f>D80+($P$63-($P$63*0.19))</f>
        <v>89.25</v>
      </c>
      <c r="E27" s="80">
        <f t="shared" si="9"/>
        <v>98.25</v>
      </c>
      <c r="F27" s="147"/>
      <c r="G27" s="80">
        <f t="shared" si="10"/>
        <v>99</v>
      </c>
      <c r="H27" s="80">
        <f t="shared" si="10"/>
        <v>108.25</v>
      </c>
      <c r="I27" s="147"/>
      <c r="J27" s="80">
        <f t="shared" si="11"/>
        <v>109.25</v>
      </c>
      <c r="K27" s="80">
        <f t="shared" si="11"/>
        <v>118.25</v>
      </c>
      <c r="L27" s="144"/>
      <c r="M27" s="148"/>
      <c r="N27" s="149"/>
      <c r="O27" s="150"/>
      <c r="U27" s="146"/>
      <c r="V27" s="146"/>
      <c r="W27" s="176"/>
      <c r="X27" s="176"/>
      <c r="Y27" s="176"/>
      <c r="Z27" s="176"/>
    </row>
    <row r="28" spans="2:29" ht="24" customHeight="1" outlineLevel="7">
      <c r="B28" s="213"/>
      <c r="C28" s="210" t="s">
        <v>67</v>
      </c>
      <c r="D28" s="80">
        <f>D81+($P$63-($P$63*0.19))</f>
        <v>101.5</v>
      </c>
      <c r="E28" s="80">
        <f t="shared" si="9"/>
        <v>112</v>
      </c>
      <c r="F28" s="147"/>
      <c r="G28" s="80">
        <f t="shared" si="10"/>
        <v>113.25</v>
      </c>
      <c r="H28" s="80">
        <f t="shared" si="10"/>
        <v>123.75</v>
      </c>
      <c r="I28" s="147"/>
      <c r="J28" s="80">
        <f t="shared" si="11"/>
        <v>125</v>
      </c>
      <c r="K28" s="80">
        <f t="shared" si="11"/>
        <v>134.75</v>
      </c>
      <c r="L28" s="144"/>
      <c r="M28" s="148"/>
      <c r="N28" s="149"/>
      <c r="O28" s="150"/>
      <c r="U28" s="146"/>
      <c r="V28" s="146"/>
      <c r="W28" s="176"/>
      <c r="X28" s="176"/>
      <c r="Y28" s="176"/>
      <c r="Z28" s="176"/>
    </row>
    <row r="29" spans="2:29" ht="24" customHeight="1" outlineLevel="7">
      <c r="B29" s="213"/>
      <c r="C29" s="210" t="s">
        <v>68</v>
      </c>
      <c r="D29" s="80">
        <f>D82+($P$63-($P$63*0.19))</f>
        <v>116.25</v>
      </c>
      <c r="E29" s="80">
        <f t="shared" si="9"/>
        <v>129</v>
      </c>
      <c r="F29" s="147"/>
      <c r="G29" s="80">
        <f t="shared" si="10"/>
        <v>130</v>
      </c>
      <c r="H29" s="80">
        <f t="shared" si="10"/>
        <v>140.75</v>
      </c>
      <c r="I29" s="147"/>
      <c r="J29" s="80">
        <f t="shared" si="11"/>
        <v>142.25</v>
      </c>
      <c r="K29" s="80">
        <f t="shared" si="11"/>
        <v>152.75</v>
      </c>
      <c r="L29" s="144"/>
      <c r="M29" s="148"/>
      <c r="N29" s="149"/>
      <c r="O29" s="150"/>
      <c r="U29" s="146"/>
      <c r="V29" s="146"/>
      <c r="W29" s="176"/>
      <c r="X29" s="176"/>
      <c r="Y29" s="176"/>
      <c r="Z29" s="176"/>
    </row>
    <row r="30" spans="2:29" ht="24" customHeight="1">
      <c r="B30" s="213"/>
      <c r="C30" s="210" t="s">
        <v>69</v>
      </c>
      <c r="D30" s="80">
        <f t="shared" ref="D30:E33" si="12">D83+($T$63-($T$63*0.19))</f>
        <v>134.5</v>
      </c>
      <c r="E30" s="80">
        <f t="shared" si="12"/>
        <v>147</v>
      </c>
      <c r="F30" s="147"/>
      <c r="G30" s="80">
        <f t="shared" ref="G30:H33" si="13">G83+($T$63-($T$63*0.1))</f>
        <v>148.25</v>
      </c>
      <c r="H30" s="80">
        <f t="shared" si="13"/>
        <v>160.75</v>
      </c>
      <c r="I30" s="147"/>
      <c r="J30" s="80">
        <f>J83+($T$63)</f>
        <v>162.25</v>
      </c>
      <c r="K30" s="80">
        <f>K83+($T$63)</f>
        <v>174.75</v>
      </c>
      <c r="L30" s="146"/>
      <c r="M30" s="146"/>
      <c r="N30" s="146"/>
      <c r="O30" s="146"/>
      <c r="P30" s="265"/>
      <c r="Q30" s="265"/>
      <c r="R30" s="266"/>
      <c r="U30" s="146"/>
      <c r="V30" s="146"/>
      <c r="W30" s="176"/>
      <c r="X30" s="176">
        <f>IF($I$7=Y30,15,0)</f>
        <v>0</v>
      </c>
      <c r="Y30" s="176" t="s">
        <v>28</v>
      </c>
      <c r="Z30" s="176"/>
    </row>
    <row r="31" spans="2:29" ht="24" customHeight="1">
      <c r="C31" s="210" t="s">
        <v>70</v>
      </c>
      <c r="D31" s="80">
        <f t="shared" si="12"/>
        <v>158.75</v>
      </c>
      <c r="E31" s="80">
        <f t="shared" si="12"/>
        <v>174</v>
      </c>
      <c r="F31" s="147"/>
      <c r="G31" s="80">
        <f t="shared" si="13"/>
        <v>175.75</v>
      </c>
      <c r="H31" s="80">
        <f t="shared" si="13"/>
        <v>191.25</v>
      </c>
      <c r="I31" s="147"/>
      <c r="J31" s="80">
        <f t="shared" ref="J31:K33" si="14">J84+($T$63)</f>
        <v>193.25</v>
      </c>
      <c r="K31" s="80">
        <f t="shared" si="14"/>
        <v>208.5</v>
      </c>
      <c r="P31" s="265"/>
      <c r="Q31" s="265"/>
      <c r="R31" s="266"/>
      <c r="X31" s="176">
        <f>IF($I$7=Y31,16,0)</f>
        <v>0</v>
      </c>
      <c r="Y31" s="176" t="s">
        <v>29</v>
      </c>
    </row>
    <row r="32" spans="2:29" ht="24" customHeight="1">
      <c r="C32" s="210" t="s">
        <v>71</v>
      </c>
      <c r="D32" s="80">
        <f t="shared" si="12"/>
        <v>184.25</v>
      </c>
      <c r="E32" s="80">
        <f t="shared" si="12"/>
        <v>202.75</v>
      </c>
      <c r="F32" s="147"/>
      <c r="G32" s="80">
        <f t="shared" si="13"/>
        <v>205</v>
      </c>
      <c r="H32" s="80">
        <f t="shared" si="13"/>
        <v>223.5</v>
      </c>
      <c r="I32" s="147"/>
      <c r="J32" s="80">
        <f t="shared" si="14"/>
        <v>226</v>
      </c>
      <c r="K32" s="80">
        <f t="shared" si="14"/>
        <v>244.5</v>
      </c>
      <c r="X32" s="176">
        <f>IF($I$7=Y32,16,0)</f>
        <v>0</v>
      </c>
      <c r="Y32" s="176" t="s">
        <v>30</v>
      </c>
    </row>
    <row r="33" spans="2:25" ht="24" customHeight="1">
      <c r="C33" s="210" t="s">
        <v>72</v>
      </c>
      <c r="D33" s="80">
        <f t="shared" si="12"/>
        <v>215.25</v>
      </c>
      <c r="E33" s="80">
        <f t="shared" si="12"/>
        <v>237.75</v>
      </c>
      <c r="F33" s="147"/>
      <c r="G33" s="80">
        <f t="shared" si="13"/>
        <v>240.25</v>
      </c>
      <c r="H33" s="80">
        <f t="shared" si="13"/>
        <v>250</v>
      </c>
      <c r="I33" s="147"/>
      <c r="J33" s="80">
        <f t="shared" si="14"/>
        <v>250</v>
      </c>
      <c r="K33" s="80">
        <f t="shared" si="14"/>
        <v>250</v>
      </c>
      <c r="X33" s="176">
        <f>IF($I$7=Y33,17,0)</f>
        <v>0</v>
      </c>
      <c r="Y33" s="176" t="s">
        <v>130</v>
      </c>
    </row>
    <row r="34" spans="2:25" ht="24" hidden="1" customHeight="1">
      <c r="C34" s="210">
        <v>21</v>
      </c>
      <c r="D34" s="80">
        <v>250</v>
      </c>
      <c r="E34" s="80">
        <v>250</v>
      </c>
      <c r="F34" s="81"/>
      <c r="G34" s="80">
        <v>250</v>
      </c>
      <c r="H34" s="80">
        <v>250</v>
      </c>
      <c r="I34" s="82"/>
      <c r="J34" s="80">
        <v>250</v>
      </c>
      <c r="K34" s="80">
        <v>250</v>
      </c>
      <c r="X34" s="176">
        <f>IF($I$7=Y34,18,0)</f>
        <v>0</v>
      </c>
      <c r="Y34" s="176" t="s">
        <v>131</v>
      </c>
    </row>
    <row r="35" spans="2:25" ht="24" hidden="1" customHeight="1">
      <c r="C35" s="210">
        <v>22</v>
      </c>
      <c r="D35" s="80">
        <v>250</v>
      </c>
      <c r="E35" s="80">
        <v>250</v>
      </c>
      <c r="F35" s="81"/>
      <c r="G35" s="80">
        <v>250</v>
      </c>
      <c r="H35" s="80">
        <v>250</v>
      </c>
      <c r="I35" s="82"/>
      <c r="J35" s="80">
        <v>250</v>
      </c>
      <c r="K35" s="80">
        <v>250</v>
      </c>
      <c r="X35" s="176">
        <f>IF($I$7=Y35,19,0)</f>
        <v>0</v>
      </c>
      <c r="Y35" s="176" t="s">
        <v>132</v>
      </c>
    </row>
    <row r="36" spans="2:25" ht="24" hidden="1" customHeight="1">
      <c r="C36" s="210">
        <v>23</v>
      </c>
      <c r="D36" s="80">
        <v>250</v>
      </c>
      <c r="E36" s="80">
        <v>250</v>
      </c>
      <c r="F36" s="81"/>
      <c r="G36" s="80">
        <v>250</v>
      </c>
      <c r="H36" s="80">
        <v>250</v>
      </c>
      <c r="I36" s="82"/>
      <c r="J36" s="80">
        <v>250</v>
      </c>
      <c r="K36" s="80">
        <v>250</v>
      </c>
      <c r="X36" s="176">
        <f>IF($I$7=Y36,20,0)</f>
        <v>0</v>
      </c>
      <c r="Y36" s="176" t="s">
        <v>133</v>
      </c>
    </row>
    <row r="37" spans="2:25" ht="24" hidden="1" customHeight="1">
      <c r="C37" s="210">
        <v>24</v>
      </c>
      <c r="D37" s="80">
        <v>250</v>
      </c>
      <c r="E37" s="80">
        <v>250</v>
      </c>
      <c r="F37" s="81"/>
      <c r="G37" s="80">
        <v>250</v>
      </c>
      <c r="H37" s="80">
        <v>250</v>
      </c>
      <c r="I37" s="82"/>
      <c r="J37" s="80">
        <v>250</v>
      </c>
      <c r="K37" s="80">
        <v>250</v>
      </c>
      <c r="X37" s="24">
        <f>SUM(X14:X36)</f>
        <v>13</v>
      </c>
      <c r="Y37" s="24" t="s">
        <v>97</v>
      </c>
    </row>
    <row r="38" spans="2:25" ht="24" hidden="1" customHeight="1">
      <c r="C38" s="210">
        <v>25</v>
      </c>
      <c r="D38" s="80">
        <v>250</v>
      </c>
      <c r="E38" s="80">
        <v>250</v>
      </c>
      <c r="F38" s="81"/>
      <c r="G38" s="80">
        <v>250</v>
      </c>
      <c r="H38" s="80">
        <v>250</v>
      </c>
      <c r="I38" s="82"/>
      <c r="J38" s="80">
        <v>250</v>
      </c>
      <c r="K38" s="80">
        <v>250</v>
      </c>
    </row>
    <row r="39" spans="2:25" ht="24" hidden="1" customHeight="1">
      <c r="C39" s="210">
        <v>26</v>
      </c>
      <c r="D39" s="80">
        <v>250</v>
      </c>
      <c r="E39" s="80">
        <v>250</v>
      </c>
      <c r="F39" s="81"/>
      <c r="G39" s="80">
        <v>250</v>
      </c>
      <c r="H39" s="80">
        <v>250</v>
      </c>
      <c r="I39" s="82"/>
      <c r="J39" s="80">
        <v>250</v>
      </c>
      <c r="K39" s="80">
        <v>250</v>
      </c>
    </row>
    <row r="40" spans="2:25" ht="24" hidden="1" customHeight="1">
      <c r="C40" s="210">
        <v>27</v>
      </c>
      <c r="D40" s="80">
        <v>250</v>
      </c>
      <c r="E40" s="80">
        <v>250</v>
      </c>
      <c r="F40" s="81"/>
      <c r="G40" s="80">
        <v>250</v>
      </c>
      <c r="H40" s="80">
        <v>250</v>
      </c>
      <c r="I40" s="82"/>
      <c r="J40" s="80">
        <v>250</v>
      </c>
      <c r="K40" s="80">
        <v>250</v>
      </c>
    </row>
    <row r="41" spans="2:25" ht="24" hidden="1" customHeight="1">
      <c r="C41" s="210">
        <v>28</v>
      </c>
      <c r="D41" s="80">
        <v>250</v>
      </c>
      <c r="E41" s="80">
        <v>250</v>
      </c>
      <c r="F41" s="81"/>
      <c r="G41" s="80">
        <v>250</v>
      </c>
      <c r="H41" s="80">
        <v>250</v>
      </c>
      <c r="I41" s="82"/>
      <c r="J41" s="80">
        <v>250</v>
      </c>
      <c r="K41" s="80">
        <v>250</v>
      </c>
    </row>
    <row r="42" spans="2:25" ht="24" hidden="1" customHeight="1">
      <c r="C42" s="210">
        <v>29</v>
      </c>
      <c r="D42" s="80">
        <v>250</v>
      </c>
      <c r="E42" s="80">
        <v>250</v>
      </c>
      <c r="F42" s="81"/>
      <c r="G42" s="80">
        <v>250</v>
      </c>
      <c r="H42" s="80">
        <v>250</v>
      </c>
      <c r="I42" s="82"/>
      <c r="J42" s="80">
        <v>250</v>
      </c>
      <c r="K42" s="80">
        <v>250</v>
      </c>
    </row>
    <row r="43" spans="2:25" ht="24" hidden="1" customHeight="1">
      <c r="C43" s="210">
        <v>30</v>
      </c>
      <c r="D43" s="80">
        <v>250</v>
      </c>
      <c r="E43" s="80">
        <v>250</v>
      </c>
      <c r="F43" s="81"/>
      <c r="G43" s="80">
        <v>250</v>
      </c>
      <c r="H43" s="80">
        <v>250</v>
      </c>
      <c r="I43" s="82"/>
      <c r="J43" s="80">
        <v>250</v>
      </c>
      <c r="K43" s="80">
        <v>250</v>
      </c>
    </row>
    <row r="44" spans="2:25" ht="15" thickBot="1"/>
    <row r="45" spans="2:25" ht="15" thickTop="1">
      <c r="B45" s="214"/>
      <c r="C45" s="214"/>
      <c r="D45" s="214"/>
      <c r="E45" s="214"/>
      <c r="F45" s="214"/>
      <c r="G45" s="214"/>
      <c r="H45" s="214"/>
      <c r="I45" s="214"/>
      <c r="J45" s="214"/>
      <c r="K45" s="214"/>
      <c r="L45" s="214"/>
      <c r="M45" s="214"/>
      <c r="N45" s="214"/>
      <c r="O45" s="214"/>
      <c r="P45" s="214"/>
      <c r="Q45" s="214"/>
      <c r="R45" s="214"/>
    </row>
    <row r="46" spans="2:25" ht="80" hidden="1">
      <c r="D46" s="210" t="s">
        <v>53</v>
      </c>
      <c r="E46" s="210" t="s">
        <v>54</v>
      </c>
      <c r="F46" s="210" t="s">
        <v>55</v>
      </c>
      <c r="G46" s="210" t="s">
        <v>56</v>
      </c>
      <c r="H46" s="210" t="s">
        <v>57</v>
      </c>
      <c r="I46" s="210" t="s">
        <v>58</v>
      </c>
      <c r="J46" s="210" t="s">
        <v>59</v>
      </c>
      <c r="K46" s="210" t="s">
        <v>60</v>
      </c>
      <c r="L46" s="210" t="s">
        <v>61</v>
      </c>
      <c r="M46" s="210" t="s">
        <v>62</v>
      </c>
      <c r="N46" s="210" t="s">
        <v>63</v>
      </c>
      <c r="O46" s="210" t="s">
        <v>64</v>
      </c>
      <c r="P46" s="210" t="s">
        <v>65</v>
      </c>
      <c r="Q46" s="210" t="s">
        <v>66</v>
      </c>
      <c r="R46" s="210" t="s">
        <v>67</v>
      </c>
      <c r="S46" s="210" t="s">
        <v>68</v>
      </c>
      <c r="T46" s="210" t="s">
        <v>69</v>
      </c>
      <c r="U46" s="210" t="s">
        <v>70</v>
      </c>
      <c r="V46" s="210" t="s">
        <v>71</v>
      </c>
      <c r="W46" s="210" t="s">
        <v>72</v>
      </c>
    </row>
    <row r="47" spans="2:25" hidden="1">
      <c r="C47" s="166" t="s">
        <v>15</v>
      </c>
      <c r="D47" s="23">
        <f>IF($I$7=C47,'3. Invulblad Marktopslagen'!C13,0)</f>
        <v>0</v>
      </c>
      <c r="E47" s="23">
        <f t="shared" ref="E47:G62" si="15">D47</f>
        <v>0</v>
      </c>
      <c r="F47" s="23">
        <f t="shared" si="15"/>
        <v>0</v>
      </c>
      <c r="G47" s="23">
        <f t="shared" si="15"/>
        <v>0</v>
      </c>
      <c r="H47" s="23">
        <f>IF($I$7=C47,'3. Invulblad Marktopslagen'!D13,0)</f>
        <v>0</v>
      </c>
      <c r="I47" s="23">
        <f t="shared" ref="I47:K62" si="16">H47</f>
        <v>0</v>
      </c>
      <c r="J47" s="23">
        <f t="shared" si="16"/>
        <v>0</v>
      </c>
      <c r="K47" s="23">
        <f t="shared" si="16"/>
        <v>0</v>
      </c>
      <c r="L47" s="23">
        <f>IF($I$7=C47,'3. Invulblad Marktopslagen'!E13,0)</f>
        <v>0</v>
      </c>
      <c r="M47" s="23">
        <f t="shared" ref="M47:O62" si="17">L47</f>
        <v>0</v>
      </c>
      <c r="N47" s="23">
        <f t="shared" si="17"/>
        <v>0</v>
      </c>
      <c r="O47" s="23">
        <f t="shared" si="17"/>
        <v>0</v>
      </c>
      <c r="P47" s="23">
        <f>IF($I$7=C47,'3. Invulblad Marktopslagen'!F13,0)</f>
        <v>0</v>
      </c>
      <c r="Q47" s="23">
        <f t="shared" ref="Q47:S62" si="18">P47</f>
        <v>0</v>
      </c>
      <c r="R47" s="23">
        <f t="shared" si="18"/>
        <v>0</v>
      </c>
      <c r="S47" s="23">
        <f t="shared" si="18"/>
        <v>0</v>
      </c>
      <c r="T47" s="23">
        <f>IF($I$7=C47,'3. Invulblad Marktopslagen'!G13,0)</f>
        <v>0</v>
      </c>
      <c r="U47" s="23">
        <f t="shared" ref="U47:W62" si="19">T47</f>
        <v>0</v>
      </c>
      <c r="V47" s="23">
        <f t="shared" si="19"/>
        <v>0</v>
      </c>
      <c r="W47" s="23">
        <f t="shared" si="19"/>
        <v>0</v>
      </c>
    </row>
    <row r="48" spans="2:25" hidden="1">
      <c r="C48" s="168" t="s">
        <v>16</v>
      </c>
      <c r="D48" s="23">
        <f>IF($I$7=C48,'3. Invulblad Marktopslagen'!C14,0)</f>
        <v>0</v>
      </c>
      <c r="E48" s="23">
        <f t="shared" si="15"/>
        <v>0</v>
      </c>
      <c r="F48" s="23">
        <f t="shared" si="15"/>
        <v>0</v>
      </c>
      <c r="G48" s="23">
        <f t="shared" si="15"/>
        <v>0</v>
      </c>
      <c r="H48" s="23">
        <f>IF($I$7=C48,'3. Invulblad Marktopslagen'!D14,0)</f>
        <v>0</v>
      </c>
      <c r="I48" s="23">
        <f t="shared" si="16"/>
        <v>0</v>
      </c>
      <c r="J48" s="23">
        <f t="shared" si="16"/>
        <v>0</v>
      </c>
      <c r="K48" s="23">
        <f t="shared" si="16"/>
        <v>0</v>
      </c>
      <c r="L48" s="23">
        <f>IF($I$7=C48,'3. Invulblad Marktopslagen'!E14,0)</f>
        <v>0</v>
      </c>
      <c r="M48" s="23">
        <f t="shared" si="17"/>
        <v>0</v>
      </c>
      <c r="N48" s="23">
        <f t="shared" si="17"/>
        <v>0</v>
      </c>
      <c r="O48" s="23">
        <f t="shared" si="17"/>
        <v>0</v>
      </c>
      <c r="P48" s="23">
        <f>IF($I$7=C48,'3. Invulblad Marktopslagen'!F14,0)</f>
        <v>0</v>
      </c>
      <c r="Q48" s="23">
        <f t="shared" si="18"/>
        <v>0</v>
      </c>
      <c r="R48" s="23">
        <f t="shared" si="18"/>
        <v>0</v>
      </c>
      <c r="S48" s="23">
        <f t="shared" si="18"/>
        <v>0</v>
      </c>
      <c r="T48" s="23">
        <f>IF($I$7=C48,'3. Invulblad Marktopslagen'!G14,0)</f>
        <v>0</v>
      </c>
      <c r="U48" s="23">
        <f t="shared" si="19"/>
        <v>0</v>
      </c>
      <c r="V48" s="23">
        <f t="shared" si="19"/>
        <v>0</v>
      </c>
      <c r="W48" s="23">
        <f t="shared" si="19"/>
        <v>0</v>
      </c>
    </row>
    <row r="49" spans="3:23" hidden="1">
      <c r="C49" s="170" t="s">
        <v>17</v>
      </c>
      <c r="D49" s="23">
        <f>IF($I$7=C49,'3. Invulblad Marktopslagen'!C15,0)</f>
        <v>0</v>
      </c>
      <c r="E49" s="23">
        <f t="shared" si="15"/>
        <v>0</v>
      </c>
      <c r="F49" s="23">
        <f t="shared" si="15"/>
        <v>0</v>
      </c>
      <c r="G49" s="23">
        <f t="shared" si="15"/>
        <v>0</v>
      </c>
      <c r="H49" s="23">
        <f>IF($I$7=C49,'3. Invulblad Marktopslagen'!D15,0)</f>
        <v>0</v>
      </c>
      <c r="I49" s="23">
        <f t="shared" si="16"/>
        <v>0</v>
      </c>
      <c r="J49" s="23">
        <f t="shared" si="16"/>
        <v>0</v>
      </c>
      <c r="K49" s="23">
        <f t="shared" si="16"/>
        <v>0</v>
      </c>
      <c r="L49" s="23">
        <f>IF($I$7=C49,'3. Invulblad Marktopslagen'!E15,0)</f>
        <v>0</v>
      </c>
      <c r="M49" s="23">
        <f t="shared" si="17"/>
        <v>0</v>
      </c>
      <c r="N49" s="23">
        <f t="shared" si="17"/>
        <v>0</v>
      </c>
      <c r="O49" s="23">
        <f t="shared" si="17"/>
        <v>0</v>
      </c>
      <c r="P49" s="23">
        <f>IF($I$7=C49,'3. Invulblad Marktopslagen'!F15,0)</f>
        <v>0</v>
      </c>
      <c r="Q49" s="23">
        <f t="shared" si="18"/>
        <v>0</v>
      </c>
      <c r="R49" s="23">
        <f t="shared" si="18"/>
        <v>0</v>
      </c>
      <c r="S49" s="23">
        <f t="shared" si="18"/>
        <v>0</v>
      </c>
      <c r="T49" s="23">
        <f>IF($I$7=C49,'3. Invulblad Marktopslagen'!G15,0)</f>
        <v>0</v>
      </c>
      <c r="U49" s="23">
        <f t="shared" si="19"/>
        <v>0</v>
      </c>
      <c r="V49" s="23">
        <f t="shared" si="19"/>
        <v>0</v>
      </c>
      <c r="W49" s="23">
        <f t="shared" si="19"/>
        <v>0</v>
      </c>
    </row>
    <row r="50" spans="3:23" hidden="1">
      <c r="C50" s="168" t="s">
        <v>18</v>
      </c>
      <c r="D50" s="23">
        <f>IF($I$7=C50,'3. Invulblad Marktopslagen'!C16,0)</f>
        <v>0</v>
      </c>
      <c r="E50" s="23">
        <f t="shared" si="15"/>
        <v>0</v>
      </c>
      <c r="F50" s="23">
        <f t="shared" si="15"/>
        <v>0</v>
      </c>
      <c r="G50" s="23">
        <f t="shared" si="15"/>
        <v>0</v>
      </c>
      <c r="H50" s="23">
        <f>IF($I$7=C50,'3. Invulblad Marktopslagen'!D16,0)</f>
        <v>0</v>
      </c>
      <c r="I50" s="23">
        <f t="shared" si="16"/>
        <v>0</v>
      </c>
      <c r="J50" s="23">
        <f t="shared" si="16"/>
        <v>0</v>
      </c>
      <c r="K50" s="23">
        <f t="shared" si="16"/>
        <v>0</v>
      </c>
      <c r="L50" s="23">
        <f>IF($I$7=C50,'3. Invulblad Marktopslagen'!E16,0)</f>
        <v>0</v>
      </c>
      <c r="M50" s="23">
        <f t="shared" si="17"/>
        <v>0</v>
      </c>
      <c r="N50" s="23">
        <f t="shared" si="17"/>
        <v>0</v>
      </c>
      <c r="O50" s="23">
        <f t="shared" si="17"/>
        <v>0</v>
      </c>
      <c r="P50" s="23">
        <f>IF($I$7=C50,'3. Invulblad Marktopslagen'!F16,0)</f>
        <v>0</v>
      </c>
      <c r="Q50" s="23">
        <f t="shared" si="18"/>
        <v>0</v>
      </c>
      <c r="R50" s="23">
        <f t="shared" si="18"/>
        <v>0</v>
      </c>
      <c r="S50" s="23">
        <f t="shared" si="18"/>
        <v>0</v>
      </c>
      <c r="T50" s="23">
        <f>IF($I$7=C50,'3. Invulblad Marktopslagen'!G16,0)</f>
        <v>0</v>
      </c>
      <c r="U50" s="23">
        <f t="shared" si="19"/>
        <v>0</v>
      </c>
      <c r="V50" s="23">
        <f t="shared" si="19"/>
        <v>0</v>
      </c>
      <c r="W50" s="23">
        <f t="shared" si="19"/>
        <v>0</v>
      </c>
    </row>
    <row r="51" spans="3:23" hidden="1">
      <c r="C51" s="170" t="s">
        <v>19</v>
      </c>
      <c r="D51" s="23">
        <f>IF($I$7=C51,'3. Invulblad Marktopslagen'!C17,0)</f>
        <v>0</v>
      </c>
      <c r="E51" s="23">
        <f t="shared" si="15"/>
        <v>0</v>
      </c>
      <c r="F51" s="23">
        <f t="shared" si="15"/>
        <v>0</v>
      </c>
      <c r="G51" s="23">
        <f t="shared" si="15"/>
        <v>0</v>
      </c>
      <c r="H51" s="23">
        <f>IF($I$7=C51,'3. Invulblad Marktopslagen'!D17,0)</f>
        <v>0</v>
      </c>
      <c r="I51" s="23">
        <f t="shared" si="16"/>
        <v>0</v>
      </c>
      <c r="J51" s="23">
        <f t="shared" si="16"/>
        <v>0</v>
      </c>
      <c r="K51" s="23">
        <f t="shared" si="16"/>
        <v>0</v>
      </c>
      <c r="L51" s="23">
        <f>IF($I$7=C51,'3. Invulblad Marktopslagen'!E17,0)</f>
        <v>0</v>
      </c>
      <c r="M51" s="23">
        <f t="shared" si="17"/>
        <v>0</v>
      </c>
      <c r="N51" s="23">
        <f t="shared" si="17"/>
        <v>0</v>
      </c>
      <c r="O51" s="23">
        <f t="shared" si="17"/>
        <v>0</v>
      </c>
      <c r="P51" s="23">
        <f>IF($I$7=C51,'3. Invulblad Marktopslagen'!F17,0)</f>
        <v>0</v>
      </c>
      <c r="Q51" s="23">
        <f t="shared" si="18"/>
        <v>0</v>
      </c>
      <c r="R51" s="23">
        <f t="shared" si="18"/>
        <v>0</v>
      </c>
      <c r="S51" s="23">
        <f t="shared" si="18"/>
        <v>0</v>
      </c>
      <c r="T51" s="23">
        <f>IF($I$7=C51,'3. Invulblad Marktopslagen'!G17,0)</f>
        <v>0</v>
      </c>
      <c r="U51" s="23">
        <f t="shared" si="19"/>
        <v>0</v>
      </c>
      <c r="V51" s="23">
        <f t="shared" si="19"/>
        <v>0</v>
      </c>
      <c r="W51" s="23">
        <f t="shared" si="19"/>
        <v>0</v>
      </c>
    </row>
    <row r="52" spans="3:23" hidden="1">
      <c r="C52" s="168" t="s">
        <v>20</v>
      </c>
      <c r="D52" s="23">
        <f>IF($I$7=C52,'3. Invulblad Marktopslagen'!C18,0)</f>
        <v>0</v>
      </c>
      <c r="E52" s="23">
        <f t="shared" si="15"/>
        <v>0</v>
      </c>
      <c r="F52" s="23">
        <f t="shared" si="15"/>
        <v>0</v>
      </c>
      <c r="G52" s="23">
        <f t="shared" si="15"/>
        <v>0</v>
      </c>
      <c r="H52" s="23">
        <f>IF($I$7=C52,'3. Invulblad Marktopslagen'!D18,0)</f>
        <v>0</v>
      </c>
      <c r="I52" s="23">
        <f t="shared" si="16"/>
        <v>0</v>
      </c>
      <c r="J52" s="23">
        <f t="shared" si="16"/>
        <v>0</v>
      </c>
      <c r="K52" s="23">
        <f t="shared" si="16"/>
        <v>0</v>
      </c>
      <c r="L52" s="23">
        <f>IF($I$7=C52,'3. Invulblad Marktopslagen'!E18,0)</f>
        <v>0</v>
      </c>
      <c r="M52" s="23">
        <f t="shared" si="17"/>
        <v>0</v>
      </c>
      <c r="N52" s="23">
        <f t="shared" si="17"/>
        <v>0</v>
      </c>
      <c r="O52" s="23">
        <f t="shared" si="17"/>
        <v>0</v>
      </c>
      <c r="P52" s="23">
        <f>IF($I$7=C52,'3. Invulblad Marktopslagen'!F18,0)</f>
        <v>0</v>
      </c>
      <c r="Q52" s="23">
        <f t="shared" si="18"/>
        <v>0</v>
      </c>
      <c r="R52" s="23">
        <f t="shared" si="18"/>
        <v>0</v>
      </c>
      <c r="S52" s="23">
        <f t="shared" si="18"/>
        <v>0</v>
      </c>
      <c r="T52" s="23">
        <f>IF($I$7=C52,'3. Invulblad Marktopslagen'!G18,0)</f>
        <v>0</v>
      </c>
      <c r="U52" s="23">
        <f t="shared" si="19"/>
        <v>0</v>
      </c>
      <c r="V52" s="23">
        <f t="shared" si="19"/>
        <v>0</v>
      </c>
      <c r="W52" s="23">
        <f t="shared" si="19"/>
        <v>0</v>
      </c>
    </row>
    <row r="53" spans="3:23" hidden="1">
      <c r="C53" s="170" t="s">
        <v>21</v>
      </c>
      <c r="D53" s="23">
        <f>IF($I$7=C53,'3. Invulblad Marktopslagen'!C19,0)</f>
        <v>0</v>
      </c>
      <c r="E53" s="23">
        <f t="shared" si="15"/>
        <v>0</v>
      </c>
      <c r="F53" s="23">
        <f t="shared" si="15"/>
        <v>0</v>
      </c>
      <c r="G53" s="23">
        <f t="shared" si="15"/>
        <v>0</v>
      </c>
      <c r="H53" s="23">
        <f>IF($I$7=C53,'3. Invulblad Marktopslagen'!D19,0)</f>
        <v>0</v>
      </c>
      <c r="I53" s="23">
        <f t="shared" si="16"/>
        <v>0</v>
      </c>
      <c r="J53" s="23">
        <f t="shared" si="16"/>
        <v>0</v>
      </c>
      <c r="K53" s="23">
        <f t="shared" si="16"/>
        <v>0</v>
      </c>
      <c r="L53" s="23">
        <f>IF($I$7=C53,'3. Invulblad Marktopslagen'!E19,0)</f>
        <v>0</v>
      </c>
      <c r="M53" s="23">
        <f t="shared" si="17"/>
        <v>0</v>
      </c>
      <c r="N53" s="23">
        <f t="shared" si="17"/>
        <v>0</v>
      </c>
      <c r="O53" s="23">
        <f t="shared" si="17"/>
        <v>0</v>
      </c>
      <c r="P53" s="23">
        <f>IF($I$7=C53,'3. Invulblad Marktopslagen'!F19,0)</f>
        <v>0</v>
      </c>
      <c r="Q53" s="23">
        <f t="shared" si="18"/>
        <v>0</v>
      </c>
      <c r="R53" s="23">
        <f t="shared" si="18"/>
        <v>0</v>
      </c>
      <c r="S53" s="23">
        <f t="shared" si="18"/>
        <v>0</v>
      </c>
      <c r="T53" s="23">
        <f>IF($I$7=C53,'3. Invulblad Marktopslagen'!G19,0)</f>
        <v>0</v>
      </c>
      <c r="U53" s="23">
        <f t="shared" si="19"/>
        <v>0</v>
      </c>
      <c r="V53" s="23">
        <f t="shared" si="19"/>
        <v>0</v>
      </c>
      <c r="W53" s="23">
        <f t="shared" si="19"/>
        <v>0</v>
      </c>
    </row>
    <row r="54" spans="3:23" hidden="1">
      <c r="C54" s="168" t="s">
        <v>22</v>
      </c>
      <c r="D54" s="23">
        <f>IF($I$7=C54,'3. Invulblad Marktopslagen'!C20,0)</f>
        <v>0</v>
      </c>
      <c r="E54" s="23">
        <f t="shared" si="15"/>
        <v>0</v>
      </c>
      <c r="F54" s="23">
        <f t="shared" si="15"/>
        <v>0</v>
      </c>
      <c r="G54" s="23">
        <f t="shared" si="15"/>
        <v>0</v>
      </c>
      <c r="H54" s="23">
        <f>IF($I$7=C54,'3. Invulblad Marktopslagen'!D20,0)</f>
        <v>0</v>
      </c>
      <c r="I54" s="23">
        <f t="shared" si="16"/>
        <v>0</v>
      </c>
      <c r="J54" s="23">
        <f t="shared" si="16"/>
        <v>0</v>
      </c>
      <c r="K54" s="23">
        <f t="shared" si="16"/>
        <v>0</v>
      </c>
      <c r="L54" s="23">
        <f>IF($I$7=C54,'3. Invulblad Marktopslagen'!E20,0)</f>
        <v>0</v>
      </c>
      <c r="M54" s="23">
        <f t="shared" si="17"/>
        <v>0</v>
      </c>
      <c r="N54" s="23">
        <f t="shared" si="17"/>
        <v>0</v>
      </c>
      <c r="O54" s="23">
        <f t="shared" si="17"/>
        <v>0</v>
      </c>
      <c r="P54" s="23">
        <f>IF($I$7=C54,'3. Invulblad Marktopslagen'!F20,0)</f>
        <v>0</v>
      </c>
      <c r="Q54" s="23">
        <f t="shared" si="18"/>
        <v>0</v>
      </c>
      <c r="R54" s="23">
        <f t="shared" si="18"/>
        <v>0</v>
      </c>
      <c r="S54" s="23">
        <f t="shared" si="18"/>
        <v>0</v>
      </c>
      <c r="T54" s="23">
        <f>IF($I$7=C54,'3. Invulblad Marktopslagen'!G20,0)</f>
        <v>0</v>
      </c>
      <c r="U54" s="23">
        <f t="shared" si="19"/>
        <v>0</v>
      </c>
      <c r="V54" s="23">
        <f t="shared" si="19"/>
        <v>0</v>
      </c>
      <c r="W54" s="23">
        <f t="shared" si="19"/>
        <v>0</v>
      </c>
    </row>
    <row r="55" spans="3:23" hidden="1">
      <c r="C55" s="170" t="s">
        <v>23</v>
      </c>
      <c r="D55" s="23">
        <f>IF($I$7=C55,'3. Invulblad Marktopslagen'!C21,0)</f>
        <v>0</v>
      </c>
      <c r="E55" s="23">
        <f t="shared" si="15"/>
        <v>0</v>
      </c>
      <c r="F55" s="23">
        <f t="shared" si="15"/>
        <v>0</v>
      </c>
      <c r="G55" s="23">
        <f t="shared" si="15"/>
        <v>0</v>
      </c>
      <c r="H55" s="23">
        <f>IF($I$7=C55,'3. Invulblad Marktopslagen'!D21,0)</f>
        <v>0</v>
      </c>
      <c r="I55" s="23">
        <f t="shared" si="16"/>
        <v>0</v>
      </c>
      <c r="J55" s="23">
        <f t="shared" si="16"/>
        <v>0</v>
      </c>
      <c r="K55" s="23">
        <f t="shared" si="16"/>
        <v>0</v>
      </c>
      <c r="L55" s="23">
        <f>IF($I$7=C55,'3. Invulblad Marktopslagen'!E21,0)</f>
        <v>0</v>
      </c>
      <c r="M55" s="23">
        <f t="shared" si="17"/>
        <v>0</v>
      </c>
      <c r="N55" s="23">
        <f t="shared" si="17"/>
        <v>0</v>
      </c>
      <c r="O55" s="23">
        <f t="shared" si="17"/>
        <v>0</v>
      </c>
      <c r="P55" s="23">
        <f>IF($I$7=C55,'3. Invulblad Marktopslagen'!F21,0)</f>
        <v>0</v>
      </c>
      <c r="Q55" s="23">
        <f t="shared" si="18"/>
        <v>0</v>
      </c>
      <c r="R55" s="23">
        <f t="shared" si="18"/>
        <v>0</v>
      </c>
      <c r="S55" s="23">
        <f t="shared" si="18"/>
        <v>0</v>
      </c>
      <c r="T55" s="23">
        <f>IF($I$7=C55,'3. Invulblad Marktopslagen'!G21,0)</f>
        <v>0</v>
      </c>
      <c r="U55" s="23">
        <f t="shared" si="19"/>
        <v>0</v>
      </c>
      <c r="V55" s="23">
        <f t="shared" si="19"/>
        <v>0</v>
      </c>
      <c r="W55" s="23">
        <f t="shared" si="19"/>
        <v>0</v>
      </c>
    </row>
    <row r="56" spans="3:23" hidden="1">
      <c r="C56" s="168" t="s">
        <v>24</v>
      </c>
      <c r="D56" s="23">
        <f>IF($I$7=C56,'3. Invulblad Marktopslagen'!C22,0)</f>
        <v>0</v>
      </c>
      <c r="E56" s="23">
        <f t="shared" si="15"/>
        <v>0</v>
      </c>
      <c r="F56" s="23">
        <f t="shared" si="15"/>
        <v>0</v>
      </c>
      <c r="G56" s="23">
        <f t="shared" si="15"/>
        <v>0</v>
      </c>
      <c r="H56" s="23">
        <f>IF($I$7=C56,'3. Invulblad Marktopslagen'!D22,0)</f>
        <v>0</v>
      </c>
      <c r="I56" s="23">
        <f t="shared" si="16"/>
        <v>0</v>
      </c>
      <c r="J56" s="23">
        <f t="shared" si="16"/>
        <v>0</v>
      </c>
      <c r="K56" s="23">
        <f t="shared" si="16"/>
        <v>0</v>
      </c>
      <c r="L56" s="23">
        <f>IF($I$7=C56,'3. Invulblad Marktopslagen'!E22,0)</f>
        <v>0</v>
      </c>
      <c r="M56" s="23">
        <f t="shared" si="17"/>
        <v>0</v>
      </c>
      <c r="N56" s="23">
        <f t="shared" si="17"/>
        <v>0</v>
      </c>
      <c r="O56" s="23">
        <f t="shared" si="17"/>
        <v>0</v>
      </c>
      <c r="P56" s="23">
        <f>IF($I$7=C56,'3. Invulblad Marktopslagen'!F22,0)</f>
        <v>0</v>
      </c>
      <c r="Q56" s="23">
        <f t="shared" si="18"/>
        <v>0</v>
      </c>
      <c r="R56" s="23">
        <f t="shared" si="18"/>
        <v>0</v>
      </c>
      <c r="S56" s="23">
        <f t="shared" si="18"/>
        <v>0</v>
      </c>
      <c r="T56" s="23">
        <f>IF($I$7=C56,'3. Invulblad Marktopslagen'!G22,0)</f>
        <v>0</v>
      </c>
      <c r="U56" s="23">
        <f t="shared" si="19"/>
        <v>0</v>
      </c>
      <c r="V56" s="23">
        <f t="shared" si="19"/>
        <v>0</v>
      </c>
      <c r="W56" s="23">
        <f t="shared" si="19"/>
        <v>0</v>
      </c>
    </row>
    <row r="57" spans="3:23" hidden="1">
      <c r="C57" s="170" t="s">
        <v>25</v>
      </c>
      <c r="D57" s="23">
        <f>IF($I$7=C57,'3. Invulblad Marktopslagen'!C23,0)</f>
        <v>0</v>
      </c>
      <c r="E57" s="23">
        <f t="shared" si="15"/>
        <v>0</v>
      </c>
      <c r="F57" s="23">
        <f t="shared" si="15"/>
        <v>0</v>
      </c>
      <c r="G57" s="23">
        <f t="shared" si="15"/>
        <v>0</v>
      </c>
      <c r="H57" s="23">
        <f>IF($I$7=C57,'3. Invulblad Marktopslagen'!D23,0)</f>
        <v>0</v>
      </c>
      <c r="I57" s="23">
        <f t="shared" si="16"/>
        <v>0</v>
      </c>
      <c r="J57" s="23">
        <f t="shared" si="16"/>
        <v>0</v>
      </c>
      <c r="K57" s="23">
        <f t="shared" si="16"/>
        <v>0</v>
      </c>
      <c r="L57" s="23">
        <f>IF($I$7=C57,'3. Invulblad Marktopslagen'!E23,0)</f>
        <v>0</v>
      </c>
      <c r="M57" s="23">
        <f t="shared" si="17"/>
        <v>0</v>
      </c>
      <c r="N57" s="23">
        <f t="shared" si="17"/>
        <v>0</v>
      </c>
      <c r="O57" s="23">
        <f t="shared" si="17"/>
        <v>0</v>
      </c>
      <c r="P57" s="23">
        <f>IF($I$7=C57,'3. Invulblad Marktopslagen'!F23,0)</f>
        <v>0</v>
      </c>
      <c r="Q57" s="23">
        <f t="shared" si="18"/>
        <v>0</v>
      </c>
      <c r="R57" s="23">
        <f t="shared" si="18"/>
        <v>0</v>
      </c>
      <c r="S57" s="23">
        <f t="shared" si="18"/>
        <v>0</v>
      </c>
      <c r="T57" s="23">
        <f>IF($I$7=C57,'3. Invulblad Marktopslagen'!G23,0)</f>
        <v>0</v>
      </c>
      <c r="U57" s="23">
        <f t="shared" si="19"/>
        <v>0</v>
      </c>
      <c r="V57" s="23">
        <f t="shared" si="19"/>
        <v>0</v>
      </c>
      <c r="W57" s="23">
        <f t="shared" si="19"/>
        <v>0</v>
      </c>
    </row>
    <row r="58" spans="3:23" hidden="1">
      <c r="C58" s="168" t="s">
        <v>26</v>
      </c>
      <c r="D58" s="23">
        <f>IF($I$7=C58,'3. Invulblad Marktopslagen'!C24,0)</f>
        <v>0</v>
      </c>
      <c r="E58" s="23">
        <f t="shared" si="15"/>
        <v>0</v>
      </c>
      <c r="F58" s="23">
        <f t="shared" si="15"/>
        <v>0</v>
      </c>
      <c r="G58" s="23">
        <f t="shared" si="15"/>
        <v>0</v>
      </c>
      <c r="H58" s="23">
        <f>IF($I$7=C58,'3. Invulblad Marktopslagen'!D24,0)</f>
        <v>0</v>
      </c>
      <c r="I58" s="23">
        <f t="shared" si="16"/>
        <v>0</v>
      </c>
      <c r="J58" s="23">
        <f t="shared" si="16"/>
        <v>0</v>
      </c>
      <c r="K58" s="23">
        <f t="shared" si="16"/>
        <v>0</v>
      </c>
      <c r="L58" s="23">
        <f>IF($I$7=C58,'3. Invulblad Marktopslagen'!E24,0)</f>
        <v>0</v>
      </c>
      <c r="M58" s="23">
        <f t="shared" si="17"/>
        <v>0</v>
      </c>
      <c r="N58" s="23">
        <f t="shared" si="17"/>
        <v>0</v>
      </c>
      <c r="O58" s="23">
        <f t="shared" si="17"/>
        <v>0</v>
      </c>
      <c r="P58" s="23">
        <f>IF($I$7=C58,'3. Invulblad Marktopslagen'!F24,0)</f>
        <v>0</v>
      </c>
      <c r="Q58" s="23">
        <f t="shared" si="18"/>
        <v>0</v>
      </c>
      <c r="R58" s="23">
        <f t="shared" si="18"/>
        <v>0</v>
      </c>
      <c r="S58" s="23">
        <f t="shared" si="18"/>
        <v>0</v>
      </c>
      <c r="T58" s="23">
        <f>IF($I$7=C58,'3. Invulblad Marktopslagen'!G24,0)</f>
        <v>0</v>
      </c>
      <c r="U58" s="23">
        <f t="shared" si="19"/>
        <v>0</v>
      </c>
      <c r="V58" s="23">
        <f t="shared" si="19"/>
        <v>0</v>
      </c>
      <c r="W58" s="23">
        <f t="shared" si="19"/>
        <v>0</v>
      </c>
    </row>
    <row r="59" spans="3:23" hidden="1">
      <c r="C59" s="170" t="s">
        <v>27</v>
      </c>
      <c r="D59" s="23">
        <f>IF($I$7=C59,'3. Invulblad Marktopslagen'!C25,0)</f>
        <v>0</v>
      </c>
      <c r="E59" s="23">
        <f t="shared" si="15"/>
        <v>0</v>
      </c>
      <c r="F59" s="23">
        <f t="shared" si="15"/>
        <v>0</v>
      </c>
      <c r="G59" s="23">
        <f t="shared" si="15"/>
        <v>0</v>
      </c>
      <c r="H59" s="23">
        <f>IF($I$7=C59,'3. Invulblad Marktopslagen'!D25,0)</f>
        <v>0</v>
      </c>
      <c r="I59" s="23">
        <f t="shared" si="16"/>
        <v>0</v>
      </c>
      <c r="J59" s="23">
        <f t="shared" si="16"/>
        <v>0</v>
      </c>
      <c r="K59" s="23">
        <f t="shared" si="16"/>
        <v>0</v>
      </c>
      <c r="L59" s="23">
        <f>IF($I$7=C59,'3. Invulblad Marktopslagen'!E25,0)</f>
        <v>0</v>
      </c>
      <c r="M59" s="23">
        <f t="shared" si="17"/>
        <v>0</v>
      </c>
      <c r="N59" s="23">
        <f t="shared" si="17"/>
        <v>0</v>
      </c>
      <c r="O59" s="23">
        <f t="shared" si="17"/>
        <v>0</v>
      </c>
      <c r="P59" s="23">
        <f>IF($I$7=C59,'3. Invulblad Marktopslagen'!F25,0)</f>
        <v>0</v>
      </c>
      <c r="Q59" s="23">
        <f t="shared" si="18"/>
        <v>0</v>
      </c>
      <c r="R59" s="23">
        <f t="shared" si="18"/>
        <v>0</v>
      </c>
      <c r="S59" s="23">
        <f t="shared" si="18"/>
        <v>0</v>
      </c>
      <c r="T59" s="23">
        <f>IF($I$7=C59,'3. Invulblad Marktopslagen'!G25,0)</f>
        <v>0</v>
      </c>
      <c r="U59" s="23">
        <f t="shared" si="19"/>
        <v>0</v>
      </c>
      <c r="V59" s="23">
        <f t="shared" si="19"/>
        <v>0</v>
      </c>
      <c r="W59" s="23">
        <f t="shared" si="19"/>
        <v>0</v>
      </c>
    </row>
    <row r="60" spans="3:23" hidden="1">
      <c r="C60" s="168" t="s">
        <v>28</v>
      </c>
      <c r="D60" s="23">
        <f>IF($I$7=C60,'3. Invulblad Marktopslagen'!C26,0)</f>
        <v>0</v>
      </c>
      <c r="E60" s="23">
        <f t="shared" si="15"/>
        <v>0</v>
      </c>
      <c r="F60" s="23">
        <f t="shared" si="15"/>
        <v>0</v>
      </c>
      <c r="G60" s="23">
        <f t="shared" si="15"/>
        <v>0</v>
      </c>
      <c r="H60" s="23">
        <f>IF($I$7=C60,'3. Invulblad Marktopslagen'!D26,0)</f>
        <v>0</v>
      </c>
      <c r="I60" s="23">
        <f t="shared" si="16"/>
        <v>0</v>
      </c>
      <c r="J60" s="23">
        <f t="shared" si="16"/>
        <v>0</v>
      </c>
      <c r="K60" s="23">
        <f t="shared" si="16"/>
        <v>0</v>
      </c>
      <c r="L60" s="23">
        <f>IF($I$7=C60,'3. Invulblad Marktopslagen'!E26,0)</f>
        <v>0</v>
      </c>
      <c r="M60" s="23">
        <f t="shared" si="17"/>
        <v>0</v>
      </c>
      <c r="N60" s="23">
        <f t="shared" si="17"/>
        <v>0</v>
      </c>
      <c r="O60" s="23">
        <f t="shared" si="17"/>
        <v>0</v>
      </c>
      <c r="P60" s="23">
        <f>IF($I$7=C60,'3. Invulblad Marktopslagen'!F26,0)</f>
        <v>0</v>
      </c>
      <c r="Q60" s="23">
        <f t="shared" si="18"/>
        <v>0</v>
      </c>
      <c r="R60" s="23">
        <f t="shared" si="18"/>
        <v>0</v>
      </c>
      <c r="S60" s="23">
        <f t="shared" si="18"/>
        <v>0</v>
      </c>
      <c r="T60" s="23">
        <f>IF($I$7=C60,'3. Invulblad Marktopslagen'!G26,0)</f>
        <v>0</v>
      </c>
      <c r="U60" s="23">
        <f t="shared" si="19"/>
        <v>0</v>
      </c>
      <c r="V60" s="23">
        <f t="shared" si="19"/>
        <v>0</v>
      </c>
      <c r="W60" s="23">
        <f t="shared" si="19"/>
        <v>0</v>
      </c>
    </row>
    <row r="61" spans="3:23" hidden="1">
      <c r="C61" s="170" t="s">
        <v>29</v>
      </c>
      <c r="D61" s="23">
        <f>IF($I$7=C61,'3. Invulblad Marktopslagen'!C27,0)</f>
        <v>0</v>
      </c>
      <c r="E61" s="23">
        <f t="shared" si="15"/>
        <v>0</v>
      </c>
      <c r="F61" s="23">
        <f t="shared" si="15"/>
        <v>0</v>
      </c>
      <c r="G61" s="23">
        <f t="shared" si="15"/>
        <v>0</v>
      </c>
      <c r="H61" s="23">
        <f>IF($I$7=C61,'3. Invulblad Marktopslagen'!D27,0)</f>
        <v>0</v>
      </c>
      <c r="I61" s="23">
        <f t="shared" si="16"/>
        <v>0</v>
      </c>
      <c r="J61" s="23">
        <f t="shared" si="16"/>
        <v>0</v>
      </c>
      <c r="K61" s="23">
        <f t="shared" si="16"/>
        <v>0</v>
      </c>
      <c r="L61" s="23">
        <f>IF($I$7=C61,'3. Invulblad Marktopslagen'!E27,0)</f>
        <v>0</v>
      </c>
      <c r="M61" s="23">
        <f t="shared" si="17"/>
        <v>0</v>
      </c>
      <c r="N61" s="23">
        <f t="shared" si="17"/>
        <v>0</v>
      </c>
      <c r="O61" s="23">
        <f t="shared" si="17"/>
        <v>0</v>
      </c>
      <c r="P61" s="23">
        <f>IF($I$7=C61,'3. Invulblad Marktopslagen'!F27,0)</f>
        <v>0</v>
      </c>
      <c r="Q61" s="23">
        <f t="shared" si="18"/>
        <v>0</v>
      </c>
      <c r="R61" s="23">
        <f t="shared" si="18"/>
        <v>0</v>
      </c>
      <c r="S61" s="23">
        <f t="shared" si="18"/>
        <v>0</v>
      </c>
      <c r="T61" s="23">
        <f>IF($I$7=C61,'3. Invulblad Marktopslagen'!G27,0)</f>
        <v>0</v>
      </c>
      <c r="U61" s="23">
        <f t="shared" si="19"/>
        <v>0</v>
      </c>
      <c r="V61" s="23">
        <f t="shared" si="19"/>
        <v>0</v>
      </c>
      <c r="W61" s="23">
        <f t="shared" si="19"/>
        <v>0</v>
      </c>
    </row>
    <row r="62" spans="3:23" hidden="1">
      <c r="C62" s="168" t="s">
        <v>30</v>
      </c>
      <c r="D62" s="23">
        <f>IF($I$7=C62,'3. Invulblad Marktopslagen'!C28,0)</f>
        <v>0</v>
      </c>
      <c r="E62" s="23">
        <f t="shared" si="15"/>
        <v>0</v>
      </c>
      <c r="F62" s="23">
        <f t="shared" si="15"/>
        <v>0</v>
      </c>
      <c r="G62" s="23">
        <f t="shared" si="15"/>
        <v>0</v>
      </c>
      <c r="H62" s="23">
        <f>IF($I$7=C62,'3. Invulblad Marktopslagen'!D28,0)</f>
        <v>0</v>
      </c>
      <c r="I62" s="23">
        <f t="shared" si="16"/>
        <v>0</v>
      </c>
      <c r="J62" s="23">
        <f t="shared" si="16"/>
        <v>0</v>
      </c>
      <c r="K62" s="23">
        <f t="shared" si="16"/>
        <v>0</v>
      </c>
      <c r="L62" s="23">
        <f>IF($I$7=C62,'3. Invulblad Marktopslagen'!E28,0)</f>
        <v>0</v>
      </c>
      <c r="M62" s="23">
        <f t="shared" si="17"/>
        <v>0</v>
      </c>
      <c r="N62" s="23">
        <f t="shared" si="17"/>
        <v>0</v>
      </c>
      <c r="O62" s="23">
        <f t="shared" si="17"/>
        <v>0</v>
      </c>
      <c r="P62" s="23">
        <f>IF($I$7=C62,'3. Invulblad Marktopslagen'!F28,0)</f>
        <v>0</v>
      </c>
      <c r="Q62" s="23">
        <f t="shared" si="18"/>
        <v>0</v>
      </c>
      <c r="R62" s="23">
        <f t="shared" si="18"/>
        <v>0</v>
      </c>
      <c r="S62" s="23">
        <f t="shared" si="18"/>
        <v>0</v>
      </c>
      <c r="T62" s="23">
        <f>IF($I$7=C62,'3. Invulblad Marktopslagen'!G28,0)</f>
        <v>0</v>
      </c>
      <c r="U62" s="23">
        <f t="shared" si="19"/>
        <v>0</v>
      </c>
      <c r="V62" s="23">
        <f t="shared" si="19"/>
        <v>0</v>
      </c>
      <c r="W62" s="23">
        <f t="shared" si="19"/>
        <v>0</v>
      </c>
    </row>
    <row r="63" spans="3:23" ht="15" hidden="1">
      <c r="C63" s="210"/>
      <c r="D63" s="23">
        <f>SUM(D47:D62)</f>
        <v>0</v>
      </c>
      <c r="H63" s="23">
        <f>SUM(H47:H62)</f>
        <v>0</v>
      </c>
      <c r="I63" s="23">
        <f t="shared" ref="I63:W63" si="20">SUM(I47:I62)</f>
        <v>0</v>
      </c>
      <c r="J63" s="23">
        <f t="shared" si="20"/>
        <v>0</v>
      </c>
      <c r="K63" s="23">
        <f t="shared" si="20"/>
        <v>0</v>
      </c>
      <c r="L63" s="23">
        <f t="shared" si="20"/>
        <v>0</v>
      </c>
      <c r="M63" s="23">
        <f t="shared" si="20"/>
        <v>0</v>
      </c>
      <c r="N63" s="23">
        <f t="shared" si="20"/>
        <v>0</v>
      </c>
      <c r="O63" s="23">
        <f t="shared" si="20"/>
        <v>0</v>
      </c>
      <c r="P63" s="23">
        <f t="shared" si="20"/>
        <v>0</v>
      </c>
      <c r="Q63" s="23">
        <f t="shared" si="20"/>
        <v>0</v>
      </c>
      <c r="R63" s="23">
        <f t="shared" si="20"/>
        <v>0</v>
      </c>
      <c r="S63" s="23">
        <f t="shared" si="20"/>
        <v>0</v>
      </c>
      <c r="T63" s="23">
        <f t="shared" si="20"/>
        <v>0</v>
      </c>
      <c r="U63" s="23">
        <f t="shared" si="20"/>
        <v>0</v>
      </c>
      <c r="V63" s="23">
        <f t="shared" si="20"/>
        <v>0</v>
      </c>
      <c r="W63" s="23">
        <f t="shared" si="20"/>
        <v>0</v>
      </c>
    </row>
    <row r="64" spans="3:23" ht="15" hidden="1">
      <c r="C64" s="210"/>
    </row>
    <row r="65" spans="3:11" ht="15" hidden="1">
      <c r="C65" s="215">
        <v>0</v>
      </c>
      <c r="D65" s="216" t="s">
        <v>91</v>
      </c>
      <c r="E65" s="216">
        <v>0</v>
      </c>
      <c r="F65" s="216">
        <v>0</v>
      </c>
      <c r="G65" s="216" t="s">
        <v>92</v>
      </c>
      <c r="H65" s="216">
        <v>0</v>
      </c>
      <c r="I65" s="216">
        <v>0</v>
      </c>
      <c r="J65" s="216" t="s">
        <v>13</v>
      </c>
      <c r="K65" s="216">
        <v>0</v>
      </c>
    </row>
    <row r="66" spans="3:11" ht="48" hidden="1">
      <c r="C66" s="215" t="s">
        <v>93</v>
      </c>
      <c r="D66" s="216" t="s">
        <v>94</v>
      </c>
      <c r="E66" s="216" t="s">
        <v>95</v>
      </c>
      <c r="F66" s="216">
        <v>0</v>
      </c>
      <c r="G66" s="216" t="s">
        <v>94</v>
      </c>
      <c r="H66" s="216" t="s">
        <v>95</v>
      </c>
      <c r="I66" s="216">
        <v>0</v>
      </c>
      <c r="J66" s="216" t="s">
        <v>94</v>
      </c>
      <c r="K66" s="216" t="s">
        <v>95</v>
      </c>
    </row>
    <row r="67" spans="3:11" ht="16" hidden="1">
      <c r="C67" s="215" t="s">
        <v>53</v>
      </c>
      <c r="D67" s="216">
        <v>36.5</v>
      </c>
      <c r="E67" s="216">
        <v>40.5</v>
      </c>
      <c r="F67" s="216">
        <v>0</v>
      </c>
      <c r="G67" s="216">
        <v>40.75</v>
      </c>
      <c r="H67" s="216">
        <v>45</v>
      </c>
      <c r="I67" s="216">
        <v>0</v>
      </c>
      <c r="J67" s="216">
        <v>45.25</v>
      </c>
      <c r="K67" s="216">
        <v>49.25</v>
      </c>
    </row>
    <row r="68" spans="3:11" ht="16" hidden="1">
      <c r="C68" s="215" t="s">
        <v>54</v>
      </c>
      <c r="D68" s="216">
        <v>38</v>
      </c>
      <c r="E68" s="216">
        <v>42.5</v>
      </c>
      <c r="F68" s="216">
        <v>0</v>
      </c>
      <c r="G68" s="216">
        <v>42.75</v>
      </c>
      <c r="H68" s="216">
        <v>47</v>
      </c>
      <c r="I68" s="216">
        <v>0</v>
      </c>
      <c r="J68" s="216">
        <v>47.25</v>
      </c>
      <c r="K68" s="216">
        <v>51.5</v>
      </c>
    </row>
    <row r="69" spans="3:11" ht="16" hidden="1">
      <c r="C69" s="215" t="s">
        <v>55</v>
      </c>
      <c r="D69" s="216">
        <v>39.75</v>
      </c>
      <c r="E69" s="216">
        <v>44.25</v>
      </c>
      <c r="F69" s="216">
        <v>0</v>
      </c>
      <c r="G69" s="216">
        <v>44.5</v>
      </c>
      <c r="H69" s="216">
        <v>49</v>
      </c>
      <c r="I69" s="216">
        <v>0</v>
      </c>
      <c r="J69" s="216">
        <v>49.5</v>
      </c>
      <c r="K69" s="216">
        <v>54</v>
      </c>
    </row>
    <row r="70" spans="3:11" ht="16" hidden="1">
      <c r="C70" s="215" t="s">
        <v>56</v>
      </c>
      <c r="D70" s="216">
        <v>41.5</v>
      </c>
      <c r="E70" s="216">
        <v>46.25</v>
      </c>
      <c r="F70" s="216">
        <v>0</v>
      </c>
      <c r="G70" s="216">
        <v>46.5</v>
      </c>
      <c r="H70" s="216">
        <v>51.25</v>
      </c>
      <c r="I70" s="216">
        <v>0</v>
      </c>
      <c r="J70" s="216">
        <v>51.75</v>
      </c>
      <c r="K70" s="216">
        <v>56.5</v>
      </c>
    </row>
    <row r="71" spans="3:11" ht="16" hidden="1">
      <c r="C71" s="215" t="s">
        <v>57</v>
      </c>
      <c r="D71" s="216">
        <v>45.5</v>
      </c>
      <c r="E71" s="216">
        <v>50.25</v>
      </c>
      <c r="F71" s="216">
        <v>0</v>
      </c>
      <c r="G71" s="216">
        <v>50.75</v>
      </c>
      <c r="H71" s="216">
        <v>55.75</v>
      </c>
      <c r="I71" s="216">
        <v>0</v>
      </c>
      <c r="J71" s="216">
        <v>56</v>
      </c>
      <c r="K71" s="216">
        <v>61</v>
      </c>
    </row>
    <row r="72" spans="3:11" ht="16" hidden="1">
      <c r="C72" s="215" t="s">
        <v>58</v>
      </c>
      <c r="D72" s="216">
        <v>47.5</v>
      </c>
      <c r="E72" s="216">
        <v>52.5</v>
      </c>
      <c r="F72" s="216">
        <v>0</v>
      </c>
      <c r="G72" s="216">
        <v>53</v>
      </c>
      <c r="H72" s="216">
        <v>58.25</v>
      </c>
      <c r="I72" s="216">
        <v>0</v>
      </c>
      <c r="J72" s="216">
        <v>58.5</v>
      </c>
      <c r="K72" s="216">
        <v>63.75</v>
      </c>
    </row>
    <row r="73" spans="3:11" ht="16" hidden="1">
      <c r="C73" s="215" t="s">
        <v>59</v>
      </c>
      <c r="D73" s="216">
        <v>49.5</v>
      </c>
      <c r="E73" s="216">
        <v>55</v>
      </c>
      <c r="F73" s="216">
        <v>0</v>
      </c>
      <c r="G73" s="216">
        <v>55.25</v>
      </c>
      <c r="H73" s="216">
        <v>60.75</v>
      </c>
      <c r="I73" s="216">
        <v>0</v>
      </c>
      <c r="J73" s="216">
        <v>61.25</v>
      </c>
      <c r="K73" s="216">
        <v>66.75</v>
      </c>
    </row>
    <row r="74" spans="3:11" ht="16" hidden="1">
      <c r="C74" s="215" t="s">
        <v>60</v>
      </c>
      <c r="D74" s="216">
        <v>52.75</v>
      </c>
      <c r="E74" s="216">
        <v>58.75</v>
      </c>
      <c r="F74" s="216">
        <v>0</v>
      </c>
      <c r="G74" s="216">
        <v>59.25</v>
      </c>
      <c r="H74" s="216">
        <v>65</v>
      </c>
      <c r="I74" s="216">
        <v>0</v>
      </c>
      <c r="J74" s="216">
        <v>65.5</v>
      </c>
      <c r="K74" s="216">
        <v>71.75</v>
      </c>
    </row>
    <row r="75" spans="3:11" ht="16" hidden="1">
      <c r="C75" s="215" t="s">
        <v>61</v>
      </c>
      <c r="D75" s="216">
        <v>58.25</v>
      </c>
      <c r="E75" s="216">
        <v>64.5</v>
      </c>
      <c r="F75" s="216">
        <v>0</v>
      </c>
      <c r="G75" s="216">
        <v>64.75</v>
      </c>
      <c r="H75" s="216">
        <v>71.5</v>
      </c>
      <c r="I75" s="216">
        <v>0</v>
      </c>
      <c r="J75" s="216">
        <v>72</v>
      </c>
      <c r="K75" s="216">
        <v>78.75</v>
      </c>
    </row>
    <row r="76" spans="3:11" ht="16" hidden="1">
      <c r="C76" s="215" t="s">
        <v>62</v>
      </c>
      <c r="D76" s="216">
        <v>62</v>
      </c>
      <c r="E76" s="216">
        <v>69</v>
      </c>
      <c r="F76" s="216">
        <v>0</v>
      </c>
      <c r="G76" s="216">
        <v>69.5</v>
      </c>
      <c r="H76" s="216">
        <v>76.75</v>
      </c>
      <c r="I76" s="216">
        <v>0</v>
      </c>
      <c r="J76" s="216">
        <v>77.25</v>
      </c>
      <c r="K76" s="216">
        <v>84.5</v>
      </c>
    </row>
    <row r="77" spans="3:11" ht="16" hidden="1">
      <c r="C77" s="215" t="s">
        <v>63</v>
      </c>
      <c r="D77" s="216">
        <v>66</v>
      </c>
      <c r="E77" s="216">
        <v>73.5</v>
      </c>
      <c r="F77" s="216">
        <v>0</v>
      </c>
      <c r="G77" s="216">
        <v>74.25</v>
      </c>
      <c r="H77" s="216">
        <v>81.75</v>
      </c>
      <c r="I77" s="216">
        <v>0</v>
      </c>
      <c r="J77" s="216">
        <v>82.5</v>
      </c>
      <c r="K77" s="216">
        <v>89.5</v>
      </c>
    </row>
    <row r="78" spans="3:11" hidden="1">
      <c r="C78" s="216" t="s">
        <v>64</v>
      </c>
      <c r="D78" s="216">
        <v>71</v>
      </c>
      <c r="E78" s="216">
        <v>79.25</v>
      </c>
      <c r="F78" s="216">
        <v>0</v>
      </c>
      <c r="G78" s="216">
        <v>80</v>
      </c>
      <c r="H78" s="216">
        <v>88</v>
      </c>
      <c r="I78" s="216">
        <v>0</v>
      </c>
      <c r="J78" s="216">
        <v>88.75</v>
      </c>
      <c r="K78" s="216">
        <v>96</v>
      </c>
    </row>
    <row r="79" spans="3:11" hidden="1">
      <c r="C79" s="216" t="s">
        <v>65</v>
      </c>
      <c r="D79" s="216">
        <v>77</v>
      </c>
      <c r="E79" s="216">
        <v>85.75</v>
      </c>
      <c r="F79" s="216">
        <v>0</v>
      </c>
      <c r="G79" s="216">
        <v>86.5</v>
      </c>
      <c r="H79" s="216">
        <v>94.5</v>
      </c>
      <c r="I79" s="216">
        <v>0</v>
      </c>
      <c r="J79" s="216">
        <v>95.25</v>
      </c>
      <c r="K79" s="216">
        <v>103</v>
      </c>
    </row>
    <row r="80" spans="3:11" hidden="1">
      <c r="C80" s="216" t="s">
        <v>66</v>
      </c>
      <c r="D80" s="216">
        <v>89.25</v>
      </c>
      <c r="E80" s="216">
        <v>98.25</v>
      </c>
      <c r="F80" s="216">
        <v>0</v>
      </c>
      <c r="G80" s="216">
        <v>99</v>
      </c>
      <c r="H80" s="216">
        <v>108.25</v>
      </c>
      <c r="I80" s="216">
        <v>0</v>
      </c>
      <c r="J80" s="216">
        <v>109.25</v>
      </c>
      <c r="K80" s="216">
        <v>118.25</v>
      </c>
    </row>
    <row r="81" spans="3:11" hidden="1">
      <c r="C81" s="216" t="s">
        <v>67</v>
      </c>
      <c r="D81" s="216">
        <v>101.5</v>
      </c>
      <c r="E81" s="216">
        <v>112</v>
      </c>
      <c r="F81" s="216">
        <v>0</v>
      </c>
      <c r="G81" s="216">
        <v>113.25</v>
      </c>
      <c r="H81" s="216">
        <v>123.75</v>
      </c>
      <c r="I81" s="216">
        <v>0</v>
      </c>
      <c r="J81" s="216">
        <v>125</v>
      </c>
      <c r="K81" s="216">
        <v>134.75</v>
      </c>
    </row>
    <row r="82" spans="3:11" hidden="1">
      <c r="C82" s="216" t="s">
        <v>68</v>
      </c>
      <c r="D82" s="216">
        <v>116.25</v>
      </c>
      <c r="E82" s="216">
        <v>129</v>
      </c>
      <c r="F82" s="216">
        <v>0</v>
      </c>
      <c r="G82" s="216">
        <v>130</v>
      </c>
      <c r="H82" s="216">
        <v>140.75</v>
      </c>
      <c r="I82" s="216">
        <v>0</v>
      </c>
      <c r="J82" s="216">
        <v>142.25</v>
      </c>
      <c r="K82" s="216">
        <v>152.75</v>
      </c>
    </row>
    <row r="83" spans="3:11" hidden="1">
      <c r="C83" s="216" t="s">
        <v>69</v>
      </c>
      <c r="D83" s="216">
        <v>134.5</v>
      </c>
      <c r="E83" s="216">
        <v>147</v>
      </c>
      <c r="F83" s="216">
        <v>0</v>
      </c>
      <c r="G83" s="216">
        <v>148.25</v>
      </c>
      <c r="H83" s="216">
        <v>160.75</v>
      </c>
      <c r="I83" s="216">
        <v>0</v>
      </c>
      <c r="J83" s="216">
        <v>162.25</v>
      </c>
      <c r="K83" s="216">
        <v>174.75</v>
      </c>
    </row>
    <row r="84" spans="3:11" hidden="1">
      <c r="C84" s="216" t="s">
        <v>70</v>
      </c>
      <c r="D84" s="216">
        <v>158.75</v>
      </c>
      <c r="E84" s="216">
        <v>174</v>
      </c>
      <c r="F84" s="216">
        <v>0</v>
      </c>
      <c r="G84" s="216">
        <v>175.75</v>
      </c>
      <c r="H84" s="216">
        <v>191.25</v>
      </c>
      <c r="I84" s="216">
        <v>0</v>
      </c>
      <c r="J84" s="216">
        <v>193.25</v>
      </c>
      <c r="K84" s="216">
        <v>208.5</v>
      </c>
    </row>
    <row r="85" spans="3:11" hidden="1">
      <c r="C85" s="216" t="s">
        <v>71</v>
      </c>
      <c r="D85" s="216">
        <v>184.25</v>
      </c>
      <c r="E85" s="216">
        <v>202.75</v>
      </c>
      <c r="F85" s="216">
        <v>0</v>
      </c>
      <c r="G85" s="216">
        <v>205</v>
      </c>
      <c r="H85" s="216">
        <v>223.5</v>
      </c>
      <c r="I85" s="216">
        <v>0</v>
      </c>
      <c r="J85" s="216">
        <v>226</v>
      </c>
      <c r="K85" s="216">
        <v>244.5</v>
      </c>
    </row>
    <row r="86" spans="3:11" hidden="1">
      <c r="C86" s="216" t="s">
        <v>72</v>
      </c>
      <c r="D86" s="216">
        <v>215.25</v>
      </c>
      <c r="E86" s="216">
        <v>237.75</v>
      </c>
      <c r="F86" s="216">
        <v>0</v>
      </c>
      <c r="G86" s="216">
        <v>240.25</v>
      </c>
      <c r="H86" s="216">
        <v>250</v>
      </c>
      <c r="I86" s="216">
        <v>0</v>
      </c>
      <c r="J86" s="216">
        <v>250</v>
      </c>
      <c r="K86" s="216">
        <v>250</v>
      </c>
    </row>
    <row r="394" spans="3:18" ht="16">
      <c r="C394" s="217" t="s">
        <v>14</v>
      </c>
      <c r="D394" s="218"/>
      <c r="E394" s="219" t="s">
        <v>98</v>
      </c>
      <c r="F394" s="219" t="s">
        <v>99</v>
      </c>
      <c r="G394" s="219" t="s">
        <v>100</v>
      </c>
      <c r="H394" s="219" t="s">
        <v>101</v>
      </c>
      <c r="I394" s="219" t="s">
        <v>102</v>
      </c>
      <c r="J394" s="219" t="s">
        <v>103</v>
      </c>
      <c r="K394" s="219" t="s">
        <v>104</v>
      </c>
      <c r="L394" s="219"/>
      <c r="M394" s="219"/>
      <c r="N394" s="219"/>
      <c r="O394" s="219"/>
      <c r="P394" s="219" t="s">
        <v>105</v>
      </c>
      <c r="Q394" s="219" t="s">
        <v>106</v>
      </c>
      <c r="R394" s="219" t="s">
        <v>107</v>
      </c>
    </row>
    <row r="395" spans="3:18" ht="17">
      <c r="C395" s="220" t="s">
        <v>108</v>
      </c>
      <c r="D395" s="221"/>
      <c r="E395" s="151" t="e">
        <f>#REF!+#REF!</f>
        <v>#REF!</v>
      </c>
      <c r="F395" s="151" t="e">
        <f>#REF!+#REF!</f>
        <v>#REF!</v>
      </c>
      <c r="G395" s="151" t="e">
        <f>#REF!+#REF!</f>
        <v>#REF!</v>
      </c>
      <c r="H395" s="151" t="e">
        <f>#REF!+#REF!</f>
        <v>#REF!</v>
      </c>
      <c r="I395" s="151" t="e">
        <f>#REF!+#REF!</f>
        <v>#REF!</v>
      </c>
      <c r="J395" s="151" t="e">
        <f>#REF!+#REF!</f>
        <v>#REF!</v>
      </c>
      <c r="K395" s="151" t="e">
        <f>#REF!+#REF!</f>
        <v>#REF!</v>
      </c>
      <c r="L395" s="151"/>
      <c r="M395" s="151"/>
      <c r="N395" s="151"/>
      <c r="O395" s="151"/>
      <c r="P395" s="151" t="e">
        <f>#REF!+#REF!</f>
        <v>#REF!</v>
      </c>
      <c r="Q395" s="151" t="e">
        <f>#REF!+#REF!</f>
        <v>#REF!</v>
      </c>
      <c r="R395" s="151" t="e">
        <f>#REF!+#REF!</f>
        <v>#REF!</v>
      </c>
    </row>
    <row r="396" spans="3:18" ht="17">
      <c r="C396" s="220" t="s">
        <v>109</v>
      </c>
      <c r="D396" s="152"/>
      <c r="E396" s="151" t="e">
        <f>#REF!+#REF!</f>
        <v>#REF!</v>
      </c>
      <c r="F396" s="151" t="e">
        <f>#REF!+#REF!</f>
        <v>#REF!</v>
      </c>
      <c r="G396" s="151" t="e">
        <f>#REF!+#REF!</f>
        <v>#REF!</v>
      </c>
      <c r="H396" s="151" t="e">
        <f>#REF!+#REF!</f>
        <v>#REF!</v>
      </c>
      <c r="I396" s="151" t="e">
        <f>#REF!+#REF!</f>
        <v>#REF!</v>
      </c>
      <c r="J396" s="151" t="e">
        <f>#REF!+#REF!</f>
        <v>#REF!</v>
      </c>
      <c r="K396" s="151" t="e">
        <f>#REF!+#REF!</f>
        <v>#REF!</v>
      </c>
      <c r="L396" s="151"/>
      <c r="M396" s="151"/>
      <c r="N396" s="151"/>
      <c r="O396" s="151"/>
      <c r="P396" s="151" t="e">
        <f>#REF!+#REF!</f>
        <v>#REF!</v>
      </c>
      <c r="Q396" s="151" t="e">
        <f>#REF!+#REF!</f>
        <v>#REF!</v>
      </c>
      <c r="R396" s="151" t="e">
        <f>#REF!+#REF!</f>
        <v>#REF!</v>
      </c>
    </row>
    <row r="397" spans="3:18" ht="17">
      <c r="C397" s="220" t="s">
        <v>110</v>
      </c>
      <c r="D397" s="152"/>
      <c r="E397" s="151" t="e">
        <f>#REF!+#REF!</f>
        <v>#REF!</v>
      </c>
      <c r="F397" s="151" t="e">
        <f>#REF!+#REF!</f>
        <v>#REF!</v>
      </c>
      <c r="G397" s="151" t="e">
        <f>#REF!+#REF!</f>
        <v>#REF!</v>
      </c>
      <c r="H397" s="151" t="e">
        <f>#REF!+#REF!</f>
        <v>#REF!</v>
      </c>
      <c r="I397" s="151" t="e">
        <f>#REF!+#REF!</f>
        <v>#REF!</v>
      </c>
      <c r="J397" s="151" t="e">
        <f>#REF!+#REF!</f>
        <v>#REF!</v>
      </c>
      <c r="K397" s="151" t="e">
        <f>#REF!+#REF!</f>
        <v>#REF!</v>
      </c>
      <c r="L397" s="151"/>
      <c r="M397" s="151"/>
      <c r="N397" s="151"/>
      <c r="O397" s="151"/>
      <c r="P397" s="151" t="e">
        <f>#REF!+#REF!</f>
        <v>#REF!</v>
      </c>
      <c r="Q397" s="151" t="e">
        <f>#REF!+#REF!</f>
        <v>#REF!</v>
      </c>
      <c r="R397" s="151" t="e">
        <f>#REF!+#REF!</f>
        <v>#REF!</v>
      </c>
    </row>
    <row r="398" spans="3:18" ht="17">
      <c r="C398" s="220" t="s">
        <v>111</v>
      </c>
      <c r="D398" s="152"/>
      <c r="E398" s="151" t="e">
        <f>#REF!+#REF!</f>
        <v>#REF!</v>
      </c>
      <c r="F398" s="151" t="e">
        <f>#REF!+#REF!</f>
        <v>#REF!</v>
      </c>
      <c r="G398" s="151" t="e">
        <f>#REF!+#REF!</f>
        <v>#REF!</v>
      </c>
      <c r="H398" s="151" t="e">
        <f>#REF!+#REF!</f>
        <v>#REF!</v>
      </c>
      <c r="I398" s="151" t="e">
        <f>#REF!+#REF!</f>
        <v>#REF!</v>
      </c>
      <c r="J398" s="151" t="e">
        <f>#REF!+#REF!</f>
        <v>#REF!</v>
      </c>
      <c r="K398" s="151" t="e">
        <f>#REF!+#REF!</f>
        <v>#REF!</v>
      </c>
      <c r="L398" s="151"/>
      <c r="M398" s="151"/>
      <c r="N398" s="151"/>
      <c r="O398" s="151"/>
      <c r="P398" s="151" t="e">
        <f>#REF!+#REF!</f>
        <v>#REF!</v>
      </c>
      <c r="Q398" s="151" t="e">
        <f>#REF!+#REF!</f>
        <v>#REF!</v>
      </c>
      <c r="R398" s="151" t="e">
        <f>#REF!+#REF!</f>
        <v>#REF!</v>
      </c>
    </row>
    <row r="399" spans="3:18" ht="17">
      <c r="C399" s="220" t="s">
        <v>112</v>
      </c>
      <c r="D399" s="152"/>
      <c r="E399" s="151" t="e">
        <f>#REF!+#REF!</f>
        <v>#REF!</v>
      </c>
      <c r="F399" s="151" t="e">
        <f>#REF!+#REF!</f>
        <v>#REF!</v>
      </c>
      <c r="G399" s="151" t="e">
        <f>#REF!+#REF!</f>
        <v>#REF!</v>
      </c>
      <c r="H399" s="151" t="e">
        <f>#REF!+#REF!</f>
        <v>#REF!</v>
      </c>
      <c r="I399" s="151" t="e">
        <f>#REF!+#REF!</f>
        <v>#REF!</v>
      </c>
      <c r="J399" s="151" t="e">
        <f>#REF!+#REF!</f>
        <v>#REF!</v>
      </c>
      <c r="K399" s="151" t="e">
        <f>#REF!+#REF!</f>
        <v>#REF!</v>
      </c>
      <c r="L399" s="151"/>
      <c r="M399" s="151"/>
      <c r="N399" s="151"/>
      <c r="O399" s="151"/>
      <c r="P399" s="151" t="e">
        <f>#REF!+#REF!</f>
        <v>#REF!</v>
      </c>
      <c r="Q399" s="151" t="e">
        <f>#REF!+#REF!</f>
        <v>#REF!</v>
      </c>
      <c r="R399" s="151" t="e">
        <f>#REF!+#REF!</f>
        <v>#REF!</v>
      </c>
    </row>
    <row r="400" spans="3:18" ht="17">
      <c r="C400" s="222" t="s">
        <v>113</v>
      </c>
      <c r="D400" s="152"/>
      <c r="E400" s="151" t="e">
        <f>#REF!+#REF!</f>
        <v>#REF!</v>
      </c>
      <c r="F400" s="151" t="e">
        <f>#REF!+#REF!</f>
        <v>#REF!</v>
      </c>
      <c r="G400" s="151" t="e">
        <f>#REF!+#REF!</f>
        <v>#REF!</v>
      </c>
      <c r="H400" s="151" t="e">
        <f>#REF!+#REF!</f>
        <v>#REF!</v>
      </c>
      <c r="I400" s="151" t="e">
        <f>#REF!+#REF!</f>
        <v>#REF!</v>
      </c>
      <c r="J400" s="151" t="e">
        <f>#REF!+#REF!</f>
        <v>#REF!</v>
      </c>
      <c r="K400" s="151" t="e">
        <f>#REF!+#REF!</f>
        <v>#REF!</v>
      </c>
      <c r="L400" s="151"/>
      <c r="M400" s="151"/>
      <c r="N400" s="151"/>
      <c r="O400" s="151"/>
      <c r="P400" s="151" t="e">
        <f>#REF!+#REF!</f>
        <v>#REF!</v>
      </c>
      <c r="Q400" s="151" t="e">
        <f>#REF!+#REF!</f>
        <v>#REF!</v>
      </c>
      <c r="R400" s="151" t="e">
        <f>#REF!+#REF!</f>
        <v>#REF!</v>
      </c>
    </row>
    <row r="401" spans="3:18" ht="51">
      <c r="C401" s="223" t="s">
        <v>114</v>
      </c>
      <c r="D401" s="153"/>
      <c r="E401" s="151" t="e">
        <f>#REF!+#REF!</f>
        <v>#REF!</v>
      </c>
      <c r="F401" s="151" t="e">
        <f>#REF!+#REF!</f>
        <v>#REF!</v>
      </c>
      <c r="G401" s="151" t="e">
        <f>#REF!+#REF!</f>
        <v>#REF!</v>
      </c>
      <c r="H401" s="151" t="e">
        <f>#REF!+#REF!</f>
        <v>#REF!</v>
      </c>
      <c r="I401" s="151" t="e">
        <f>#REF!+#REF!</f>
        <v>#REF!</v>
      </c>
      <c r="J401" s="151" t="e">
        <f>#REF!+#REF!</f>
        <v>#REF!</v>
      </c>
      <c r="K401" s="151" t="e">
        <f>#REF!+#REF!</f>
        <v>#REF!</v>
      </c>
      <c r="L401" s="151"/>
      <c r="M401" s="151"/>
      <c r="N401" s="151"/>
      <c r="O401" s="151"/>
      <c r="P401" s="151" t="e">
        <f>#REF!+#REF!</f>
        <v>#REF!</v>
      </c>
      <c r="Q401" s="151" t="e">
        <f>#REF!+#REF!</f>
        <v>#REF!</v>
      </c>
      <c r="R401" s="151" t="e">
        <f>#REF!+#REF!</f>
        <v>#REF!</v>
      </c>
    </row>
    <row r="402" spans="3:18" ht="51">
      <c r="C402" s="223" t="s">
        <v>115</v>
      </c>
      <c r="D402" s="153"/>
      <c r="E402" s="151" t="e">
        <f>#REF!+#REF!</f>
        <v>#REF!</v>
      </c>
      <c r="F402" s="151" t="e">
        <f>#REF!+#REF!</f>
        <v>#REF!</v>
      </c>
      <c r="G402" s="151" t="e">
        <f>#REF!+#REF!</f>
        <v>#REF!</v>
      </c>
      <c r="H402" s="151" t="e">
        <f>#REF!+#REF!</f>
        <v>#REF!</v>
      </c>
      <c r="I402" s="151" t="e">
        <f>#REF!+#REF!</f>
        <v>#REF!</v>
      </c>
      <c r="J402" s="151" t="e">
        <f>#REF!+#REF!</f>
        <v>#REF!</v>
      </c>
      <c r="K402" s="151" t="e">
        <f>#REF!+#REF!</f>
        <v>#REF!</v>
      </c>
      <c r="L402" s="151"/>
      <c r="M402" s="151"/>
      <c r="N402" s="151"/>
      <c r="O402" s="151"/>
      <c r="P402" s="151" t="e">
        <f>#REF!+#REF!</f>
        <v>#REF!</v>
      </c>
      <c r="Q402" s="151" t="e">
        <f>#REF!+#REF!</f>
        <v>#REF!</v>
      </c>
      <c r="R402" s="151" t="e">
        <f>#REF!+#REF!</f>
        <v>#REF!</v>
      </c>
    </row>
    <row r="403" spans="3:18" ht="51">
      <c r="C403" s="223" t="s">
        <v>116</v>
      </c>
      <c r="D403" s="224"/>
      <c r="E403" s="151" t="e">
        <f>#REF!+#REF!</f>
        <v>#REF!</v>
      </c>
      <c r="F403" s="151" t="e">
        <f>#REF!+#REF!</f>
        <v>#REF!</v>
      </c>
      <c r="G403" s="151" t="e">
        <f>#REF!+#REF!</f>
        <v>#REF!</v>
      </c>
      <c r="H403" s="151" t="e">
        <f>#REF!+#REF!</f>
        <v>#REF!</v>
      </c>
      <c r="I403" s="151" t="e">
        <f>#REF!+#REF!</f>
        <v>#REF!</v>
      </c>
      <c r="J403" s="151" t="e">
        <f>#REF!+#REF!</f>
        <v>#REF!</v>
      </c>
      <c r="K403" s="151" t="e">
        <f>#REF!+#REF!</f>
        <v>#REF!</v>
      </c>
      <c r="L403" s="151"/>
      <c r="M403" s="151"/>
      <c r="N403" s="151"/>
      <c r="O403" s="151"/>
      <c r="P403" s="151" t="e">
        <f>#REF!+#REF!</f>
        <v>#REF!</v>
      </c>
      <c r="Q403" s="151" t="e">
        <f>#REF!+#REF!</f>
        <v>#REF!</v>
      </c>
      <c r="R403" s="151" t="e">
        <f>#REF!+#REF!</f>
        <v>#REF!</v>
      </c>
    </row>
    <row r="404" spans="3:18" ht="68">
      <c r="C404" s="223" t="s">
        <v>117</v>
      </c>
      <c r="D404" s="225"/>
      <c r="E404" s="151" t="e">
        <f>#REF!+#REF!</f>
        <v>#REF!</v>
      </c>
      <c r="F404" s="151" t="e">
        <f>#REF!+#REF!</f>
        <v>#REF!</v>
      </c>
      <c r="G404" s="151" t="e">
        <f>#REF!+#REF!</f>
        <v>#REF!</v>
      </c>
      <c r="H404" s="151" t="e">
        <f>#REF!+#REF!</f>
        <v>#REF!</v>
      </c>
      <c r="I404" s="151" t="e">
        <f>#REF!+#REF!</f>
        <v>#REF!</v>
      </c>
      <c r="J404" s="151" t="e">
        <f>#REF!+#REF!</f>
        <v>#REF!</v>
      </c>
      <c r="K404" s="151" t="e">
        <f>#REF!+#REF!</f>
        <v>#REF!</v>
      </c>
      <c r="L404" s="151"/>
      <c r="M404" s="151"/>
      <c r="N404" s="151"/>
      <c r="O404" s="151"/>
      <c r="P404" s="151" t="e">
        <f>#REF!+#REF!</f>
        <v>#REF!</v>
      </c>
      <c r="Q404" s="151" t="e">
        <f>#REF!+#REF!</f>
        <v>#REF!</v>
      </c>
      <c r="R404" s="151" t="e">
        <f>#REF!+#REF!</f>
        <v>#REF!</v>
      </c>
    </row>
    <row r="405" spans="3:18" ht="34">
      <c r="C405" s="223" t="s">
        <v>118</v>
      </c>
      <c r="D405" s="225"/>
      <c r="E405" s="151" t="e">
        <f>#REF!+#REF!</f>
        <v>#REF!</v>
      </c>
      <c r="F405" s="151" t="e">
        <f>#REF!+#REF!</f>
        <v>#REF!</v>
      </c>
      <c r="G405" s="151" t="e">
        <f>#REF!+#REF!</f>
        <v>#REF!</v>
      </c>
      <c r="H405" s="151" t="e">
        <f>#REF!+#REF!</f>
        <v>#REF!</v>
      </c>
      <c r="I405" s="151" t="e">
        <f>#REF!+#REF!</f>
        <v>#REF!</v>
      </c>
      <c r="J405" s="151" t="e">
        <f>#REF!+#REF!</f>
        <v>#REF!</v>
      </c>
      <c r="K405" s="151" t="e">
        <f>#REF!+#REF!</f>
        <v>#REF!</v>
      </c>
      <c r="L405" s="151"/>
      <c r="M405" s="151"/>
      <c r="N405" s="151"/>
      <c r="O405" s="151"/>
      <c r="P405" s="151" t="e">
        <f>#REF!+#REF!</f>
        <v>#REF!</v>
      </c>
      <c r="Q405" s="151" t="e">
        <f>#REF!+#REF!</f>
        <v>#REF!</v>
      </c>
      <c r="R405" s="151" t="e">
        <f>#REF!+#REF!</f>
        <v>#REF!</v>
      </c>
    </row>
    <row r="406" spans="3:18" ht="34">
      <c r="C406" s="223" t="s">
        <v>119</v>
      </c>
      <c r="D406" s="224"/>
      <c r="E406" s="151" t="e">
        <f>#REF!+#REF!</f>
        <v>#REF!</v>
      </c>
      <c r="F406" s="151" t="e">
        <f>#REF!+#REF!</f>
        <v>#REF!</v>
      </c>
      <c r="G406" s="151" t="e">
        <f>#REF!+#REF!</f>
        <v>#REF!</v>
      </c>
      <c r="H406" s="151" t="e">
        <f>#REF!+#REF!</f>
        <v>#REF!</v>
      </c>
      <c r="I406" s="151" t="e">
        <f>#REF!+#REF!</f>
        <v>#REF!</v>
      </c>
      <c r="J406" s="151" t="e">
        <f>#REF!+#REF!</f>
        <v>#REF!</v>
      </c>
      <c r="K406" s="151" t="e">
        <f>#REF!+#REF!</f>
        <v>#REF!</v>
      </c>
      <c r="L406" s="151"/>
      <c r="M406" s="151"/>
      <c r="N406" s="151"/>
      <c r="O406" s="151"/>
      <c r="P406" s="151" t="e">
        <f>#REF!+#REF!</f>
        <v>#REF!</v>
      </c>
      <c r="Q406" s="151" t="e">
        <f>#REF!+#REF!</f>
        <v>#REF!</v>
      </c>
      <c r="R406" s="151" t="e">
        <f>#REF!+#REF!</f>
        <v>#REF!</v>
      </c>
    </row>
    <row r="407" spans="3:18" ht="51">
      <c r="C407" s="226" t="s">
        <v>120</v>
      </c>
      <c r="E407" s="151" t="e">
        <f>#REF!+#REF!</f>
        <v>#REF!</v>
      </c>
      <c r="F407" s="151" t="e">
        <f>#REF!+#REF!</f>
        <v>#REF!</v>
      </c>
      <c r="G407" s="151" t="e">
        <f>#REF!+#REF!</f>
        <v>#REF!</v>
      </c>
      <c r="H407" s="151" t="e">
        <f>#REF!+#REF!</f>
        <v>#REF!</v>
      </c>
      <c r="I407" s="151" t="e">
        <f>#REF!+#REF!</f>
        <v>#REF!</v>
      </c>
      <c r="J407" s="151" t="e">
        <f>#REF!+#REF!</f>
        <v>#REF!</v>
      </c>
      <c r="K407" s="151" t="e">
        <f>#REF!+#REF!</f>
        <v>#REF!</v>
      </c>
      <c r="L407" s="151"/>
      <c r="M407" s="151"/>
      <c r="N407" s="151"/>
      <c r="O407" s="151"/>
      <c r="P407" s="151" t="e">
        <f>#REF!+#REF!</f>
        <v>#REF!</v>
      </c>
      <c r="Q407" s="151" t="e">
        <f>#REF!+#REF!</f>
        <v>#REF!</v>
      </c>
      <c r="R407" s="151" t="e">
        <f>#REF!+#REF!</f>
        <v>#REF!</v>
      </c>
    </row>
    <row r="408" spans="3:18" ht="17">
      <c r="C408" s="227" t="s">
        <v>121</v>
      </c>
      <c r="E408" s="151" t="e">
        <f>#REF!+#REF!</f>
        <v>#REF!</v>
      </c>
      <c r="F408" s="151" t="e">
        <f>#REF!+#REF!</f>
        <v>#REF!</v>
      </c>
      <c r="G408" s="151" t="e">
        <f>#REF!+#REF!</f>
        <v>#REF!</v>
      </c>
      <c r="H408" s="151" t="e">
        <f>#REF!+#REF!</f>
        <v>#REF!</v>
      </c>
      <c r="I408" s="151" t="e">
        <f>#REF!+#REF!</f>
        <v>#REF!</v>
      </c>
      <c r="J408" s="151" t="e">
        <f>#REF!+#REF!</f>
        <v>#REF!</v>
      </c>
      <c r="K408" s="151" t="e">
        <f>#REF!+#REF!</f>
        <v>#REF!</v>
      </c>
      <c r="L408" s="151"/>
      <c r="M408" s="151"/>
      <c r="N408" s="151"/>
      <c r="O408" s="151"/>
      <c r="P408" s="151" t="e">
        <f>#REF!+#REF!</f>
        <v>#REF!</v>
      </c>
      <c r="Q408" s="151" t="e">
        <f>#REF!+#REF!</f>
        <v>#REF!</v>
      </c>
      <c r="R408" s="151" t="e">
        <f>#REF!+#REF!</f>
        <v>#REF!</v>
      </c>
    </row>
    <row r="409" spans="3:18" ht="17">
      <c r="C409" s="223" t="s">
        <v>20</v>
      </c>
      <c r="E409" s="151" t="e">
        <f>#REF!+#REF!</f>
        <v>#REF!</v>
      </c>
      <c r="F409" s="151" t="e">
        <f>#REF!+#REF!</f>
        <v>#REF!</v>
      </c>
      <c r="G409" s="151" t="e">
        <f>#REF!+#REF!</f>
        <v>#REF!</v>
      </c>
      <c r="H409" s="151" t="e">
        <f>#REF!+#REF!</f>
        <v>#REF!</v>
      </c>
      <c r="I409" s="151" t="e">
        <f>#REF!+#REF!</f>
        <v>#REF!</v>
      </c>
      <c r="J409" s="151" t="e">
        <f>#REF!+#REF!</f>
        <v>#REF!</v>
      </c>
      <c r="K409" s="151" t="e">
        <f>#REF!+#REF!</f>
        <v>#REF!</v>
      </c>
      <c r="L409" s="151"/>
      <c r="M409" s="151"/>
      <c r="N409" s="151"/>
      <c r="O409" s="151"/>
      <c r="P409" s="151" t="e">
        <f>#REF!+#REF!</f>
        <v>#REF!</v>
      </c>
      <c r="Q409" s="151" t="e">
        <f>#REF!+#REF!</f>
        <v>#REF!</v>
      </c>
      <c r="R409" s="151" t="e">
        <f>#REF!+#REF!</f>
        <v>#REF!</v>
      </c>
    </row>
  </sheetData>
  <sheetProtection algorithmName="SHA-512" hashValue="O7CvSbEARaw2vAyK/QuImzT9iEUiIpn09E4Zw3rCVqVArcGfrsxduqW57mOdFOQR4L0bMvLg7rmfg7v5bci6Nw==" saltValue="1mZ8FrfT3t9zx+nFE17MgQ==" spinCount="100000" sheet="1" objects="1" scenarios="1"/>
  <mergeCells count="14">
    <mergeCell ref="D12:E12"/>
    <mergeCell ref="G12:H12"/>
    <mergeCell ref="J12:K12"/>
    <mergeCell ref="Q13:R21"/>
    <mergeCell ref="P30:Q31"/>
    <mergeCell ref="R30:R31"/>
    <mergeCell ref="I9:K9"/>
    <mergeCell ref="I10:K10"/>
    <mergeCell ref="I8:K8"/>
    <mergeCell ref="U7:V7"/>
    <mergeCell ref="B1:R1"/>
    <mergeCell ref="J3:Q3"/>
    <mergeCell ref="J4:Q5"/>
    <mergeCell ref="I7:K7"/>
  </mergeCells>
  <dataValidations count="1">
    <dataValidation type="list" allowBlank="1" showInputMessage="1" showErrorMessage="1" sqref="I7:K7" xr:uid="{00BF6189-2B49-DC4E-A9C6-2593D36B1993}">
      <formula1>$C$58:$C$62</formula1>
    </dataValidation>
  </dataValidations>
  <printOptions horizontalCentered="1"/>
  <pageMargins left="0.39370078740157483" right="0.35433070866141736" top="0.51181102362204722" bottom="0.55118110236220474" header="0.31496062992125984" footer="0.31496062992125984"/>
  <pageSetup paperSize="9" scale="90" fitToHeight="2" orientation="landscape" r:id="rId1"/>
  <headerFooter alignWithMargins="0">
    <oddFooter>&amp;L&amp;K000000&amp;P van &amp;N&amp;R&amp;8&amp;K000000&amp;D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E48C3BE23B324E89C96B53711984D4" ma:contentTypeVersion="25" ma:contentTypeDescription="Een nieuw document maken." ma:contentTypeScope="" ma:versionID="fc8a0105b3f3ee9439eab0c487f339a9">
  <xsd:schema xmlns:xsd="http://www.w3.org/2001/XMLSchema" xmlns:xs="http://www.w3.org/2001/XMLSchema" xmlns:p="http://schemas.microsoft.com/office/2006/metadata/properties" xmlns:ns2="122b6854-06b8-4ffb-ad34-0433e4cc689e" xmlns:ns3="130062be-93d5-45af-8397-4598fe8ea00a" targetNamespace="http://schemas.microsoft.com/office/2006/metadata/properties" ma:root="true" ma:fieldsID="01659a3fde5a889333a8cafd3c1f3b12" ns2:_="" ns3:_="">
    <xsd:import namespace="122b6854-06b8-4ffb-ad34-0433e4cc689e"/>
    <xsd:import namespace="130062be-93d5-45af-8397-4598fe8ea00a"/>
    <xsd:element name="properties">
      <xsd:complexType>
        <xsd:sequence>
          <xsd:element name="documentManagement">
            <xsd:complexType>
              <xsd:all>
                <xsd:element ref="ns2:Status" minOccurs="0"/>
                <xsd:element ref="ns2:Classification" minOccurs="0"/>
                <xsd:element ref="ns2:Document_x0020_Type" minOccurs="0"/>
                <xsd:element ref="ns2:Process" minOccurs="0"/>
                <xsd:element ref="ns2:Programme" minOccurs="0"/>
                <xsd:element ref="ns2:Profession"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3:_dlc_DocId" minOccurs="0"/>
                <xsd:element ref="ns3:_dlc_DocIdUrl" minOccurs="0"/>
                <xsd:element ref="ns3:_dlc_DocIdPersistId"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b6854-06b8-4ffb-ad34-0433e4cc689e" elementFormDefault="qualified">
    <xsd:import namespace="http://schemas.microsoft.com/office/2006/documentManagement/types"/>
    <xsd:import namespace="http://schemas.microsoft.com/office/infopath/2007/PartnerControls"/>
    <xsd:element name="Status" ma:index="2" nillable="true" ma:displayName="Status" ma:default="DRAFT - UNCONTROLLED" ma:format="Dropdown" ma:internalName="Status">
      <xsd:simpleType>
        <xsd:restriction base="dms:Choice">
          <xsd:enumeration value="DRAFT - UNCONTROLLED"/>
          <xsd:enumeration value="Planned"/>
          <xsd:enumeration value="Submitted"/>
          <xsd:enumeration value="Under Review"/>
          <xsd:enumeration value="Reviewed"/>
          <xsd:enumeration value="Approved"/>
          <xsd:enumeration value="Published"/>
          <xsd:enumeration value="Obsolete"/>
        </xsd:restriction>
      </xsd:simpleType>
    </xsd:element>
    <xsd:element name="Classification" ma:index="3" nillable="true" ma:displayName="Classification" ma:default="Unclassified" ma:format="Dropdown" ma:internalName="Classification">
      <xsd:simpleType>
        <xsd:restriction base="dms:Choice">
          <xsd:enumeration value="Unclassified"/>
          <xsd:enumeration value="Internal"/>
          <xsd:enumeration value="Restricted"/>
          <xsd:enumeration value="Confidential"/>
          <xsd:enumeration value="Secret"/>
        </xsd:restriction>
      </xsd:simpleType>
    </xsd:element>
    <xsd:element name="Document_x0020_Type" ma:index="4" nillable="true" ma:displayName="Document Type" ma:default="Select DocType" ma:format="Dropdown" ma:internalName="Document_x0020_Type">
      <xsd:simpleType>
        <xsd:restriction base="dms:Choice">
          <xsd:enumeration value="Select DocType"/>
          <xsd:enumeration value="Drawing"/>
          <xsd:enumeration value="Calculation"/>
          <xsd:enumeration value="Specification"/>
          <xsd:enumeration value="Data Sheet"/>
          <xsd:enumeration value="List / Register"/>
          <xsd:enumeration value="Report"/>
          <xsd:enumeration value="Study"/>
          <xsd:enumeration value="Plan"/>
          <xsd:enumeration value="Procedure"/>
          <xsd:enumeration value="Strategy"/>
          <xsd:enumeration value="Manual"/>
          <xsd:enumeration value="Requirement"/>
          <xsd:enumeration value="Policy"/>
          <xsd:enumeration value="Standard / Guideline"/>
          <xsd:enumeration value="Correspondence"/>
          <xsd:enumeration value="Letter"/>
          <xsd:enumeration value="Memo"/>
          <xsd:enumeration value="Minutes of Meeting"/>
          <xsd:enumeration value="Schedule"/>
          <xsd:enumeration value="Presentation"/>
          <xsd:enumeration value="Form / Template"/>
          <xsd:enumeration value="Contract"/>
          <xsd:enumeration value="Change Order"/>
          <xsd:enumeration value="Statement of Work"/>
          <xsd:enumeration value="Transmittal"/>
        </xsd:restriction>
      </xsd:simpleType>
    </xsd:element>
    <xsd:element name="Process" ma:index="5" nillable="true" ma:displayName="Process" ma:default="Select Process" ma:format="Dropdown" ma:internalName="Process">
      <xsd:simpleType>
        <xsd:restriction base="dms:Choice">
          <xsd:enumeration value="Select Process"/>
          <xsd:enumeration value="Management Activities"/>
          <xsd:enumeration value="Core Delivery"/>
          <xsd:enumeration value="Supporting Activities"/>
        </xsd:restriction>
      </xsd:simpleType>
    </xsd:element>
    <xsd:element name="Programme" ma:index="6" nillable="true" ma:displayName="Programme" ma:default="Select Programme" ma:format="Dropdown" ma:internalName="Programme">
      <xsd:simpleType>
        <xsd:restriction base="dms:Choice">
          <xsd:enumeration value="Select Programme"/>
          <xsd:enumeration value="Vendor Selection"/>
          <xsd:enumeration value="Site Preparation"/>
          <xsd:enumeration value="Nuclear Licensing"/>
          <xsd:enumeration value="Organisational Development"/>
        </xsd:restriction>
      </xsd:simpleType>
    </xsd:element>
    <xsd:element name="Profession" ma:index="7" nillable="true" ma:displayName="Profession" ma:default="Select Profession" ma:format="Dropdown" ma:internalName="Profession">
      <xsd:simpleType>
        <xsd:restriction base="dms:Choice">
          <xsd:enumeration value="Select Profession"/>
          <xsd:enumeration value="Finance"/>
          <xsd:enumeration value="Corporate - Organisation Development"/>
          <xsd:enumeration value="Corporate - Legal"/>
          <xsd:enumeration value="Corporate - HR"/>
          <xsd:enumeration value="Corporate - IT"/>
          <xsd:enumeration value="Corporate - Corporate Procurement"/>
          <xsd:enumeration value="Corporate - Finance"/>
          <xsd:enumeration value="Nuclear Safety &amp; Assurance"/>
          <xsd:enumeration value="Strategy, Stakeholder Management &amp; Communications"/>
          <xsd:enumeration value="Technical"/>
          <xsd:enumeration value="Commercial"/>
          <xsd:enumeration value="Site Development"/>
          <xsd:enumeration value="Project Management &amp; PMO"/>
          <xsd:enumeration value="Digital"/>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ApprovalAssignedTo" ma:index="28" nillable="true" ma:displayName="Goedkeurd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9" nillable="true" ma:displayName="Antwoorden"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30" nillable="true" ma:displayName="Goedkeuring auteu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1" nillable="true" ma:displayName="Goedkeuringsstatus"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0062be-93d5-45af-8397-4598fe8ea00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7b74dfb-fbbf-412a-9640-defe2d4b889a}" ma:internalName="TaxCatchAll" ma:showField="CatchAllData" ma:web="130062be-93d5-45af-8397-4598fe8ea00a">
      <xsd:complexType>
        <xsd:complexContent>
          <xsd:extension base="dms:MultiChoiceLookup">
            <xsd:sequence>
              <xsd:element name="Value" type="dms:Lookup" maxOccurs="unbounded" minOccurs="0" nillable="true"/>
            </xsd:sequence>
          </xsd:extension>
        </xsd:complexContent>
      </xsd:complexType>
    </xsd:element>
    <xsd:element name="_dlc_DocId" ma:index="24"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tatus xmlns="122b6854-06b8-4ffb-ad34-0433e4cc689e">DRAFT - UNCONTROLLED</Status>
    <Document_x0020_Type xmlns="122b6854-06b8-4ffb-ad34-0433e4cc689e">Select DocType</Document_x0020_Type>
    <Process xmlns="122b6854-06b8-4ffb-ad34-0433e4cc689e">Select Process</Process>
    <Programme xmlns="122b6854-06b8-4ffb-ad34-0433e4cc689e">Select Programme</Programme>
    <TaxCatchAll xmlns="130062be-93d5-45af-8397-4598fe8ea00a" xsi:nil="true"/>
    <Classification xmlns="122b6854-06b8-4ffb-ad34-0433e4cc689e">Unclassified</Classification>
    <Profession xmlns="122b6854-06b8-4ffb-ad34-0433e4cc689e">Select Profession</Profession>
    <lcf76f155ced4ddcb4097134ff3c332f xmlns="122b6854-06b8-4ffb-ad34-0433e4cc689e">
      <Terms xmlns="http://schemas.microsoft.com/office/infopath/2007/PartnerControls"/>
    </lcf76f155ced4ddcb4097134ff3c332f>
    <_ApprovalAssignedTo xmlns="122b6854-06b8-4ffb-ad34-0433e4cc689e">
      <UserInfo>
        <DisplayName/>
        <AccountId xsi:nil="true"/>
        <AccountType/>
      </UserInfo>
    </_ApprovalAssignedTo>
    <_ApprovalStatus xmlns="122b6854-06b8-4ffb-ad34-0433e4cc689e">0</_ApprovalStatus>
    <_ApprovalRespondedBy xmlns="122b6854-06b8-4ffb-ad34-0433e4cc689e">
      <UserInfo>
        <DisplayName/>
        <AccountId xsi:nil="true"/>
        <AccountType/>
      </UserInfo>
    </_ApprovalRespondedBy>
    <_dlc_DocId xmlns="130062be-93d5-45af-8397-4598fe8ea00a">YPKPVVF644KH-587749706-18882</_dlc_DocId>
    <_dlc_DocIdUrl xmlns="130062be-93d5-45af-8397-4598fe8ea00a">
      <Url>https://dictu.sharepoint.com/sites/KD-AFD-NEONL/_layouts/15/DocIdRedir.aspx?ID=YPKPVVF644KH-587749706-18882</Url>
      <Description>YPKPVVF644KH-587749706-18882</Description>
    </_dlc_DocIdUrl>
    <_ApprovalSentBy xmlns="122b6854-06b8-4ffb-ad34-0433e4cc689e">
      <UserInfo>
        <DisplayName/>
        <AccountId xsi:nil="true"/>
        <AccountType/>
      </UserInfo>
    </_ApprovalSentBy>
  </documentManagement>
</p:properties>
</file>

<file path=customXml/itemProps1.xml><?xml version="1.0" encoding="utf-8"?>
<ds:datastoreItem xmlns:ds="http://schemas.openxmlformats.org/officeDocument/2006/customXml" ds:itemID="{13FBE92E-04ED-4E97-BA45-541109D4DA66}">
  <ds:schemaRefs>
    <ds:schemaRef ds:uri="http://schemas.microsoft.com/sharepoint/v3/contenttype/forms"/>
  </ds:schemaRefs>
</ds:datastoreItem>
</file>

<file path=customXml/itemProps2.xml><?xml version="1.0" encoding="utf-8"?>
<ds:datastoreItem xmlns:ds="http://schemas.openxmlformats.org/officeDocument/2006/customXml" ds:itemID="{D0AE6F0C-8999-481F-9123-21923AA9E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2b6854-06b8-4ffb-ad34-0433e4cc689e"/>
    <ds:schemaRef ds:uri="130062be-93d5-45af-8397-4598fe8ea0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26F30A-F986-4397-BB2F-FB5BB186D6D3}">
  <ds:schemaRefs>
    <ds:schemaRef ds:uri="http://schemas.microsoft.com/sharepoint/events"/>
  </ds:schemaRefs>
</ds:datastoreItem>
</file>

<file path=customXml/itemProps4.xml><?xml version="1.0" encoding="utf-8"?>
<ds:datastoreItem xmlns:ds="http://schemas.openxmlformats.org/officeDocument/2006/customXml" ds:itemID="{05C9314B-4F83-469D-93C8-621F6E2D60A1}">
  <ds:schemaRefs>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130062be-93d5-45af-8397-4598fe8ea00a"/>
    <ds:schemaRef ds:uri="122b6854-06b8-4ffb-ad34-0433e4cc689e"/>
    <ds:schemaRef ds:uri="http://www.w3.org/XML/1998/namespace"/>
  </ds:schemaRefs>
</ds:datastoreItem>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1. Voorblad</vt:lpstr>
      <vt:lpstr>3. Invulblad Marktopslagen</vt:lpstr>
      <vt:lpstr>4. Omzetberekening inschrijf</vt:lpstr>
      <vt:lpstr>5. Doorrekening Inschrijfprijs</vt:lpstr>
      <vt:lpstr>6.Prijsscore Inschrijver</vt:lpstr>
      <vt:lpstr>7.Richtlijntarieven marktopslag</vt:lpstr>
      <vt:lpstr>'1. Voorblad'!Afdrukbereik</vt:lpstr>
      <vt:lpstr>'3. Invulblad Marktopslagen'!Afdrukbereik</vt:lpstr>
      <vt:lpstr>'4. Omzetberekening inschrijf'!Afdrukbereik</vt:lpstr>
      <vt:lpstr>'5. Doorrekening Inschrijfprijs'!Afdrukbereik</vt:lpstr>
      <vt:lpstr>'7.Richtlijntarieven marktopslag'!Afdrukbereik</vt:lpstr>
      <vt:lpstr>'7.Richtlijntarieven marktopslag'!Afdruktitels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Arjen Veenstra</dc:creator>
  <cp:lastModifiedBy>Schroten, ir. M.A. MSc (Michiel)</cp:lastModifiedBy>
  <dcterms:created xsi:type="dcterms:W3CDTF">2026-02-06T17:39:04Z</dcterms:created>
  <dcterms:modified xsi:type="dcterms:W3CDTF">2026-03-12T10:22:11Z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0x010100DCE48C3BE23B324E89C96B53711984D4</vt:lpwstr>
  </property>
  <property fmtid="{D5CDD505-2E9C-101B-9397-08002B2CF9AE}" pid="3" name="_dlc_DocIdItemGuid">
    <vt:lpwstr>e3c6a975-0b28-49fd-8a5c-dc1666d6f82a</vt:lpwstr>
  </property>
  <property fmtid="{D5CDD505-2E9C-101B-9397-08002B2CF9AE}" pid="4" name="MediaServiceImageTags">
    <vt:lpwstr/>
  </property>
</Properties>
</file>