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energieelektriciteitengas/Gedeelde documenten/General/1. Aanbestedingsdocumenten/"/>
    </mc:Choice>
  </mc:AlternateContent>
  <xr:revisionPtr revIDLastSave="17" documentId="13_ncr:1_{C8667E3A-AE46-4359-9973-196F91AECC36}" xr6:coauthVersionLast="47" xr6:coauthVersionMax="47" xr10:uidLastSave="{D2750E7A-6773-487C-8936-62FC47742886}"/>
  <bookViews>
    <workbookView xWindow="38280" yWindow="-120" windowWidth="38640" windowHeight="21120" xr2:uid="{00000000-000D-0000-FFFF-FFFF00000000}"/>
  </bookViews>
  <sheets>
    <sheet name="Prijzenblad" sheetId="2" r:id="rId1"/>
  </sheets>
  <definedNames>
    <definedName name="_xlnm.Print_Area" localSheetId="0">Prijzenblad!$A$1:$D$30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2" l="1"/>
  <c r="C47" i="2"/>
  <c r="D16" i="2"/>
  <c r="C46" i="2"/>
  <c r="D46" i="2"/>
  <c r="C48" i="2"/>
  <c r="C45" i="2"/>
  <c r="C44" i="2"/>
  <c r="C43" i="2"/>
  <c r="C53" i="2" l="1"/>
  <c r="C56" i="2"/>
  <c r="C52" i="2"/>
  <c r="D52" i="2"/>
  <c r="D48" i="2"/>
  <c r="D45" i="2"/>
  <c r="D44" i="2"/>
  <c r="D43" i="2"/>
  <c r="C36" i="2"/>
  <c r="D36" i="2" s="1"/>
  <c r="C35" i="2"/>
  <c r="C34" i="2"/>
  <c r="D34" i="2" s="1"/>
  <c r="C23" i="2"/>
  <c r="D49" i="2" l="1"/>
  <c r="C57" i="2"/>
  <c r="C55" i="2"/>
  <c r="D55" i="2" s="1"/>
  <c r="C54" i="2"/>
  <c r="D54" i="2" s="1"/>
  <c r="D56" i="2"/>
  <c r="D57" i="2"/>
  <c r="D53" i="2"/>
  <c r="D58" i="2" l="1"/>
  <c r="D60" i="2" s="1"/>
  <c r="C22" i="2" l="1"/>
  <c r="C21" i="2"/>
  <c r="D35" i="2" l="1"/>
  <c r="D33" i="2"/>
  <c r="D37" i="2" s="1"/>
  <c r="D17" i="2"/>
  <c r="D15" i="2"/>
  <c r="D14" i="2"/>
  <c r="D13" i="2"/>
  <c r="D18" i="2" s="1"/>
  <c r="D22" i="2"/>
  <c r="C27" i="2" l="1"/>
  <c r="D27" i="2" s="1"/>
  <c r="C26" i="2"/>
  <c r="D26" i="2" s="1"/>
  <c r="C24" i="2"/>
  <c r="C25" i="2"/>
  <c r="D25" i="2" s="1"/>
  <c r="D21" i="2"/>
  <c r="D23" i="2"/>
  <c r="C28" i="2" l="1"/>
  <c r="D28" i="2" s="1"/>
  <c r="D24" i="2"/>
  <c r="D29" i="2" l="1"/>
  <c r="D40" i="2" s="1"/>
</calcChain>
</file>

<file path=xl/sharedStrings.xml><?xml version="1.0" encoding="utf-8"?>
<sst xmlns="http://schemas.openxmlformats.org/spreadsheetml/2006/main" count="70" uniqueCount="59">
  <si>
    <t>Formulier B - Prijsinvulformulier</t>
  </si>
  <si>
    <t>Behorende bij Aanbesteding Elektriciteit Gemeente Waalwijk en Gemeente Loon op Zand</t>
  </si>
  <si>
    <t>Kenmerk: 115998</t>
  </si>
  <si>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</si>
  <si>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</si>
  <si>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</si>
  <si>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</t>
  </si>
  <si>
    <t>Genoemde aantallen zijn indicatief. Hieraan kunnen geen rechten worden ontleend.</t>
  </si>
  <si>
    <t>Gunningscriteria elektriciteit (fictieve korting)</t>
  </si>
  <si>
    <t>Akkoord (1), Niet_akkoord (0)</t>
  </si>
  <si>
    <t>Bedrag per MWh</t>
  </si>
  <si>
    <t>Fictieve korting</t>
  </si>
  <si>
    <t>4 klikmomenten per jaar in plaats van 2</t>
  </si>
  <si>
    <t>bandbreedte 20% (in plaats van 10%) *)</t>
  </si>
  <si>
    <t>bandbreedte vrij (in plaats van 10%) *)</t>
  </si>
  <si>
    <t>prijsklik tot 2 jaar vooruit mogelijk voor 100% in plaats van 50%</t>
  </si>
  <si>
    <t>prijsklik tot 3 jaar vooruit mogelijk (in 2026 kliks voor 2029)</t>
  </si>
  <si>
    <t>Totaal fictieve korting elektriciteit per MWh</t>
  </si>
  <si>
    <t>*) hooguit één van de twee velden mag worden ingevuld</t>
  </si>
  <si>
    <t>Opslag elektriciteit Endex en/ of OTC</t>
  </si>
  <si>
    <t xml:space="preserve">Prijs </t>
  </si>
  <si>
    <t>Aantal</t>
  </si>
  <si>
    <t>Totaalprijs</t>
  </si>
  <si>
    <t>Peak opslag 2028 [per MWh] €</t>
  </si>
  <si>
    <t>Off-peak opslag 2028 [per MWh] €</t>
  </si>
  <si>
    <t>Vastrecht 2028 [per aansluiting per maand] €</t>
  </si>
  <si>
    <t>Groentoeslag NL wind en/ of NL zon-PV 2028 [per MWh] €</t>
  </si>
  <si>
    <t>Peak opslag 2029 [per MWh] €</t>
  </si>
  <si>
    <t>Off-peak opslag 2029 [per MWh] €</t>
  </si>
  <si>
    <t>Vastrecht 2029 [per aansluiting per maand] €</t>
  </si>
  <si>
    <t>Groentoeslag NL wind en/ of NL zon-PV 2029 [per MWh] €</t>
  </si>
  <si>
    <t>Elektriciteitsprijs per jaar</t>
  </si>
  <si>
    <t>Prijs/ %</t>
  </si>
  <si>
    <t>(Minimum)prijs</t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</si>
  <si>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2028 [bedrag per MWh] **) €</t>
    </r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</si>
  <si>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2028 [percentage EPEX tarief] **) %</t>
    </r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</si>
  <si>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2029 [bedrag per MWh] ***) €</t>
    </r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</si>
  <si>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2029 [percentage EPEX tarief] ***) %</t>
    </r>
  </si>
  <si>
    <t xml:space="preserve">Totaalprijs handling GV teruglevering per jaar    </t>
  </si>
  <si>
    <t>**) en ***) één van de twee velden dient te worden ingevuld. Bij percentages wordt uitgegaan van de ongewogen gemiddelde EPEX 2025 (€ 88,-)</t>
  </si>
  <si>
    <t>Bij minimumprijs kan als voorbeeld worden ingevoerd: 20% van EPEX of tenminste € 2. Bij vast tarief het percentage leeg laten en het tarief invoeren bij minimumprijs</t>
  </si>
  <si>
    <t xml:space="preserve">Elektriciteit totaalprijs opslagen en handling GV teruglevering inclusief fictieve korting per jaar   </t>
  </si>
  <si>
    <t>Gunningscriteria gas (fictieve korting)</t>
  </si>
  <si>
    <t>Bedrag per nm3</t>
  </si>
  <si>
    <t>2 klikmomenten per jaar in plaats van 1</t>
  </si>
  <si>
    <t>bandbreedte 20% (in plaats van 10%) ****)</t>
  </si>
  <si>
    <t>bandbreedte vrij (in plaats van 10%) ****)</t>
  </si>
  <si>
    <t>in combinatie met Wabico (www.wabico.nl) groen gas certificaten kan grijs gas worden geleverd</t>
  </si>
  <si>
    <t>prijsklik tot 2 jaar vooruit mogelijk  voor 100% in plaats van 50%</t>
  </si>
  <si>
    <t>Totaal fictieve korting gas per nm3</t>
  </si>
  <si>
    <t>****) hooguit één van de twee velden mag worden ingevuld</t>
  </si>
  <si>
    <t>Opslag gas Endex-TTF en/ of OTC</t>
  </si>
  <si>
    <t>Opslag profielgas [per nm3] 2028  €</t>
  </si>
  <si>
    <t>CO2 compensatie gas [per nm3]  2028  *****)  €</t>
  </si>
  <si>
    <t>Opslag profielgas [per nm3] 2029  €</t>
  </si>
  <si>
    <t>CO2 compensatie gas [per nm3]  2029  *****)  €</t>
  </si>
  <si>
    <t>Gasprijs per jaar</t>
  </si>
  <si>
    <t>*****) uitgangspunt 2,134 kg CO2 per nm3 aardgas 'well-to-wheel' zie https://co2emissiefactoren.nl</t>
  </si>
  <si>
    <t xml:space="preserve">Gas  totaalprijs opslagen inclusief fictieve korting per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</si>
</sst>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&quot;€&quot;\ #,##0.00"/>
    <numFmt numFmtId="166" formatCode="_ * #,##0_ ;_ * \-#,##0_ ;_ * &quot;-&quot;??_ ;_ @_ "/>
    <numFmt numFmtId="167" formatCode="_ &quot;€&quot;\ * #,##0.0000_ ;_ &quot;€&quot;\ * \-#,##0.0000_ ;_ &quot;€&quot;\ * &quot;-&quot;??_ ;_ @_ "/>
    <numFmt numFmtId="168" formatCode="_ [$€-413]\ * #,##0.0000_ ;_ [$€-413]\ * \-#,##0.0000_ ;_ [$€-413]\ * &quot;-&quot;????_ ;_ @_ "/>
  </numFmts>
  <fonts count="15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rgb="FF00B050"/>
      <name val="Verdana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Verdana"/>
      <family val="2"/>
    </font>
    <font>
      <i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9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5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/>
    <xf numFmtId="44" fontId="6" fillId="0" borderId="1" xfId="3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9" fontId="9" fillId="5" borderId="1" xfId="4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left" vertical="center"/>
    </xf>
    <xf numFmtId="0" fontId="5" fillId="4" borderId="0" xfId="0" applyFont="1" applyFill="1" applyAlignment="1">
      <alignment vertical="center"/>
    </xf>
    <xf numFmtId="167" fontId="6" fillId="0" borderId="1" xfId="3" applyNumberFormat="1" applyFont="1" applyBorder="1" applyAlignment="1">
      <alignment horizontal="center" vertical="center"/>
    </xf>
    <xf numFmtId="0" fontId="0" fillId="4" borderId="0" xfId="0" applyFill="1" applyAlignment="1">
      <alignment vertical="top"/>
    </xf>
    <xf numFmtId="168" fontId="6" fillId="0" borderId="1" xfId="0" applyNumberFormat="1" applyFont="1" applyBorder="1" applyAlignment="1">
      <alignment vertical="center"/>
    </xf>
    <xf numFmtId="168" fontId="5" fillId="4" borderId="1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</cellXfs>
  <cellStyles count="5">
    <cellStyle name="Komma" xfId="2" builtinId="3"/>
    <cellStyle name="Procent" xfId="4" builtinId="5"/>
    <cellStyle name="Standaard" xfId="0" builtinId="0"/>
    <cellStyle name="Standaard 3 4" xfId="1" xr:uid="{00000000-0005-0000-0000-000001000000}"/>
    <cellStyle name="Valuta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14" workbookViewId="0">
      <selection activeCell="B15" sqref="B15"/>
    </sheetView>
  </sheetViews>
  <sheetFormatPr defaultColWidth="9.140625" defaultRowHeight="15"/>
  <cols>
    <col min="1" max="1" width="60.85546875" style="4" customWidth="1"/>
    <col min="2" max="5" width="20.7109375" style="10" customWidth="1"/>
    <col min="6" max="6" width="23" style="10" customWidth="1"/>
    <col min="7" max="7" width="20.7109375" style="10" customWidth="1"/>
    <col min="8" max="8" width="38" style="4" customWidth="1"/>
    <col min="9" max="16384" width="9.140625" style="4"/>
  </cols>
  <sheetData>
    <row r="1" spans="1:8" ht="24.75">
      <c r="A1" s="34" t="s">
        <v>0</v>
      </c>
      <c r="B1" s="34"/>
      <c r="C1" s="34"/>
      <c r="D1" s="34"/>
      <c r="E1" s="9"/>
      <c r="F1" s="9"/>
      <c r="G1" s="9"/>
    </row>
    <row r="2" spans="1:8">
      <c r="A2" s="24" t="s">
        <v>1</v>
      </c>
    </row>
    <row r="3" spans="1:8">
      <c r="A3" s="1" t="s">
        <v>2</v>
      </c>
    </row>
    <row r="4" spans="1:8" ht="10.5" customHeight="1">
      <c r="A4" s="2"/>
    </row>
    <row r="5" spans="1:8" ht="15.75">
      <c r="A5" s="3" t="s">
        <v>3</v>
      </c>
    </row>
    <row r="6" spans="1:8">
      <c r="A6" s="6" t="s">
        <v>4</v>
      </c>
      <c r="B6" s="15"/>
      <c r="C6" s="15"/>
      <c r="D6" s="15"/>
      <c r="E6" s="15"/>
      <c r="F6" s="15"/>
      <c r="G6" s="15"/>
      <c r="H6" s="5"/>
    </row>
    <row r="7" spans="1:8">
      <c r="A7" s="6" t="s">
        <v>5</v>
      </c>
      <c r="B7" s="15"/>
      <c r="C7" s="15"/>
      <c r="D7" s="15"/>
      <c r="E7" s="15"/>
      <c r="F7" s="4"/>
      <c r="G7" s="4"/>
    </row>
    <row r="8" spans="1:8" ht="3.75" customHeight="1">
      <c r="A8" s="6"/>
      <c r="B8" s="15"/>
      <c r="C8" s="15"/>
      <c r="D8" s="15"/>
      <c r="E8" s="15"/>
      <c r="F8" s="4"/>
      <c r="G8" s="4"/>
    </row>
    <row r="9" spans="1:8">
      <c r="A9" s="6" t="s">
        <v>6</v>
      </c>
      <c r="B9" s="15"/>
      <c r="C9" s="15"/>
      <c r="D9" s="15"/>
      <c r="E9" s="15"/>
      <c r="F9" s="4"/>
      <c r="G9" s="4"/>
    </row>
    <row r="10" spans="1:8" s="19" customFormat="1">
      <c r="A10" s="6" t="s">
        <v>7</v>
      </c>
      <c r="B10" s="18"/>
      <c r="C10" s="18"/>
      <c r="D10" s="18"/>
      <c r="E10" s="18"/>
    </row>
    <row r="11" spans="1:8">
      <c r="B11" s="15"/>
      <c r="C11" s="15"/>
      <c r="D11" s="15"/>
      <c r="E11" s="15"/>
      <c r="F11" s="4"/>
      <c r="G11" s="4"/>
    </row>
    <row r="12" spans="1:8" ht="24.95" customHeight="1">
      <c r="A12" s="11" t="s">
        <v>8</v>
      </c>
      <c r="B12" s="11" t="s">
        <v>9</v>
      </c>
      <c r="C12" s="21" t="s">
        <v>10</v>
      </c>
      <c r="D12" s="22" t="s">
        <v>11</v>
      </c>
      <c r="E12" s="15"/>
      <c r="F12" s="4"/>
      <c r="G12" s="4"/>
    </row>
    <row r="13" spans="1:8" ht="24.95" customHeight="1">
      <c r="A13" s="12" t="s">
        <v>12</v>
      </c>
      <c r="B13" s="23"/>
      <c r="C13" s="20">
        <v>-1.5</v>
      </c>
      <c r="D13" s="14">
        <f t="shared" ref="D13:D17" si="0">B13*C13</f>
        <v>0</v>
      </c>
      <c r="E13" s="15"/>
      <c r="F13" s="4"/>
      <c r="G13" s="4"/>
    </row>
    <row r="14" spans="1:8" ht="24.95" customHeight="1">
      <c r="A14" s="12" t="s">
        <v>13</v>
      </c>
      <c r="B14" s="23"/>
      <c r="C14" s="20">
        <v>-2</v>
      </c>
      <c r="D14" s="14">
        <f t="shared" si="0"/>
        <v>0</v>
      </c>
      <c r="E14" s="15"/>
      <c r="F14" s="4"/>
      <c r="G14" s="4"/>
    </row>
    <row r="15" spans="1:8" ht="24.95" customHeight="1">
      <c r="A15" s="12" t="s">
        <v>14</v>
      </c>
      <c r="B15" s="23"/>
      <c r="C15" s="20">
        <v>-3</v>
      </c>
      <c r="D15" s="14">
        <f t="shared" si="0"/>
        <v>0</v>
      </c>
      <c r="E15" s="15"/>
      <c r="F15" s="4"/>
      <c r="G15" s="4"/>
    </row>
    <row r="16" spans="1:8" ht="24.95" customHeight="1">
      <c r="A16" s="12" t="s">
        <v>15</v>
      </c>
      <c r="B16" s="23"/>
      <c r="C16" s="20">
        <v>-1.5</v>
      </c>
      <c r="D16" s="14">
        <f t="shared" si="0"/>
        <v>0</v>
      </c>
      <c r="E16" s="15"/>
      <c r="F16" s="4"/>
      <c r="G16" s="4"/>
    </row>
    <row r="17" spans="1:7" ht="24.95" customHeight="1">
      <c r="A17" s="12" t="s">
        <v>16</v>
      </c>
      <c r="B17" s="23"/>
      <c r="C17" s="20">
        <v>-3</v>
      </c>
      <c r="D17" s="14">
        <f t="shared" si="0"/>
        <v>0</v>
      </c>
      <c r="E17" s="15"/>
      <c r="F17" s="4"/>
      <c r="G17" s="4"/>
    </row>
    <row r="18" spans="1:7" ht="24.95" customHeight="1">
      <c r="A18" s="37" t="s">
        <v>17</v>
      </c>
      <c r="B18" s="38"/>
      <c r="C18" s="38"/>
      <c r="D18" s="16">
        <f>SUM(D13:D17)</f>
        <v>0</v>
      </c>
      <c r="E18" s="4"/>
      <c r="F18" s="4"/>
      <c r="G18" s="4"/>
    </row>
    <row r="19" spans="1:7" ht="24.95" customHeight="1">
      <c r="A19" s="8" t="s">
        <v>18</v>
      </c>
      <c r="B19" s="15"/>
      <c r="C19" s="15"/>
      <c r="D19" s="15"/>
      <c r="E19" s="15"/>
      <c r="F19" s="4"/>
      <c r="G19" s="4"/>
    </row>
    <row r="20" spans="1:7" s="8" customFormat="1" ht="24.95" customHeight="1">
      <c r="A20" s="11" t="s">
        <v>19</v>
      </c>
      <c r="B20" s="21" t="s">
        <v>20</v>
      </c>
      <c r="C20" s="21" t="s">
        <v>21</v>
      </c>
      <c r="D20" s="22" t="s">
        <v>22</v>
      </c>
    </row>
    <row r="21" spans="1:7" ht="24.95" customHeight="1">
      <c r="A21" s="12" t="s">
        <v>23</v>
      </c>
      <c r="B21" s="17"/>
      <c r="C21" s="13">
        <f>6482*0.4</f>
        <v>2592.8000000000002</v>
      </c>
      <c r="D21" s="14">
        <f t="shared" ref="D21:D28" si="1">B21*C21</f>
        <v>0</v>
      </c>
      <c r="E21" s="4"/>
      <c r="F21" s="4"/>
      <c r="G21" s="4"/>
    </row>
    <row r="22" spans="1:7" ht="24.95" customHeight="1">
      <c r="A22" s="12" t="s">
        <v>24</v>
      </c>
      <c r="B22" s="17"/>
      <c r="C22" s="13">
        <f>6482*0.6</f>
        <v>3889.2</v>
      </c>
      <c r="D22" s="14">
        <f t="shared" si="1"/>
        <v>0</v>
      </c>
      <c r="E22" s="4"/>
      <c r="F22" s="4"/>
      <c r="G22" s="4"/>
    </row>
    <row r="23" spans="1:7" ht="24.95" customHeight="1">
      <c r="A23" s="12" t="s">
        <v>25</v>
      </c>
      <c r="B23" s="17"/>
      <c r="C23" s="13">
        <f>12*(525+11+234+4)</f>
        <v>9288</v>
      </c>
      <c r="D23" s="14">
        <f t="shared" ref="D23" si="2">B23*C23</f>
        <v>0</v>
      </c>
      <c r="E23" s="4"/>
      <c r="F23" s="4"/>
      <c r="G23" s="4"/>
    </row>
    <row r="24" spans="1:7" ht="24.95" customHeight="1">
      <c r="A24" s="12" t="s">
        <v>26</v>
      </c>
      <c r="B24" s="17"/>
      <c r="C24" s="13">
        <f>C21+C22</f>
        <v>6482</v>
      </c>
      <c r="D24" s="14">
        <f t="shared" si="1"/>
        <v>0</v>
      </c>
      <c r="E24" s="4"/>
      <c r="F24" s="4"/>
      <c r="G24" s="4"/>
    </row>
    <row r="25" spans="1:7" ht="24.95" customHeight="1">
      <c r="A25" s="12" t="s">
        <v>27</v>
      </c>
      <c r="B25" s="17"/>
      <c r="C25" s="13">
        <f>C21</f>
        <v>2592.8000000000002</v>
      </c>
      <c r="D25" s="14">
        <f t="shared" si="1"/>
        <v>0</v>
      </c>
      <c r="E25" s="4"/>
      <c r="F25" s="4"/>
      <c r="G25" s="4"/>
    </row>
    <row r="26" spans="1:7" ht="24.95" customHeight="1">
      <c r="A26" s="12" t="s">
        <v>28</v>
      </c>
      <c r="B26" s="17"/>
      <c r="C26" s="13">
        <f>C22</f>
        <v>3889.2</v>
      </c>
      <c r="D26" s="14">
        <f t="shared" si="1"/>
        <v>0</v>
      </c>
      <c r="E26" s="4"/>
      <c r="F26" s="4"/>
      <c r="G26" s="4"/>
    </row>
    <row r="27" spans="1:7" ht="24.95" customHeight="1">
      <c r="A27" s="12" t="s">
        <v>29</v>
      </c>
      <c r="B27" s="17"/>
      <c r="C27" s="13">
        <f>C23</f>
        <v>9288</v>
      </c>
      <c r="D27" s="14">
        <f>B27*C27</f>
        <v>0</v>
      </c>
      <c r="E27" s="4"/>
      <c r="F27" s="4"/>
      <c r="G27" s="4"/>
    </row>
    <row r="28" spans="1:7" ht="24.95" customHeight="1">
      <c r="A28" s="12" t="s">
        <v>30</v>
      </c>
      <c r="B28" s="17"/>
      <c r="C28" s="13">
        <f>C24</f>
        <v>6482</v>
      </c>
      <c r="D28" s="14">
        <f t="shared" si="1"/>
        <v>0</v>
      </c>
      <c r="E28" s="4"/>
      <c r="F28" s="4"/>
      <c r="G28" s="4"/>
    </row>
    <row r="29" spans="1:7" ht="24.95" customHeight="1">
      <c r="A29" s="37" t="s">
        <v>31</v>
      </c>
      <c r="B29" s="38"/>
      <c r="C29" s="38"/>
      <c r="D29" s="16">
        <f>SUM(D21:D28)/2</f>
        <v>0</v>
      </c>
      <c r="E29" s="4"/>
      <c r="F29" s="4"/>
      <c r="G29" s="4"/>
    </row>
    <row r="30" spans="1:7" ht="7.5" customHeight="1">
      <c r="A30" s="7"/>
      <c r="B30" s="7"/>
      <c r="C30" s="7"/>
      <c r="D30" s="15"/>
      <c r="E30" s="4"/>
      <c r="F30" s="4"/>
      <c r="G30" s="4"/>
    </row>
    <row r="32" spans="1:7" ht="24.95" customHeight="1">
      <c r="A32" s="11" t="s">
        <v>19</v>
      </c>
      <c r="B32" s="21" t="s">
        <v>32</v>
      </c>
      <c r="C32" s="21" t="s">
        <v>21</v>
      </c>
      <c r="D32" s="22" t="s">
        <v>22</v>
      </c>
      <c r="E32" s="22" t="s">
        <v>33</v>
      </c>
    </row>
    <row r="33" spans="1:8" ht="24.95" customHeight="1">
      <c r="A33" s="12" t="s">
        <v>34</v>
      </c>
      <c r="B33" s="17"/>
      <c r="C33" s="13">
        <v>531</v>
      </c>
      <c r="D33" s="14">
        <f t="shared" ref="D33:D35" si="3">B33*C33</f>
        <v>0</v>
      </c>
    </row>
    <row r="34" spans="1:8" ht="24.95" customHeight="1">
      <c r="A34" s="12" t="s">
        <v>35</v>
      </c>
      <c r="B34" s="27"/>
      <c r="C34" s="13">
        <f>C33</f>
        <v>531</v>
      </c>
      <c r="D34" s="14">
        <f>IF(B34*88&gt;E34,B34*88,E34)*C34</f>
        <v>0</v>
      </c>
      <c r="E34" s="17"/>
    </row>
    <row r="35" spans="1:8" ht="24.95" customHeight="1">
      <c r="A35" s="12" t="s">
        <v>36</v>
      </c>
      <c r="B35" s="17"/>
      <c r="C35" s="13">
        <f>C33</f>
        <v>531</v>
      </c>
      <c r="D35" s="14">
        <f t="shared" si="3"/>
        <v>0</v>
      </c>
      <c r="E35" s="28"/>
    </row>
    <row r="36" spans="1:8" ht="24.95" customHeight="1">
      <c r="A36" s="12" t="s">
        <v>37</v>
      </c>
      <c r="B36" s="27"/>
      <c r="C36" s="13">
        <f>C33</f>
        <v>531</v>
      </c>
      <c r="D36" s="14">
        <f>IF(B36*88&gt;E36,B36*88,E36)*C36</f>
        <v>0</v>
      </c>
      <c r="E36" s="17"/>
    </row>
    <row r="37" spans="1:8" ht="24.95" customHeight="1">
      <c r="A37" s="35" t="s">
        <v>38</v>
      </c>
      <c r="B37" s="36"/>
      <c r="C37" s="36"/>
      <c r="D37" s="16">
        <f>SUM(D33:D36)</f>
        <v>0</v>
      </c>
    </row>
    <row r="38" spans="1:8" ht="24.95" customHeight="1">
      <c r="A38" s="8" t="s">
        <v>39</v>
      </c>
      <c r="B38" s="25"/>
      <c r="C38" s="25"/>
      <c r="D38" s="26"/>
    </row>
    <row r="39" spans="1:8" ht="24.95" customHeight="1">
      <c r="A39" s="31" t="s">
        <v>40</v>
      </c>
      <c r="B39" s="25"/>
      <c r="C39" s="25"/>
      <c r="D39" s="26"/>
    </row>
    <row r="40" spans="1:8" ht="24.95" customHeight="1">
      <c r="A40" s="35" t="s">
        <v>41</v>
      </c>
      <c r="B40" s="36"/>
      <c r="C40" s="36"/>
      <c r="D40" s="16">
        <f>D18*C24+D29+D37</f>
        <v>0</v>
      </c>
    </row>
    <row r="41" spans="1:8" ht="24.95" customHeight="1">
      <c r="G41" s="15"/>
      <c r="H41" s="5"/>
    </row>
    <row r="42" spans="1:8" ht="24.95" customHeight="1">
      <c r="A42" s="11" t="s">
        <v>42</v>
      </c>
      <c r="B42" s="11" t="s">
        <v>9</v>
      </c>
      <c r="C42" s="21" t="s">
        <v>43</v>
      </c>
      <c r="D42" s="22" t="s">
        <v>11</v>
      </c>
      <c r="E42" s="15"/>
      <c r="F42" s="15"/>
      <c r="G42" s="15"/>
      <c r="H42" s="5"/>
    </row>
    <row r="43" spans="1:8" ht="24.95" customHeight="1">
      <c r="A43" s="12" t="s">
        <v>44</v>
      </c>
      <c r="B43" s="23"/>
      <c r="C43" s="30">
        <f>-1.5*35.17/3600</f>
        <v>-1.4654166666666668E-2</v>
      </c>
      <c r="D43" s="32">
        <f t="shared" ref="D43:D48" si="4">B43*C43</f>
        <v>0</v>
      </c>
      <c r="E43" s="15"/>
      <c r="F43" s="15"/>
      <c r="G43" s="15"/>
      <c r="H43" s="5"/>
    </row>
    <row r="44" spans="1:8" ht="24.95" customHeight="1">
      <c r="A44" s="12" t="s">
        <v>45</v>
      </c>
      <c r="B44" s="23"/>
      <c r="C44" s="30">
        <f>-2*35.17/3600</f>
        <v>-1.953888888888889E-2</v>
      </c>
      <c r="D44" s="32">
        <f t="shared" si="4"/>
        <v>0</v>
      </c>
      <c r="E44" s="15"/>
      <c r="F44" s="15"/>
      <c r="G44" s="15"/>
      <c r="H44" s="5"/>
    </row>
    <row r="45" spans="1:8" ht="24.95" customHeight="1">
      <c r="A45" s="12" t="s">
        <v>46</v>
      </c>
      <c r="B45" s="23"/>
      <c r="C45" s="30">
        <f>-3*35.17/3600</f>
        <v>-2.9308333333333336E-2</v>
      </c>
      <c r="D45" s="32">
        <f t="shared" si="4"/>
        <v>0</v>
      </c>
      <c r="E45" s="15"/>
      <c r="F45" s="15"/>
      <c r="G45" s="15"/>
      <c r="H45" s="5"/>
    </row>
    <row r="46" spans="1:8" ht="24.95" customHeight="1">
      <c r="A46" s="12" t="s">
        <v>47</v>
      </c>
      <c r="B46" s="23"/>
      <c r="C46" s="30">
        <f>-2*35.17/3600</f>
        <v>-1.953888888888889E-2</v>
      </c>
      <c r="D46" s="32">
        <f t="shared" si="4"/>
        <v>0</v>
      </c>
      <c r="E46" s="15"/>
      <c r="F46" s="15"/>
      <c r="G46" s="15"/>
      <c r="H46" s="5"/>
    </row>
    <row r="47" spans="1:8" ht="24.95" customHeight="1">
      <c r="A47" s="12" t="s">
        <v>48</v>
      </c>
      <c r="B47" s="23"/>
      <c r="C47" s="30">
        <f>-1.5*35.17/3600</f>
        <v>-1.4654166666666668E-2</v>
      </c>
      <c r="D47" s="32">
        <f t="shared" si="4"/>
        <v>0</v>
      </c>
      <c r="E47" s="15"/>
      <c r="F47" s="15"/>
      <c r="G47" s="15"/>
      <c r="H47" s="5"/>
    </row>
    <row r="48" spans="1:8" ht="24.95" customHeight="1">
      <c r="A48" s="12" t="s">
        <v>16</v>
      </c>
      <c r="B48" s="23"/>
      <c r="C48" s="30">
        <f>-3*35.17/3600</f>
        <v>-2.9308333333333336E-2</v>
      </c>
      <c r="D48" s="32">
        <f t="shared" si="4"/>
        <v>0</v>
      </c>
      <c r="E48" s="15"/>
      <c r="F48" s="15"/>
      <c r="G48" s="4"/>
    </row>
    <row r="49" spans="1:8" ht="24.95" customHeight="1">
      <c r="A49" s="37" t="s">
        <v>49</v>
      </c>
      <c r="B49" s="38"/>
      <c r="C49" s="38"/>
      <c r="D49" s="33">
        <f>SUM(D43:D48)</f>
        <v>0</v>
      </c>
      <c r="E49" s="4"/>
      <c r="F49" s="4"/>
      <c r="G49" s="15"/>
      <c r="H49" s="5"/>
    </row>
    <row r="50" spans="1:8" ht="24.95" customHeight="1">
      <c r="A50" s="10" t="s">
        <v>50</v>
      </c>
      <c r="B50" s="15"/>
      <c r="C50" s="15"/>
      <c r="D50" s="15"/>
      <c r="E50" s="15"/>
      <c r="F50" s="15"/>
    </row>
    <row r="51" spans="1:8" ht="24.95" customHeight="1">
      <c r="A51" s="11" t="s">
        <v>51</v>
      </c>
      <c r="B51" s="21" t="s">
        <v>20</v>
      </c>
      <c r="C51" s="21" t="s">
        <v>21</v>
      </c>
      <c r="D51" s="22" t="s">
        <v>22</v>
      </c>
    </row>
    <row r="52" spans="1:8" ht="24.95" customHeight="1">
      <c r="A52" s="12" t="s">
        <v>52</v>
      </c>
      <c r="B52" s="17"/>
      <c r="C52" s="13">
        <f>302741+88210</f>
        <v>390951</v>
      </c>
      <c r="D52" s="14">
        <f t="shared" ref="D52:D57" si="5">B52*C52</f>
        <v>0</v>
      </c>
    </row>
    <row r="53" spans="1:8" ht="24.95" customHeight="1">
      <c r="A53" s="12" t="s">
        <v>25</v>
      </c>
      <c r="B53" s="17"/>
      <c r="C53" s="13">
        <f>12*(34+4)</f>
        <v>456</v>
      </c>
      <c r="D53" s="14">
        <f t="shared" si="5"/>
        <v>0</v>
      </c>
    </row>
    <row r="54" spans="1:8" ht="24.95" customHeight="1">
      <c r="A54" s="12" t="s">
        <v>53</v>
      </c>
      <c r="B54" s="17"/>
      <c r="C54" s="13">
        <f>C52</f>
        <v>390951</v>
      </c>
      <c r="D54" s="14">
        <f t="shared" ref="D54:D55" si="6">B54*C54</f>
        <v>0</v>
      </c>
    </row>
    <row r="55" spans="1:8" ht="24.95" customHeight="1">
      <c r="A55" s="12" t="s">
        <v>54</v>
      </c>
      <c r="B55" s="17"/>
      <c r="C55" s="13">
        <f>C52</f>
        <v>390951</v>
      </c>
      <c r="D55" s="14">
        <f t="shared" si="6"/>
        <v>0</v>
      </c>
    </row>
    <row r="56" spans="1:8" ht="24.95" customHeight="1">
      <c r="A56" s="12" t="s">
        <v>29</v>
      </c>
      <c r="B56" s="17"/>
      <c r="C56" s="13">
        <f>C53</f>
        <v>456</v>
      </c>
      <c r="D56" s="14">
        <f t="shared" si="5"/>
        <v>0</v>
      </c>
    </row>
    <row r="57" spans="1:8" ht="24.95" customHeight="1">
      <c r="A57" s="12" t="s">
        <v>55</v>
      </c>
      <c r="B57" s="17"/>
      <c r="C57" s="13">
        <f>C52</f>
        <v>390951</v>
      </c>
      <c r="D57" s="14">
        <f t="shared" si="5"/>
        <v>0</v>
      </c>
    </row>
    <row r="58" spans="1:8" s="8" customFormat="1" ht="25.5" customHeight="1">
      <c r="A58" s="37" t="s">
        <v>56</v>
      </c>
      <c r="B58" s="38"/>
      <c r="C58" s="38"/>
      <c r="D58" s="16">
        <f>SUM(D52:D57)/2</f>
        <v>0</v>
      </c>
      <c r="E58" s="10"/>
      <c r="F58" s="10"/>
      <c r="G58" s="15"/>
      <c r="H58" s="29"/>
    </row>
    <row r="59" spans="1:8" ht="24.95" customHeight="1">
      <c r="A59" s="8" t="s">
        <v>57</v>
      </c>
      <c r="B59" s="15"/>
      <c r="C59" s="15"/>
      <c r="D59" s="15"/>
      <c r="E59" s="15"/>
      <c r="F59" s="15"/>
    </row>
    <row r="60" spans="1:8" ht="24.95" customHeight="1">
      <c r="A60" s="35" t="s">
        <v>58</v>
      </c>
      <c r="B60" s="36"/>
      <c r="C60" s="36"/>
      <c r="D60" s="16">
        <f>D49*C52+D58</f>
        <v>0</v>
      </c>
    </row>
  </sheetData>
  <mergeCells count="8">
    <mergeCell ref="A1:D1"/>
    <mergeCell ref="A37:C37"/>
    <mergeCell ref="A60:C60"/>
    <mergeCell ref="A49:C49"/>
    <mergeCell ref="A58:C58"/>
    <mergeCell ref="A29:C29"/>
    <mergeCell ref="A18:C18"/>
    <mergeCell ref="A40:C40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1E66AE79F8534EAA5866A491685E0C" ma:contentTypeVersion="3" ma:contentTypeDescription="Een nieuw document maken." ma:contentTypeScope="" ma:versionID="1a75e810ec01267009afe0ad6d34f3b1">
  <xsd:schema xmlns:xsd="http://www.w3.org/2001/XMLSchema" xmlns:xs="http://www.w3.org/2001/XMLSchema" xmlns:p="http://schemas.microsoft.com/office/2006/metadata/properties" xmlns:ns2="497d86ae-5760-4f7c-9433-17b6e77e52a1" targetNamespace="http://schemas.microsoft.com/office/2006/metadata/properties" ma:root="true" ma:fieldsID="64988e9c0689c40e53ec8415d17d2fc1" ns2:_="">
    <xsd:import namespace="497d86ae-5760-4f7c-9433-17b6e77e5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d86ae-5760-4f7c-9433-17b6e77e5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04837-6482-48B2-9F3F-8D8B746FA45E}"/>
</file>

<file path=customXml/itemProps2.xml><?xml version="1.0" encoding="utf-8"?>
<ds:datastoreItem xmlns:ds="http://schemas.openxmlformats.org/officeDocument/2006/customXml" ds:itemID="{30247081-5F32-4B11-97FC-221BA2025D6B}"/>
</file>

<file path=customXml/itemProps3.xml><?xml version="1.0" encoding="utf-8"?>
<ds:datastoreItem xmlns:ds="http://schemas.openxmlformats.org/officeDocument/2006/customXml" ds:itemID="{EDE67E93-3D99-4FD2-B4BA-4E989AED2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Waalwijk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2026-03-26T11:24:41Z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0x010100781E66AE79F8534EAA5866A491685E0C</vt:lpwstr>
  </property>
</Properties>
</file>