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w3527318310796-my.sharepoint.com/personal/dekleine_hollandinkoopprofessionals_nl/Documents/Documenten/RVKO Schoonmaak/2. Offerteaanvraag &amp; publicatie/"/>
    </mc:Choice>
  </mc:AlternateContent>
  <xr:revisionPtr revIDLastSave="0" documentId="8_{6ED284C1-0F58-4366-9BEC-FAB16571CE73}" xr6:coauthVersionLast="47" xr6:coauthVersionMax="47" xr10:uidLastSave="{00000000-0000-0000-0000-000000000000}"/>
  <bookViews>
    <workbookView xWindow="-75" yWindow="-16320" windowWidth="29040" windowHeight="15720" firstSheet="56" activeTab="64" xr2:uid="{68C3A92C-51DD-4826-A95C-58D7E87BBB3A}"/>
  </bookViews>
  <sheets>
    <sheet name="Informatieblad" sheetId="1" state="hidden" r:id="rId1"/>
    <sheet name="Uurtariefopbouw" sheetId="2" state="hidden" r:id="rId2"/>
    <sheet name="Totaalblad" sheetId="3" state="hidden" r:id="rId3"/>
    <sheet name="Ondertekeningsblad" sheetId="4" state="hidden" r:id="rId4"/>
    <sheet name="De Wingerd Kroonkruid" sheetId="5" r:id="rId5"/>
    <sheet name="De Wingerd van Beethovenlaan" sheetId="6" r:id="rId6"/>
    <sheet name="Contrabas" sheetId="7" r:id="rId7"/>
    <sheet name="De Grote Reis" sheetId="8" r:id="rId8"/>
    <sheet name="Laurens-Cupertino" sheetId="9" r:id="rId9"/>
    <sheet name="Globetrotter Sterrenschool" sheetId="10" r:id="rId10"/>
    <sheet name="Elisabeth" sheetId="11" r:id="rId11"/>
    <sheet name="De Horizon" sheetId="12" r:id="rId12"/>
    <sheet name="Waldorf" sheetId="13" r:id="rId13"/>
    <sheet name="Minister Marga Klompé" sheetId="14" r:id="rId14"/>
    <sheet name="Albert Schweitzer" sheetId="15" r:id="rId15"/>
    <sheet name="Tarcisius" sheetId="16" r:id="rId16"/>
    <sheet name="Fatima" sheetId="17" r:id="rId17"/>
    <sheet name="Bavokring" sheetId="18" r:id="rId18"/>
    <sheet name="Hildegardis" sheetId="19" r:id="rId19"/>
    <sheet name="Imelda" sheetId="20" r:id="rId20"/>
    <sheet name="Emmaus" sheetId="21" r:id="rId21"/>
    <sheet name="Mariaschool " sheetId="22" r:id="rId22"/>
    <sheet name="De Provenier" sheetId="23" r:id="rId23"/>
    <sheet name="Oscar Romero" sheetId="24" r:id="rId24"/>
    <sheet name="De Wegwijzer" sheetId="25" r:id="rId25"/>
    <sheet name="De Akkers" sheetId="26" r:id="rId26"/>
    <sheet name="De Maasoever" sheetId="27" r:id="rId27"/>
    <sheet name="Montessorischool" sheetId="28" r:id="rId28"/>
    <sheet name="Globetrotter Katendrecht" sheetId="29" r:id="rId29"/>
    <sheet name="De Rozenhorst" sheetId="30" r:id="rId30"/>
    <sheet name="Park 16hoven" sheetId="31" r:id="rId31"/>
    <sheet name="Michael Mahlersingel" sheetId="33" r:id="rId32"/>
    <sheet name="St. Stephanus" sheetId="34" r:id="rId33"/>
    <sheet name="Het Octaaf" sheetId="35" r:id="rId34"/>
    <sheet name="Meerum" sheetId="36" r:id="rId35"/>
    <sheet name="Dr. Schaepman Joris" sheetId="37" r:id="rId36"/>
    <sheet name="Oosthoek" sheetId="38" r:id="rId37"/>
    <sheet name="Klimophoeve" sheetId="39" r:id="rId38"/>
    <sheet name="Pieter Bas" sheetId="40" r:id="rId39"/>
    <sheet name="Jozef" sheetId="41" r:id="rId40"/>
    <sheet name="Jacobus Don Bosco" sheetId="42" r:id="rId41"/>
    <sheet name="Don Bosco School" sheetId="43" r:id="rId42"/>
    <sheet name="Vliedberg" sheetId="45" r:id="rId43"/>
    <sheet name="Tangram" sheetId="46" r:id="rId44"/>
    <sheet name="De Schakel + Disclocatie" sheetId="47" r:id="rId45"/>
    <sheet name="Mr. van Eijck" sheetId="48" r:id="rId46"/>
    <sheet name="Agnes" sheetId="49" r:id="rId47"/>
    <sheet name="Meester Baars" sheetId="50" r:id="rId48"/>
    <sheet name="De Regenboog" sheetId="51" r:id="rId49"/>
    <sheet name="Theresia" sheetId="52" r:id="rId50"/>
    <sheet name="Paus Joannes" sheetId="53" r:id="rId51"/>
    <sheet name="Christophoor" sheetId="54" r:id="rId52"/>
    <sheet name="De Klinker" sheetId="55" r:id="rId53"/>
    <sheet name="De Pionier (dislocatie)" sheetId="56" r:id="rId54"/>
    <sheet name="Dominicus" sheetId="57" r:id="rId55"/>
    <sheet name="Valentijn" sheetId="58" r:id="rId56"/>
    <sheet name="Nicolaas" sheetId="59" r:id="rId57"/>
    <sheet name="Augustinus" sheetId="60" r:id="rId58"/>
    <sheet name="Willibrord" sheetId="61" r:id="rId59"/>
    <sheet name="Mgr Bekkers" sheetId="62" r:id="rId60"/>
    <sheet name="Lucas" sheetId="63" r:id="rId61"/>
    <sheet name="Johannes-Martinus" sheetId="64" r:id="rId62"/>
    <sheet name="De Kleine Prins" sheetId="65" r:id="rId63"/>
    <sheet name="Trinoom" sheetId="66" r:id="rId64"/>
    <sheet name="St. RK VHMO" sheetId="67" r:id="rId65"/>
  </sheets>
  <definedNames>
    <definedName name="_xlnm._FilterDatabase" localSheetId="14" hidden="1">'Albert Schweitzer'!$B$17:$C$53</definedName>
    <definedName name="_xlnm._FilterDatabase" localSheetId="57" hidden="1">Augustinus!$B$19:$C$62</definedName>
    <definedName name="_xlnm._FilterDatabase" localSheetId="17" hidden="1">Bavokring!$B$16:$C$64</definedName>
    <definedName name="_xlnm._FilterDatabase" localSheetId="6" hidden="1">Contrabas!$B$15:$C$120</definedName>
    <definedName name="_xlnm._FilterDatabase" localSheetId="25" hidden="1">'De Akkers'!$B$17:$C$47</definedName>
    <definedName name="_xlnm._FilterDatabase" localSheetId="7" hidden="1">'De Grote Reis'!$B$16:$C$76</definedName>
    <definedName name="_xlnm._FilterDatabase" localSheetId="11" hidden="1">'De Horizon'!$B$18:$C$80</definedName>
    <definedName name="_xlnm._FilterDatabase" localSheetId="62" hidden="1">'De Kleine Prins'!$B$16:$C$83</definedName>
    <definedName name="_xlnm._FilterDatabase" localSheetId="52" hidden="1">'De Klinker'!$B$15:$C$55</definedName>
    <definedName name="_xlnm._FilterDatabase" localSheetId="26" hidden="1">'De Maasoever'!$B$18:$C$54</definedName>
    <definedName name="_xlnm._FilterDatabase" localSheetId="53" hidden="1">'De Pionier (dislocatie)'!$B$15:$C$28</definedName>
    <definedName name="_xlnm._FilterDatabase" localSheetId="22" hidden="1">'De Provenier'!$B$17:$C$70</definedName>
    <definedName name="_xlnm._FilterDatabase" localSheetId="48" hidden="1">'De Regenboog'!$B$15:$C$76</definedName>
    <definedName name="_xlnm._FilterDatabase" localSheetId="29" hidden="1">'De Rozenhorst'!$B$17:$C$91</definedName>
    <definedName name="_xlnm._FilterDatabase" localSheetId="24" hidden="1">'De Wegwijzer'!$B$17:$C$71</definedName>
    <definedName name="_xlnm._FilterDatabase" localSheetId="54" hidden="1">Dominicus!$B$18:$C$61</definedName>
    <definedName name="_xlnm._FilterDatabase" localSheetId="10" hidden="1">Elisabeth!$B$15:$C$15</definedName>
    <definedName name="_xlnm._FilterDatabase" localSheetId="20" hidden="1">Emmaus!$B$17:$C$84</definedName>
    <definedName name="_xlnm._FilterDatabase" localSheetId="16" hidden="1">Fatima!$G$17:$H$50</definedName>
    <definedName name="_xlnm._FilterDatabase" localSheetId="28" hidden="1">'Globetrotter Katendrecht'!$B$17:$C$49</definedName>
    <definedName name="_xlnm._FilterDatabase" localSheetId="9" hidden="1">'Globetrotter Sterrenschool'!$B$15:$C$50</definedName>
    <definedName name="_xlnm._FilterDatabase" localSheetId="18" hidden="1">Hildegardis!$C$17:$D$56</definedName>
    <definedName name="_xlnm._FilterDatabase" localSheetId="19" hidden="1">Imelda!$B$17:$C$70</definedName>
    <definedName name="_xlnm._FilterDatabase" localSheetId="61" hidden="1">'Johannes-Martinus'!$B$16:$C$78</definedName>
    <definedName name="_xlnm._FilterDatabase" localSheetId="37" hidden="1">Klimophoeve!$J$15:$K$55</definedName>
    <definedName name="_xlnm._FilterDatabase" localSheetId="60" hidden="1">Lucas!$B$15:$C$76</definedName>
    <definedName name="_xlnm._FilterDatabase" localSheetId="21" hidden="1">'Mariaschool '!$S$16:$T$94</definedName>
    <definedName name="_xlnm._FilterDatabase" localSheetId="31" hidden="1">'Michael Mahlersingel'!$B$18:$C$54</definedName>
    <definedName name="_xlnm._FilterDatabase" localSheetId="13" hidden="1">'Minister Marga Klompé'!$B$15:$C$70</definedName>
    <definedName name="_xlnm._FilterDatabase" localSheetId="56" hidden="1">Nicolaas!$N$16:$O$44</definedName>
    <definedName name="_xlnm._FilterDatabase" localSheetId="36" hidden="1">Oosthoek!$B$18:$C$59</definedName>
    <definedName name="_xlnm._FilterDatabase" localSheetId="23" hidden="1">'Oscar Romero'!$B$17:$C$86</definedName>
    <definedName name="_xlnm._FilterDatabase" localSheetId="30" hidden="1">'Park 16hoven'!$G$21:$H$123</definedName>
    <definedName name="_xlnm._FilterDatabase" localSheetId="50" hidden="1">'Paus Joannes'!$B$15:$C$88</definedName>
    <definedName name="_xlnm._FilterDatabase" localSheetId="64" hidden="1">'St. RK VHMO'!$B$15:$C$150</definedName>
    <definedName name="_xlnm._FilterDatabase" localSheetId="43" hidden="1">Tangram!$B$15:$D$115</definedName>
    <definedName name="_xlnm._FilterDatabase" localSheetId="15" hidden="1">Tarcisius!$L$19:$M$58</definedName>
    <definedName name="_xlnm._FilterDatabase" localSheetId="49" hidden="1">Theresia!$B$15:$C$80</definedName>
    <definedName name="_xlnm._FilterDatabase" localSheetId="55" hidden="1">Valentijn!$I$17:$J$58</definedName>
    <definedName name="_xlnm._FilterDatabase" localSheetId="58" hidden="1">Willibrord!$B$17:$D$184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1" l="1"/>
  <c r="F16" i="22"/>
  <c r="C17" i="21"/>
  <c r="D17" i="19"/>
  <c r="C17" i="17"/>
  <c r="H19" i="16"/>
  <c r="C13" i="67"/>
  <c r="C13" i="66"/>
  <c r="C13" i="65"/>
  <c r="C13" i="64"/>
  <c r="C13" i="63"/>
  <c r="I4" i="61"/>
  <c r="I13" i="61"/>
  <c r="C13" i="61"/>
  <c r="C13" i="60"/>
  <c r="O13" i="59"/>
  <c r="C13" i="59"/>
  <c r="J13" i="58"/>
  <c r="C13" i="58"/>
  <c r="C13" i="57"/>
  <c r="C13" i="56"/>
  <c r="C13" i="55"/>
  <c r="C13" i="53"/>
  <c r="C13" i="52"/>
  <c r="J15" i="51"/>
  <c r="C13" i="51"/>
  <c r="J13" i="51"/>
  <c r="C12" i="41"/>
  <c r="C13" i="42"/>
  <c r="C14" i="43"/>
  <c r="C13" i="45"/>
  <c r="C13" i="46"/>
  <c r="K13" i="39"/>
  <c r="C13" i="39"/>
  <c r="C13" i="38"/>
  <c r="C12" i="37"/>
  <c r="C11" i="37"/>
  <c r="C10" i="37"/>
  <c r="C9" i="37"/>
  <c r="C8" i="37"/>
  <c r="C7" i="37"/>
  <c r="C5" i="37"/>
  <c r="C4" i="37"/>
  <c r="C13" i="37" s="1"/>
  <c r="C9" i="36"/>
  <c r="C8" i="36"/>
  <c r="C7" i="36"/>
  <c r="C6" i="36"/>
  <c r="C4" i="36"/>
  <c r="C11" i="36" s="1"/>
  <c r="C11" i="35"/>
  <c r="C9" i="34"/>
  <c r="C8" i="34"/>
  <c r="C7" i="34"/>
  <c r="C6" i="34"/>
  <c r="C5" i="34"/>
  <c r="C4" i="34"/>
  <c r="C11" i="34" s="1"/>
  <c r="T13" i="22"/>
  <c r="L13" i="22"/>
  <c r="F13" i="22"/>
  <c r="C12" i="33"/>
  <c r="C14" i="33"/>
  <c r="H16" i="31"/>
  <c r="C15" i="27"/>
  <c r="C15" i="26"/>
  <c r="C10" i="25"/>
  <c r="C14" i="25"/>
  <c r="C14" i="12"/>
  <c r="J15" i="58" l="1"/>
  <c r="C16" i="33"/>
  <c r="C13" i="30"/>
  <c r="C13" i="29"/>
  <c r="C13" i="24"/>
  <c r="C13" i="23"/>
  <c r="C13" i="22"/>
  <c r="H13" i="21"/>
  <c r="C13" i="21"/>
  <c r="C13" i="20"/>
  <c r="I13" i="19"/>
  <c r="D13" i="19"/>
  <c r="C13" i="18"/>
  <c r="H13" i="17"/>
  <c r="C13" i="17"/>
  <c r="M13" i="16"/>
  <c r="H13" i="16"/>
  <c r="C13" i="16"/>
  <c r="C14" i="15"/>
  <c r="C13" i="14"/>
  <c r="C11" i="10"/>
  <c r="C10" i="10"/>
  <c r="C9" i="10"/>
  <c r="C13" i="10" s="1"/>
  <c r="C8" i="10"/>
  <c r="C7" i="10"/>
  <c r="C5" i="10"/>
  <c r="C4" i="10"/>
  <c r="C12" i="9"/>
  <c r="C11" i="9"/>
  <c r="C10" i="9"/>
  <c r="C9" i="9"/>
  <c r="C13" i="9" s="1"/>
  <c r="C8" i="9"/>
  <c r="C7" i="9"/>
  <c r="C4" i="9"/>
  <c r="C12" i="8"/>
  <c r="C11" i="8"/>
  <c r="C9" i="8"/>
  <c r="C8" i="8"/>
  <c r="C13" i="8"/>
  <c r="C13" i="7"/>
  <c r="C9" i="6"/>
  <c r="C8" i="5"/>
  <c r="C11" i="5" s="1"/>
  <c r="C5" i="5"/>
  <c r="F34" i="3"/>
  <c r="E34" i="3"/>
  <c r="C34" i="3"/>
  <c r="B34" i="3"/>
  <c r="E15" i="2"/>
  <c r="C15" i="2"/>
  <c r="E14" i="2"/>
  <c r="C14" i="2"/>
  <c r="E13" i="2"/>
  <c r="E16" i="2" s="1"/>
  <c r="C13" i="2"/>
  <c r="C16" i="2" s="1"/>
  <c r="E11" i="2"/>
  <c r="E10" i="2"/>
  <c r="C10" i="2"/>
  <c r="E9" i="2"/>
  <c r="C9" i="2"/>
  <c r="E8" i="2"/>
  <c r="C8" i="2"/>
  <c r="C11" i="2" s="1"/>
  <c r="C13" i="11" l="1"/>
  <c r="C18" i="2"/>
  <c r="E18" i="2"/>
  <c r="J9" i="2" l="1"/>
  <c r="J8" i="2"/>
  <c r="J7" i="2"/>
  <c r="J6" i="2"/>
</calcChain>
</file>

<file path=xl/sharedStrings.xml><?xml version="1.0" encoding="utf-8"?>
<sst xmlns="http://schemas.openxmlformats.org/spreadsheetml/2006/main" count="1367" uniqueCount="246">
  <si>
    <t>RVKO</t>
  </si>
  <si>
    <t>Naam opdrachtgever</t>
  </si>
  <si>
    <t>De Rotterdamse Vereniging voor Katholiek Onderwijs</t>
  </si>
  <si>
    <t>Vestigingsplaats opdrachtgever</t>
  </si>
  <si>
    <t>Rotterdam</t>
  </si>
  <si>
    <t>KVK-numer</t>
  </si>
  <si>
    <t>Naam tekenbevoegde opdrachtgever voor contract</t>
  </si>
  <si>
    <t>Functie</t>
  </si>
  <si>
    <t>Naam contactpersoon aanbesteding</t>
  </si>
  <si>
    <t>Nathalie de Kleine</t>
  </si>
  <si>
    <t>Mobiel nummer contactpersoon</t>
  </si>
  <si>
    <t>Via Tenderned</t>
  </si>
  <si>
    <t>E-mail adres contractpersoon</t>
  </si>
  <si>
    <t>Volledige naam schoonmaakbedrijf (handelsnaam KVK)</t>
  </si>
  <si>
    <t>Vestigingsplaats schoonmaakbedrijf (KVK)</t>
  </si>
  <si>
    <t>KVK-nummer</t>
  </si>
  <si>
    <t>Tekenbevoegde schoonmaakbedrijf voor contract</t>
  </si>
  <si>
    <t>Contractpersoon offerte</t>
  </si>
  <si>
    <t>Telefoonnummer kantoor</t>
  </si>
  <si>
    <t>Postadres kantoor</t>
  </si>
  <si>
    <t>PC+ woonplaats kantoor</t>
  </si>
  <si>
    <t>Mobiel nummer contactpersoon offerte</t>
  </si>
  <si>
    <t>E-mail adres contactpersoon offerte</t>
  </si>
  <si>
    <r>
      <t xml:space="preserve">Let op! </t>
    </r>
    <r>
      <rPr>
        <sz val="11"/>
        <color theme="1"/>
        <rFont val="Aptos Narrow"/>
        <family val="2"/>
        <scheme val="minor"/>
      </rPr>
      <t>Voor de totale loonkosten dient u in de groene cellen een bedrag (€) in te vullen. Voor de overige groene cellen dient u een percentage (%) in te vullen.</t>
    </r>
  </si>
  <si>
    <t>Offerte tarief</t>
  </si>
  <si>
    <t>Regie tarief divers</t>
  </si>
  <si>
    <t>Regietarief diverse werkzaamheden</t>
  </si>
  <si>
    <t>Totale loonkosten</t>
  </si>
  <si>
    <t>06:00 tot 18:00</t>
  </si>
  <si>
    <t>18:00 tot 22:00</t>
  </si>
  <si>
    <t>Middelen, materialen, machines, werkkleding en materialen</t>
  </si>
  <si>
    <t>22:00 tot 06:00</t>
  </si>
  <si>
    <t>Direct toezicht</t>
  </si>
  <si>
    <t>Zaterdag en zondag</t>
  </si>
  <si>
    <t>Diversen, indien van toepassing omschrijving</t>
  </si>
  <si>
    <t>Totaal directe kosten</t>
  </si>
  <si>
    <t>Indirect toezicht</t>
  </si>
  <si>
    <t>Overhead</t>
  </si>
  <si>
    <t>Risco en Winst</t>
  </si>
  <si>
    <t>Totaal indirecte kosten</t>
  </si>
  <si>
    <t>Totaal tarief</t>
  </si>
  <si>
    <r>
      <rPr>
        <b/>
        <sz val="11"/>
        <color theme="1"/>
        <rFont val="Aptos Narrow"/>
        <family val="2"/>
        <scheme val="minor"/>
      </rPr>
      <t>Invulinstructie:</t>
    </r>
    <r>
      <rPr>
        <sz val="11"/>
        <color theme="1"/>
        <rFont val="Aptos Narrow"/>
        <family val="2"/>
        <scheme val="minor"/>
      </rPr>
      <t xml:space="preserve">
Inschrijver vult per locatie de totale jaarlijkse prijs (excl. btw) in voor de reguliere werkzaamheden, periodieke werkzaamheden (vloeronderhoud en glasbewassing) en extra werkzaamheden conform het Programma van Eisen, het werkschema en op basis van de vloeroppervlakte. De prijzen zijn gebaseerd op het vloeroppervlakte en de in het PvE vastgestelde uren per locatie voor reguliere en periodieke werkzaamheden. Alle prijzen zijn all-in en omvatten alle kosten die noodzakelijk zijn voor volledige uitvoering van de opdracht. De totaalprijs per jaar per locatie betreft de som van de ingevulde onderdelen en vormt de basis voor de beoordeling van de inschrijving. Aan de opgegeven hoeveelheden of prijzen kunnen geen rechten worden ontleend ten aanzien van minimale afname.</t>
    </r>
  </si>
  <si>
    <t>Totaalblad</t>
  </si>
  <si>
    <t>Locatie</t>
  </si>
  <si>
    <t>Reguliere  werkzaamheden  schoonmaak</t>
  </si>
  <si>
    <t>Periodieke werkzaamheden (vloeronderhoud)</t>
  </si>
  <si>
    <t>Periodieke werkzaamheden (glasbewassing)</t>
  </si>
  <si>
    <t>Extra werkzaamheden</t>
  </si>
  <si>
    <t>Totaalprijs per jaar</t>
  </si>
  <si>
    <t>De Wingerd Kroonkruid</t>
  </si>
  <si>
    <t>De Wingerd Beethovenlaan</t>
  </si>
  <si>
    <t>De Contrabas</t>
  </si>
  <si>
    <t>De Grote Reis</t>
  </si>
  <si>
    <t>SBO Laurens Cupertino</t>
  </si>
  <si>
    <t>Globetrotter Sterrenschool</t>
  </si>
  <si>
    <t>Elisabeth</t>
  </si>
  <si>
    <t>De Horizon</t>
  </si>
  <si>
    <t>Waldorfschool Nesselande</t>
  </si>
  <si>
    <t>Minister Marga Klompé</t>
  </si>
  <si>
    <t>Albert Schweitzer</t>
  </si>
  <si>
    <t>Tarcisius</t>
  </si>
  <si>
    <t>Fatima</t>
  </si>
  <si>
    <t>De Bavokring</t>
  </si>
  <si>
    <t>Hildegardis</t>
  </si>
  <si>
    <t>Imelda</t>
  </si>
  <si>
    <t>Emmaus</t>
  </si>
  <si>
    <t>Maria Taandersplein</t>
  </si>
  <si>
    <t>De Provenier</t>
  </si>
  <si>
    <t>Oscar Romero</t>
  </si>
  <si>
    <t>De Wegwijzer</t>
  </si>
  <si>
    <t>De Akkers</t>
  </si>
  <si>
    <t>De Maasoever</t>
  </si>
  <si>
    <t>Montessorischool Capelle</t>
  </si>
  <si>
    <t>Globetrotter Katendrecht</t>
  </si>
  <si>
    <t>De Rozenhorst</t>
  </si>
  <si>
    <t>Park 16hoven</t>
  </si>
  <si>
    <t>Totaal prijs</t>
  </si>
  <si>
    <t>Ondertekening</t>
  </si>
  <si>
    <t>Inschrijver:</t>
  </si>
  <si>
    <t>Datum:</t>
  </si>
  <si>
    <t>Naam rechtsgeldig ondertekenaar:</t>
  </si>
  <si>
    <t>Functie:</t>
  </si>
  <si>
    <t>Handtekening:</t>
  </si>
  <si>
    <t>Ruimte</t>
  </si>
  <si>
    <t>Vierkant meters</t>
  </si>
  <si>
    <t>Sanitair</t>
  </si>
  <si>
    <t>Lokalen</t>
  </si>
  <si>
    <t>Gymzaal/Speellokaal</t>
  </si>
  <si>
    <t>Speellokaal</t>
  </si>
  <si>
    <t>Werkplekken</t>
  </si>
  <si>
    <t>Algemene ruimtes</t>
  </si>
  <si>
    <t>Aula</t>
  </si>
  <si>
    <t>Verkeersruimtes</t>
  </si>
  <si>
    <t>Verkeersruimte</t>
  </si>
  <si>
    <t>Bergruimtes</t>
  </si>
  <si>
    <t>Totaal</t>
  </si>
  <si>
    <t xml:space="preserve">Lokalen/werkplekken/gymzalen </t>
  </si>
  <si>
    <t>De Contrabas - Gong 3</t>
  </si>
  <si>
    <t>NVO</t>
  </si>
  <si>
    <t>Installaties</t>
  </si>
  <si>
    <t>Nvo</t>
  </si>
  <si>
    <t>Sanitaire ruimte</t>
  </si>
  <si>
    <t>Kantoorruimte</t>
  </si>
  <si>
    <t>Overig</t>
  </si>
  <si>
    <t>Leslokaal</t>
  </si>
  <si>
    <t>Trapgat / liftschacht</t>
  </si>
  <si>
    <t>De Grote Reis + dislocatie</t>
  </si>
  <si>
    <t>BSO</t>
  </si>
  <si>
    <t>Werkplek</t>
  </si>
  <si>
    <t>Keuken</t>
  </si>
  <si>
    <t>Personeelsruimte</t>
  </si>
  <si>
    <t>CV-ruimte</t>
  </si>
  <si>
    <t>Overige / Berging</t>
  </si>
  <si>
    <t>Overige / berging</t>
  </si>
  <si>
    <t>Laurens-Cupertino</t>
  </si>
  <si>
    <t>Globetrobber Totaal</t>
  </si>
  <si>
    <t>Pantry</t>
  </si>
  <si>
    <t>Ouderkamer</t>
  </si>
  <si>
    <t>Spreekruimte</t>
  </si>
  <si>
    <t>Elisabeth Totaal</t>
  </si>
  <si>
    <t>Bieb</t>
  </si>
  <si>
    <t>PSZ</t>
  </si>
  <si>
    <t>MMK Totaal</t>
  </si>
  <si>
    <t>AS Totaal</t>
  </si>
  <si>
    <t>Spreekkamer</t>
  </si>
  <si>
    <t>Tarcisius DW5 Totaal</t>
  </si>
  <si>
    <t>Tarcisius M Totaal</t>
  </si>
  <si>
    <t>Tarcisius DW9 Totaal</t>
  </si>
  <si>
    <t>De Wittlaan 5</t>
  </si>
  <si>
    <t>Margietstraat</t>
  </si>
  <si>
    <t>De Wittlaan 9</t>
  </si>
  <si>
    <t>Lift</t>
  </si>
  <si>
    <t>Computerlokaal</t>
  </si>
  <si>
    <t>Fatima LL Totaal</t>
  </si>
  <si>
    <t>Fatima VP Totaal</t>
  </si>
  <si>
    <t xml:space="preserve">Fatima </t>
  </si>
  <si>
    <t>Larikslaan</t>
  </si>
  <si>
    <t>Vuurpijlstraat</t>
  </si>
  <si>
    <t>Bavokring Totaal</t>
  </si>
  <si>
    <t>Hildegardis LS Totaal</t>
  </si>
  <si>
    <t>Hildegardis VS Totaal</t>
  </si>
  <si>
    <t>Louwestraat</t>
  </si>
  <si>
    <t>Verbraakstraat</t>
  </si>
  <si>
    <t>Imelda Totaal</t>
  </si>
  <si>
    <t>Emmaus TM Totaal</t>
  </si>
  <si>
    <t>Emmaus JS Totaal</t>
  </si>
  <si>
    <t>Tideman</t>
  </si>
  <si>
    <t>Jagthuisstraat</t>
  </si>
  <si>
    <t>De Provenier Totaal</t>
  </si>
  <si>
    <t>Oscar Romero Totaal</t>
  </si>
  <si>
    <t>Globetrotter Katenrecht Totaal</t>
  </si>
  <si>
    <t>De Rozenhorst Totaal</t>
  </si>
  <si>
    <t>aula</t>
  </si>
  <si>
    <t>berging</t>
  </si>
  <si>
    <t>personeelsruimte</t>
  </si>
  <si>
    <t>keuken</t>
  </si>
  <si>
    <t>m2</t>
  </si>
  <si>
    <t>Maasoever Maaswijkweg</t>
  </si>
  <si>
    <t>*Gedeelde school met Elim, plattegrond en overzicht op te vragen</t>
  </si>
  <si>
    <t>*Gedeelde school, plattegrond en overzicht op te vragen</t>
  </si>
  <si>
    <t>*Geen m2 informatie beschikbaar, ontruimingsplan kan worden opgevraagd</t>
  </si>
  <si>
    <t>* geen vierkante meter berekening bekend, plattegrond op te vragen.</t>
  </si>
  <si>
    <t>*Geen verdeling in vierkante meters beschikbaar, overzicht op te vragen</t>
  </si>
  <si>
    <t>Park 16hoven Van Der Duijn</t>
  </si>
  <si>
    <t>*Geen m2 informatie beschikbaar, plattegrond op te vragen.</t>
  </si>
  <si>
    <t>Park16hoven Tinbergenlaan</t>
  </si>
  <si>
    <t>Mahlersingel 9</t>
  </si>
  <si>
    <t>GO</t>
  </si>
  <si>
    <t>Buitenberging</t>
  </si>
  <si>
    <t>Beging speellokaal</t>
  </si>
  <si>
    <t>Containerberging</t>
  </si>
  <si>
    <t>washok</t>
  </si>
  <si>
    <t>werkkast</t>
  </si>
  <si>
    <t>Creaplein</t>
  </si>
  <si>
    <t>Docentenruimte</t>
  </si>
  <si>
    <t>Kopieerruimte</t>
  </si>
  <si>
    <t>klaslokaal</t>
  </si>
  <si>
    <t>Mariaschool Taandersplein</t>
  </si>
  <si>
    <t>Mariaschool schietbaanlaan</t>
  </si>
  <si>
    <t>Lokaal,50,69</t>
  </si>
  <si>
    <t>Lokaal,62,76</t>
  </si>
  <si>
    <t>Lokaal,44,57</t>
  </si>
  <si>
    <t>Lokaal,41,47</t>
  </si>
  <si>
    <t>Gymzaal,264,76</t>
  </si>
  <si>
    <t>Lokaal,44,12</t>
  </si>
  <si>
    <t>Verkeersruimte,61,78</t>
  </si>
  <si>
    <t>Verkeersruimte,43,78</t>
  </si>
  <si>
    <t>Verkeersruimte,23,76</t>
  </si>
  <si>
    <t>Toilet,1,64</t>
  </si>
  <si>
    <t>Toiletten,11,88</t>
  </si>
  <si>
    <t>Berging,8,12</t>
  </si>
  <si>
    <t>Berging,6,99</t>
  </si>
  <si>
    <t>Berging,11,11</t>
  </si>
  <si>
    <t>Installatie,0,56</t>
  </si>
  <si>
    <t>Leidingschacht,1,55</t>
  </si>
  <si>
    <t>Meterkast,0,22</t>
  </si>
  <si>
    <t>Leidingschacht,0,56</t>
  </si>
  <si>
    <t>Installatieruimte,2,65</t>
  </si>
  <si>
    <t>Mariaschool Fruinstraat</t>
  </si>
  <si>
    <t>Lokalen/werkplekken</t>
  </si>
  <si>
    <t>Ouderkamer, spreekkamer, bieb, BSO</t>
  </si>
  <si>
    <t>St. Stephanus</t>
  </si>
  <si>
    <t>Het octaaf</t>
  </si>
  <si>
    <t>Meerum Terwoghtlaan 135</t>
  </si>
  <si>
    <t>Dr. Schaepman - Joris</t>
  </si>
  <si>
    <t>Oosthoek - Ijsvogellaan 14</t>
  </si>
  <si>
    <t>Klimophoeve - Hoefweg 53</t>
  </si>
  <si>
    <t>Klimophoeve - Hoefweg 49</t>
  </si>
  <si>
    <t>Jozef - Planciusstraat 34-36</t>
  </si>
  <si>
    <t>Jacobus Don Bosco</t>
  </si>
  <si>
    <t>Don Bosco school</t>
  </si>
  <si>
    <t>Tangram</t>
  </si>
  <si>
    <t>Gemeenschapsruimte</t>
  </si>
  <si>
    <t>Personeelskamer</t>
  </si>
  <si>
    <t>* Meerdere scholen in het gebouw</t>
  </si>
  <si>
    <t>De schakel</t>
  </si>
  <si>
    <t>Totaal:</t>
  </si>
  <si>
    <t>Agnes</t>
  </si>
  <si>
    <t>Mr. Van Eijck</t>
  </si>
  <si>
    <t>Meester Baars</t>
  </si>
  <si>
    <t>*Verschil van 50, door lokaal 1.01 2x aangegeven</t>
  </si>
  <si>
    <t>De regenboog disclocatie</t>
  </si>
  <si>
    <t>De regenboog</t>
  </si>
  <si>
    <t>Theresia</t>
  </si>
  <si>
    <t>Paus Joannes</t>
  </si>
  <si>
    <t>*Geen overzicht in vierkante meters, overzicht op te vragen</t>
  </si>
  <si>
    <t>De Klinker</t>
  </si>
  <si>
    <t>De Pionier dislocatie</t>
  </si>
  <si>
    <t>Valentijn - Gijsingstraat 51</t>
  </si>
  <si>
    <t>Nicolaas Schiedamseweg</t>
  </si>
  <si>
    <t>*Geen overzicht in vierkante meters, plattegrond op te vragen</t>
  </si>
  <si>
    <t>Nicolaas Korfmakerstraat</t>
  </si>
  <si>
    <t>Nicolaas dislocatie</t>
  </si>
  <si>
    <t>*2 gebruikers in één gebouw (groepen tevens gemixt)</t>
  </si>
  <si>
    <t>Augustinus</t>
  </si>
  <si>
    <t>Willibrord</t>
  </si>
  <si>
    <t>Willibrord (gymnastiek)</t>
  </si>
  <si>
    <t>* Let op: veel ruimtes ook gezamenlijk met een andere school</t>
  </si>
  <si>
    <t>Lucas</t>
  </si>
  <si>
    <t>Johannes-martinus</t>
  </si>
  <si>
    <t>De Kleine Prins</t>
  </si>
  <si>
    <t>Trinoom</t>
  </si>
  <si>
    <t>St. RK VHMO</t>
  </si>
  <si>
    <t xml:space="preserve">Totaal: </t>
  </si>
  <si>
    <t xml:space="preserve">Aula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</si>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</sst>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8"/>
      <color theme="0"/>
      <name val="Aptos Narrow"/>
      <family val="2"/>
      <scheme val="minor"/>
    </font>
    <font>
      <sz val="11"/>
      <name val="Aptos Narrow"/>
      <family val="2"/>
      <scheme val="minor"/>
    </font>
    <font>
      <sz val="18"/>
      <color theme="1"/>
      <name val="Aptos Narrow"/>
      <family val="2"/>
      <scheme val="minor"/>
    </font>
    <font>
      <b/>
      <sz val="20"/>
      <color theme="0"/>
      <name val="Aptos Narrow"/>
      <family val="2"/>
      <scheme val="minor"/>
    </font>
    <font>
      <sz val="12"/>
      <color theme="1"/>
      <name val="Aptos"/>
      <family val="2"/>
    </font>
    <font>
      <sz val="11"/>
      <color rgb="FF000000"/>
      <name val="Aptos Narrow"/>
      <family val="2"/>
      <scheme val="minor"/>
    </font>
  </fonts>
  <fills count="10">
    <fill>
      <patternFill patternType="none"/>
    </fill>
    <fill>
      <patternFill patternType="gray125"/>
    </fill>
    <fill>
      <patternFill patternType="solid">
        <fgColor rgb="FF173583"/>
        <bgColor indexed="64"/>
      </patternFill>
    </fill>
    <fill>
      <patternFill patternType="solid">
        <fgColor rgb="FFC2E76B"/>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00B050"/>
        <bgColor indexed="64"/>
      </patternFill>
    </fill>
    <fill>
      <patternFill patternType="solid">
        <fgColor rgb="FFD0D0D0"/>
        <bgColor rgb="FF000000"/>
      </patternFill>
    </fill>
  </fills>
  <borders count="34">
    <border>
      <left/>
      <right/>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6" fillId="2" borderId="0" xfId="0" applyFont="1" applyFill="1"/>
    <xf numFmtId="0" fontId="0" fillId="2" borderId="0" xfId="0" applyFill="1"/>
    <xf numFmtId="0" fontId="0" fillId="0" borderId="1" xfId="0" applyBorder="1"/>
    <xf numFmtId="49" fontId="5" fillId="2" borderId="1" xfId="0" applyNumberFormat="1" applyFont="1" applyFill="1" applyBorder="1"/>
    <xf numFmtId="0" fontId="0" fillId="0" borderId="2" xfId="0" applyBorder="1"/>
    <xf numFmtId="49" fontId="5" fillId="2" borderId="2" xfId="0" applyNumberFormat="1" applyFont="1" applyFill="1" applyBorder="1"/>
    <xf numFmtId="0" fontId="0" fillId="0" borderId="3" xfId="0" applyBorder="1"/>
    <xf numFmtId="49" fontId="5" fillId="2" borderId="3" xfId="0" applyNumberFormat="1" applyFont="1" applyFill="1" applyBorder="1"/>
    <xf numFmtId="49" fontId="0" fillId="0" borderId="0" xfId="0" applyNumberFormat="1"/>
    <xf numFmtId="49" fontId="7" fillId="3" borderId="1" xfId="0" applyNumberFormat="1" applyFont="1" applyFill="1" applyBorder="1"/>
    <xf numFmtId="49" fontId="7" fillId="3" borderId="2" xfId="0" applyNumberFormat="1" applyFont="1" applyFill="1" applyBorder="1"/>
    <xf numFmtId="49" fontId="7" fillId="3" borderId="3" xfId="0" applyNumberFormat="1" applyFont="1" applyFill="1" applyBorder="1"/>
    <xf numFmtId="0" fontId="8" fillId="4" borderId="4" xfId="0" applyFont="1" applyFill="1" applyBorder="1" applyAlignment="1">
      <alignment wrapText="1"/>
    </xf>
    <xf numFmtId="0" fontId="0" fillId="4" borderId="5" xfId="0" applyFill="1" applyBorder="1"/>
    <xf numFmtId="0" fontId="0" fillId="4" borderId="6" xfId="0" applyFill="1" applyBorder="1"/>
    <xf numFmtId="0" fontId="0" fillId="4" borderId="0" xfId="0" applyFill="1"/>
    <xf numFmtId="0" fontId="0" fillId="4" borderId="0" xfId="0" applyFill="1" applyAlignment="1">
      <alignment wrapText="1"/>
    </xf>
    <xf numFmtId="0" fontId="4" fillId="4" borderId="7" xfId="0" applyFont="1" applyFill="1" applyBorder="1" applyAlignment="1">
      <alignment wrapText="1"/>
    </xf>
    <xf numFmtId="0" fontId="4" fillId="4" borderId="0" xfId="0" applyFont="1" applyFill="1"/>
    <xf numFmtId="0" fontId="3" fillId="4" borderId="0" xfId="0" applyFont="1" applyFill="1"/>
    <xf numFmtId="0" fontId="0" fillId="5" borderId="4" xfId="0" applyFill="1" applyBorder="1" applyAlignment="1">
      <alignment wrapText="1"/>
    </xf>
    <xf numFmtId="0" fontId="0" fillId="5" borderId="5" xfId="0" applyFill="1" applyBorder="1"/>
    <xf numFmtId="0" fontId="0" fillId="4" borderId="8" xfId="0" applyFill="1" applyBorder="1"/>
    <xf numFmtId="0" fontId="0" fillId="5" borderId="11" xfId="0" applyFill="1" applyBorder="1" applyAlignment="1">
      <alignment wrapText="1"/>
    </xf>
    <xf numFmtId="0" fontId="0" fillId="5" borderId="12" xfId="0" applyFill="1" applyBorder="1"/>
    <xf numFmtId="44" fontId="0" fillId="3" borderId="13" xfId="1" applyFont="1" applyFill="1" applyBorder="1"/>
    <xf numFmtId="44" fontId="0" fillId="3" borderId="14" xfId="1" applyFont="1" applyFill="1" applyBorder="1"/>
    <xf numFmtId="44" fontId="0" fillId="4" borderId="0" xfId="1" applyFont="1" applyFill="1" applyBorder="1"/>
    <xf numFmtId="0" fontId="0" fillId="4" borderId="15" xfId="0" applyFill="1" applyBorder="1"/>
    <xf numFmtId="44" fontId="0" fillId="4" borderId="16" xfId="0" applyNumberFormat="1" applyFill="1" applyBorder="1"/>
    <xf numFmtId="0" fontId="0" fillId="4" borderId="17" xfId="0" applyFill="1" applyBorder="1" applyAlignment="1">
      <alignment wrapText="1"/>
    </xf>
    <xf numFmtId="10" fontId="0" fillId="3" borderId="18" xfId="0" applyNumberFormat="1" applyFill="1" applyBorder="1"/>
    <xf numFmtId="44" fontId="0" fillId="4" borderId="18" xfId="1" applyFont="1" applyFill="1" applyBorder="1"/>
    <xf numFmtId="44" fontId="0" fillId="4" borderId="5" xfId="1" applyFont="1" applyFill="1" applyBorder="1"/>
    <xf numFmtId="10" fontId="0" fillId="4" borderId="8" xfId="0" applyNumberFormat="1" applyFill="1" applyBorder="1"/>
    <xf numFmtId="0" fontId="0" fillId="4" borderId="19" xfId="0" applyFill="1" applyBorder="1"/>
    <xf numFmtId="44" fontId="0" fillId="4" borderId="20" xfId="0" applyNumberFormat="1" applyFill="1" applyBorder="1"/>
    <xf numFmtId="44" fontId="5" fillId="2" borderId="12" xfId="1" applyFont="1" applyFill="1" applyBorder="1"/>
    <xf numFmtId="44" fontId="5" fillId="4" borderId="0" xfId="1" applyFont="1" applyFill="1" applyBorder="1"/>
    <xf numFmtId="0" fontId="0" fillId="4" borderId="4" xfId="0" applyFill="1" applyBorder="1" applyAlignment="1">
      <alignment wrapText="1"/>
    </xf>
    <xf numFmtId="10" fontId="0" fillId="3" borderId="21" xfId="0" applyNumberFormat="1" applyFill="1" applyBorder="1"/>
    <xf numFmtId="44" fontId="0" fillId="4" borderId="0" xfId="0" applyNumberFormat="1" applyFill="1"/>
    <xf numFmtId="0" fontId="0" fillId="5" borderId="22" xfId="0" applyFill="1" applyBorder="1" applyAlignment="1">
      <alignment wrapText="1"/>
    </xf>
    <xf numFmtId="0" fontId="0" fillId="5" borderId="23" xfId="0" applyFill="1" applyBorder="1"/>
    <xf numFmtId="44" fontId="5" fillId="2" borderId="23" xfId="1" applyFont="1" applyFill="1" applyBorder="1"/>
    <xf numFmtId="0" fontId="0" fillId="0" borderId="0" xfId="0" applyAlignment="1">
      <alignment wrapText="1"/>
    </xf>
    <xf numFmtId="0" fontId="0" fillId="0" borderId="0" xfId="0" applyAlignment="1">
      <alignment horizontal="left" vertical="center" wrapText="1"/>
    </xf>
    <xf numFmtId="0" fontId="2" fillId="2" borderId="7" xfId="0" applyFont="1" applyFill="1" applyBorder="1" applyAlignment="1">
      <alignment horizontal="center" vertical="center" wrapText="1"/>
    </xf>
    <xf numFmtId="44" fontId="0" fillId="0" borderId="7" xfId="0" applyNumberFormat="1" applyBorder="1" applyAlignment="1">
      <alignment wrapText="1"/>
    </xf>
    <xf numFmtId="0" fontId="2" fillId="2" borderId="7" xfId="0" applyFont="1" applyFill="1" applyBorder="1" applyAlignment="1">
      <alignment wrapText="1"/>
    </xf>
    <xf numFmtId="44" fontId="2" fillId="2" borderId="7" xfId="0" applyNumberFormat="1" applyFont="1" applyFill="1" applyBorder="1" applyAlignment="1">
      <alignment wrapText="1"/>
    </xf>
    <xf numFmtId="0" fontId="0" fillId="6" borderId="25" xfId="0" applyFill="1" applyBorder="1"/>
    <xf numFmtId="0" fontId="0" fillId="6" borderId="25" xfId="0" applyFill="1" applyBorder="1" applyAlignment="1">
      <alignment vertical="top"/>
    </xf>
    <xf numFmtId="0" fontId="0" fillId="6" borderId="26" xfId="0" applyFill="1" applyBorder="1"/>
    <xf numFmtId="0" fontId="0" fillId="6" borderId="27" xfId="0" applyFill="1" applyBorder="1"/>
    <xf numFmtId="0" fontId="0" fillId="0" borderId="28" xfId="0" applyBorder="1"/>
    <xf numFmtId="0" fontId="0" fillId="0" borderId="29" xfId="0" applyBorder="1"/>
    <xf numFmtId="0" fontId="0" fillId="0" borderId="30" xfId="0" applyBorder="1"/>
    <xf numFmtId="0" fontId="0" fillId="0" borderId="31" xfId="0" applyBorder="1"/>
    <xf numFmtId="0" fontId="3" fillId="0" borderId="0" xfId="0" applyFont="1"/>
    <xf numFmtId="2" fontId="0" fillId="0" borderId="29" xfId="0" applyNumberFormat="1" applyBorder="1"/>
    <xf numFmtId="2" fontId="0" fillId="0" borderId="31" xfId="0" applyNumberFormat="1" applyBorder="1"/>
    <xf numFmtId="2" fontId="0" fillId="0" borderId="0" xfId="0" applyNumberFormat="1"/>
    <xf numFmtId="0" fontId="7" fillId="0" borderId="0" xfId="0" applyFont="1"/>
    <xf numFmtId="0" fontId="0" fillId="8" borderId="24" xfId="0" applyFill="1" applyBorder="1"/>
    <xf numFmtId="0" fontId="0" fillId="0" borderId="7" xfId="0" applyBorder="1"/>
    <xf numFmtId="2" fontId="0" fillId="0" borderId="7" xfId="0" applyNumberFormat="1" applyBorder="1"/>
    <xf numFmtId="0" fontId="0" fillId="0" borderId="0" xfId="0" applyAlignment="1">
      <alignment vertical="center" wrapText="1"/>
    </xf>
    <xf numFmtId="0" fontId="4" fillId="0" borderId="0" xfId="0" applyFont="1" applyAlignment="1">
      <alignment horizontal="center" vertical="center" wrapText="1"/>
    </xf>
    <xf numFmtId="0" fontId="10" fillId="0" borderId="0" xfId="0" applyFont="1" applyAlignment="1">
      <alignment vertical="center"/>
    </xf>
    <xf numFmtId="0" fontId="0" fillId="0" borderId="29" xfId="0" applyBorder="1" applyAlignment="1">
      <alignment vertical="center" wrapText="1"/>
    </xf>
    <xf numFmtId="0" fontId="0" fillId="0" borderId="32" xfId="0" applyBorder="1" applyAlignment="1">
      <alignment vertical="center" wrapText="1"/>
    </xf>
    <xf numFmtId="0" fontId="11" fillId="9" borderId="26" xfId="0" applyFont="1" applyFill="1" applyBorder="1"/>
    <xf numFmtId="0" fontId="11" fillId="9" borderId="27" xfId="0" applyFont="1" applyFill="1" applyBorder="1"/>
    <xf numFmtId="0" fontId="11" fillId="0" borderId="0" xfId="0" applyFont="1"/>
    <xf numFmtId="0" fontId="11" fillId="0" borderId="28" xfId="0" applyFont="1" applyBorder="1"/>
    <xf numFmtId="0" fontId="11" fillId="0" borderId="29" xfId="0" applyFont="1" applyBorder="1"/>
    <xf numFmtId="0" fontId="11" fillId="0" borderId="30" xfId="0" applyFont="1" applyBorder="1"/>
    <xf numFmtId="0" fontId="11" fillId="0" borderId="31" xfId="0" applyFont="1" applyBorder="1"/>
    <xf numFmtId="0" fontId="3" fillId="0" borderId="28" xfId="0" applyFont="1" applyBorder="1"/>
    <xf numFmtId="0" fontId="11" fillId="0" borderId="25" xfId="0" applyFont="1" applyBorder="1"/>
    <xf numFmtId="0" fontId="11" fillId="0" borderId="33" xfId="0" applyFont="1" applyBorder="1"/>
    <xf numFmtId="0" fontId="0" fillId="6" borderId="7" xfId="0" applyFill="1" applyBorder="1"/>
    <xf numFmtId="0" fontId="11" fillId="9" borderId="7" xfId="0" applyFont="1" applyFill="1" applyBorder="1"/>
    <xf numFmtId="0" fontId="0" fillId="5" borderId="9" xfId="0" applyFill="1" applyBorder="1" applyAlignment="1">
      <alignment horizontal="center"/>
    </xf>
    <xf numFmtId="0" fontId="0" fillId="5" borderId="10" xfId="0" applyFill="1" applyBorder="1" applyAlignment="1">
      <alignment horizontal="center"/>
    </xf>
    <xf numFmtId="0" fontId="0" fillId="4" borderId="0" xfId="0" applyFill="1" applyAlignment="1">
      <alignment horizont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9" fillId="2" borderId="0" xfId="0" applyFont="1" applyFill="1" applyAlignment="1">
      <alignment horizontal="center" wrapText="1"/>
    </xf>
    <xf numFmtId="0" fontId="0" fillId="7" borderId="4" xfId="0" applyFill="1" applyBorder="1" applyAlignment="1">
      <alignment horizontal="center"/>
    </xf>
    <xf numFmtId="0" fontId="0" fillId="7" borderId="5" xfId="0" applyFill="1" applyBorder="1" applyAlignment="1">
      <alignment horizontal="center"/>
    </xf>
    <xf numFmtId="0" fontId="0" fillId="7" borderId="6" xfId="0" applyFill="1" applyBorder="1" applyAlignment="1">
      <alignment horizontal="center"/>
    </xf>
    <xf numFmtId="0" fontId="11" fillId="9" borderId="7" xfId="0" applyFont="1" applyFill="1" applyBorder="1" applyAlignment="1">
      <alignment horizontal="center"/>
    </xf>
    <xf numFmtId="0" fontId="3" fillId="0" borderId="7" xfId="0" applyFont="1" applyBorder="1" applyAlignment="1">
      <alignment horizontal="center"/>
    </xf>
    <xf numFmtId="0" fontId="0" fillId="0" borderId="0" xfId="0" applyBorder="1"/>
    <xf numFmtId="0" fontId="0" fillId="0" borderId="0" xfId="0" applyAlignment="1">
      <alignment horizontal="right"/>
    </xf>
    <xf numFmtId="0" fontId="11" fillId="0" borderId="0" xfId="0" applyFont="1" applyAlignment="1">
      <alignment horizontal="right"/>
    </xf>
    <xf numFmtId="0" fontId="11" fillId="0" borderId="28" xfId="0" applyFont="1" applyBorder="1" applyAlignment="1"/>
    <xf numFmtId="0" fontId="11" fillId="0" borderId="29" xfId="0" applyFont="1" applyBorder="1" applyAlignment="1"/>
    <xf numFmtId="0" fontId="0" fillId="0" borderId="0" xfId="0" applyAlignment="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7D50C-5EC4-4509-AA7E-434504039C1F}">
  <sheetPr codeName="Blad1"/>
  <dimension ref="A1:B26"/>
  <sheetViews>
    <sheetView workbookViewId="0">
      <selection activeCell="B1" sqref="B1"/>
    </sheetView>
  </sheetViews>
  <sheetFormatPr defaultRowHeight="14.4" x14ac:dyDescent="0.3"/>
  <cols>
    <col min="1" max="1" width="50.44140625" bestFit="1" customWidth="1"/>
    <col min="2" max="2" width="46.88671875" bestFit="1" customWidth="1"/>
  </cols>
  <sheetData>
    <row r="1" spans="1:2" ht="23.4" x14ac:dyDescent="0.45">
      <c r="A1" s="1" t="s">
        <v>0</v>
      </c>
      <c r="B1" s="2"/>
    </row>
    <row r="3" spans="1:2" x14ac:dyDescent="0.3">
      <c r="A3" s="3" t="s">
        <v>1</v>
      </c>
      <c r="B3" s="4" t="s">
        <v>2</v>
      </c>
    </row>
    <row r="4" spans="1:2" x14ac:dyDescent="0.3">
      <c r="A4" s="5" t="s">
        <v>3</v>
      </c>
      <c r="B4" s="6" t="s">
        <v>4</v>
      </c>
    </row>
    <row r="5" spans="1:2" x14ac:dyDescent="0.3">
      <c r="A5" s="7" t="s">
        <v>5</v>
      </c>
      <c r="B5" s="8"/>
    </row>
    <row r="6" spans="1:2" x14ac:dyDescent="0.3">
      <c r="B6" s="9"/>
    </row>
    <row r="7" spans="1:2" x14ac:dyDescent="0.3">
      <c r="A7" s="3" t="s">
        <v>6</v>
      </c>
      <c r="B7" s="4"/>
    </row>
    <row r="8" spans="1:2" x14ac:dyDescent="0.3">
      <c r="A8" s="7" t="s">
        <v>7</v>
      </c>
      <c r="B8" s="8"/>
    </row>
    <row r="9" spans="1:2" x14ac:dyDescent="0.3">
      <c r="B9" s="9"/>
    </row>
    <row r="10" spans="1:2" x14ac:dyDescent="0.3">
      <c r="A10" s="3" t="s">
        <v>8</v>
      </c>
      <c r="B10" s="4" t="s">
        <v>9</v>
      </c>
    </row>
    <row r="11" spans="1:2" x14ac:dyDescent="0.3">
      <c r="A11" s="5" t="s">
        <v>10</v>
      </c>
      <c r="B11" s="6" t="s">
        <v>11</v>
      </c>
    </row>
    <row r="12" spans="1:2" x14ac:dyDescent="0.3">
      <c r="A12" s="7" t="s">
        <v>12</v>
      </c>
      <c r="B12" s="8" t="s">
        <v>11</v>
      </c>
    </row>
    <row r="13" spans="1:2" x14ac:dyDescent="0.3">
      <c r="B13" s="9"/>
    </row>
    <row r="14" spans="1:2" x14ac:dyDescent="0.3">
      <c r="B14" s="9"/>
    </row>
    <row r="15" spans="1:2" x14ac:dyDescent="0.3">
      <c r="A15" s="3" t="s">
        <v>13</v>
      </c>
      <c r="B15" s="10"/>
    </row>
    <row r="16" spans="1:2" x14ac:dyDescent="0.3">
      <c r="A16" s="5" t="s">
        <v>14</v>
      </c>
      <c r="B16" s="11"/>
    </row>
    <row r="17" spans="1:2" x14ac:dyDescent="0.3">
      <c r="A17" s="5" t="s">
        <v>15</v>
      </c>
      <c r="B17" s="11"/>
    </row>
    <row r="18" spans="1:2" x14ac:dyDescent="0.3">
      <c r="A18" s="5" t="s">
        <v>16</v>
      </c>
      <c r="B18" s="11"/>
    </row>
    <row r="19" spans="1:2" x14ac:dyDescent="0.3">
      <c r="A19" s="7" t="s">
        <v>7</v>
      </c>
      <c r="B19" s="12"/>
    </row>
    <row r="20" spans="1:2" x14ac:dyDescent="0.3">
      <c r="B20" s="9"/>
    </row>
    <row r="21" spans="1:2" x14ac:dyDescent="0.3">
      <c r="A21" s="3" t="s">
        <v>17</v>
      </c>
      <c r="B21" s="10"/>
    </row>
    <row r="22" spans="1:2" x14ac:dyDescent="0.3">
      <c r="A22" s="5" t="s">
        <v>18</v>
      </c>
      <c r="B22" s="11"/>
    </row>
    <row r="23" spans="1:2" x14ac:dyDescent="0.3">
      <c r="A23" s="5" t="s">
        <v>19</v>
      </c>
      <c r="B23" s="11"/>
    </row>
    <row r="24" spans="1:2" x14ac:dyDescent="0.3">
      <c r="A24" s="5" t="s">
        <v>20</v>
      </c>
      <c r="B24" s="11"/>
    </row>
    <row r="25" spans="1:2" x14ac:dyDescent="0.3">
      <c r="A25" s="5" t="s">
        <v>21</v>
      </c>
      <c r="B25" s="11"/>
    </row>
    <row r="26" spans="1:2" x14ac:dyDescent="0.3">
      <c r="A26" s="7" t="s">
        <v>22</v>
      </c>
      <c r="B26" s="1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2340F-F442-48C0-8ABB-7A60E0B07430}">
  <sheetPr codeName="Blad10">
    <tabColor rgb="FF00B050"/>
  </sheetPr>
  <dimension ref="B1:H13"/>
  <sheetViews>
    <sheetView workbookViewId="0">
      <selection activeCell="M33" sqref="M33"/>
    </sheetView>
  </sheetViews>
  <sheetFormatPr defaultRowHeight="14.4" x14ac:dyDescent="0.3"/>
  <cols>
    <col min="2" max="2" width="19.33203125" bestFit="1" customWidth="1"/>
    <col min="3" max="3" width="14.44140625" bestFit="1" customWidth="1"/>
    <col min="5" max="5" width="15.44140625" bestFit="1" customWidth="1"/>
    <col min="6" max="6" width="11.6640625" bestFit="1" customWidth="1"/>
    <col min="7" max="7" width="16.109375" bestFit="1" customWidth="1"/>
  </cols>
  <sheetData>
    <row r="1" spans="2:8" ht="15" thickBot="1" x14ac:dyDescent="0.35"/>
    <row r="2" spans="2:8" x14ac:dyDescent="0.3">
      <c r="B2" s="54" t="s">
        <v>115</v>
      </c>
      <c r="C2" s="55" t="s">
        <v>98</v>
      </c>
    </row>
    <row r="3" spans="2:8" x14ac:dyDescent="0.3">
      <c r="B3" s="56" t="s">
        <v>83</v>
      </c>
      <c r="C3" s="57" t="s">
        <v>84</v>
      </c>
    </row>
    <row r="4" spans="2:8" x14ac:dyDescent="0.3">
      <c r="B4" s="56" t="s">
        <v>85</v>
      </c>
      <c r="C4" s="61">
        <f>SUM(8.94+8.94+1.25+1.25+8.94+8.94+4.54)</f>
        <v>42.8</v>
      </c>
    </row>
    <row r="5" spans="2:8" x14ac:dyDescent="0.3">
      <c r="B5" s="56" t="s">
        <v>87</v>
      </c>
      <c r="C5" s="61">
        <f>SUM(89.5)</f>
        <v>89.5</v>
      </c>
    </row>
    <row r="6" spans="2:8" x14ac:dyDescent="0.3">
      <c r="B6" s="56" t="s">
        <v>107</v>
      </c>
      <c r="C6" s="61"/>
    </row>
    <row r="7" spans="2:8" x14ac:dyDescent="0.3">
      <c r="B7" s="56" t="s">
        <v>86</v>
      </c>
      <c r="C7" s="61">
        <f>SUM(45.4+57.1+57.1+57.1+57.1+57.1+57.1+57.1+57.1)</f>
        <v>502.2000000000001</v>
      </c>
    </row>
    <row r="8" spans="2:8" x14ac:dyDescent="0.3">
      <c r="B8" s="56" t="s">
        <v>89</v>
      </c>
      <c r="C8" s="61">
        <f>SUM(20.5+20.9+18.9)</f>
        <v>60.3</v>
      </c>
    </row>
    <row r="9" spans="2:8" x14ac:dyDescent="0.3">
      <c r="B9" s="56" t="s">
        <v>90</v>
      </c>
      <c r="C9" s="61">
        <f>SUM(8.85+13.8+20+27.8)</f>
        <v>70.45</v>
      </c>
      <c r="D9" s="98" t="s">
        <v>245</v>
      </c>
      <c r="E9" t="s">
        <v>116</v>
      </c>
      <c r="F9" t="s">
        <v>117</v>
      </c>
      <c r="G9" t="s">
        <v>110</v>
      </c>
      <c r="H9" t="s">
        <v>118</v>
      </c>
    </row>
    <row r="10" spans="2:8" x14ac:dyDescent="0.3">
      <c r="B10" s="56" t="s">
        <v>92</v>
      </c>
      <c r="C10" s="61">
        <f>SUM(8.31+84.9+32.5+41.8+90.5)</f>
        <v>258.01</v>
      </c>
    </row>
    <row r="11" spans="2:8" x14ac:dyDescent="0.3">
      <c r="B11" s="56" t="s">
        <v>94</v>
      </c>
      <c r="C11" s="61">
        <f>SUM(17.8+6.72+7.26+6.27+6.46+1.5)</f>
        <v>46.01</v>
      </c>
    </row>
    <row r="12" spans="2:8" x14ac:dyDescent="0.3">
      <c r="B12" s="56" t="s">
        <v>99</v>
      </c>
      <c r="C12" s="61"/>
    </row>
    <row r="13" spans="2:8" ht="15" thickBot="1" x14ac:dyDescent="0.35">
      <c r="B13" s="58" t="s">
        <v>95</v>
      </c>
      <c r="C13" s="62">
        <f>SUM(C4:C12)</f>
        <v>1069.2700000000002</v>
      </c>
    </row>
  </sheetData>
  <sheetProtection algorithmName="SHA-512" hashValue="tEYfTsOF6iKWllMecs8hKOjslJe90SwFVZZvOvi3LmXCrfygdteg2ULANR0cyM+GYNxu4PCAAKcGHEap7+V09w==" saltValue="OTZRgm9tkOkSqdu+5fKYw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5DB32-711A-4DE6-B69C-51C8C5B8BAA5}">
  <sheetPr codeName="Blad11">
    <tabColor rgb="FF00B050"/>
  </sheetPr>
  <dimension ref="B1:K15"/>
  <sheetViews>
    <sheetView workbookViewId="0">
      <selection activeCell="M33" sqref="M33"/>
    </sheetView>
  </sheetViews>
  <sheetFormatPr defaultRowHeight="14.4" x14ac:dyDescent="0.3"/>
  <cols>
    <col min="2" max="2" width="18" bestFit="1" customWidth="1"/>
    <col min="3" max="3" width="14.44140625" bestFit="1" customWidth="1"/>
    <col min="6" max="6" width="11.33203125" bestFit="1" customWidth="1"/>
    <col min="11" max="11" width="23" bestFit="1" customWidth="1"/>
  </cols>
  <sheetData>
    <row r="1" spans="2:11" ht="15" thickBot="1" x14ac:dyDescent="0.35"/>
    <row r="2" spans="2:11" x14ac:dyDescent="0.3">
      <c r="B2" s="54" t="s">
        <v>119</v>
      </c>
      <c r="C2" s="55" t="s">
        <v>98</v>
      </c>
    </row>
    <row r="3" spans="2:11" x14ac:dyDescent="0.3">
      <c r="B3" s="56" t="s">
        <v>83</v>
      </c>
      <c r="C3" s="57" t="s">
        <v>84</v>
      </c>
    </row>
    <row r="4" spans="2:11" x14ac:dyDescent="0.3">
      <c r="B4" s="56" t="s">
        <v>85</v>
      </c>
      <c r="C4" s="61">
        <v>73.7</v>
      </c>
    </row>
    <row r="5" spans="2:11" x14ac:dyDescent="0.3">
      <c r="B5" s="56" t="s">
        <v>87</v>
      </c>
      <c r="C5" s="61">
        <v>183.9</v>
      </c>
    </row>
    <row r="6" spans="2:11" x14ac:dyDescent="0.3">
      <c r="B6" s="56" t="s">
        <v>107</v>
      </c>
      <c r="C6" s="61">
        <v>162.69999999999999</v>
      </c>
    </row>
    <row r="7" spans="2:11" x14ac:dyDescent="0.3">
      <c r="B7" s="56" t="s">
        <v>86</v>
      </c>
      <c r="C7" s="61">
        <v>800.2</v>
      </c>
    </row>
    <row r="8" spans="2:11" x14ac:dyDescent="0.3">
      <c r="B8" s="56" t="s">
        <v>89</v>
      </c>
      <c r="C8" s="61">
        <v>110</v>
      </c>
    </row>
    <row r="9" spans="2:11" x14ac:dyDescent="0.3">
      <c r="B9" s="56" t="s">
        <v>90</v>
      </c>
      <c r="C9" s="61">
        <v>101.89</v>
      </c>
      <c r="D9" s="98" t="s">
        <v>245</v>
      </c>
      <c r="E9" t="s">
        <v>120</v>
      </c>
    </row>
    <row r="10" spans="2:11" x14ac:dyDescent="0.3">
      <c r="B10" s="56" t="s">
        <v>92</v>
      </c>
      <c r="C10" s="61">
        <v>433.4</v>
      </c>
    </row>
    <row r="11" spans="2:11" x14ac:dyDescent="0.3">
      <c r="B11" s="56" t="s">
        <v>94</v>
      </c>
      <c r="C11" s="61">
        <v>20.149999999999999</v>
      </c>
    </row>
    <row r="12" spans="2:11" x14ac:dyDescent="0.3">
      <c r="B12" s="56" t="s">
        <v>99</v>
      </c>
      <c r="C12" s="61">
        <v>27.52</v>
      </c>
    </row>
    <row r="13" spans="2:11" ht="15" thickBot="1" x14ac:dyDescent="0.35">
      <c r="B13" s="58" t="s">
        <v>95</v>
      </c>
      <c r="C13" s="62">
        <f>SUM(C4:C12)</f>
        <v>1913.46</v>
      </c>
    </row>
    <row r="15" spans="2:11" x14ac:dyDescent="0.3">
      <c r="K15" s="60"/>
    </row>
  </sheetData>
  <sheetProtection algorithmName="SHA-512" hashValue="j73YnQuPZ4VEX/sUSJ5VnZc8gHfWcyyC3xp6esouyJDEdxFxIePMR4enzjG/oDzHtfK9Iv8/u5cewXrAYlVrHA==" saltValue="l7EqZWuBiGXD1yt5sRClPw=="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46AB-7B05-4361-A30A-EBD1115DFBC4}">
  <sheetPr codeName="Blad12">
    <tabColor rgb="FF00B050"/>
  </sheetPr>
  <dimension ref="B2:C14"/>
  <sheetViews>
    <sheetView zoomScaleNormal="100" workbookViewId="0">
      <selection activeCell="M33" sqref="M33"/>
    </sheetView>
  </sheetViews>
  <sheetFormatPr defaultRowHeight="14.4" x14ac:dyDescent="0.3"/>
  <cols>
    <col min="2" max="2" width="25.6640625" bestFit="1" customWidth="1"/>
    <col min="3" max="3" width="15.44140625" bestFit="1" customWidth="1"/>
    <col min="7" max="7" width="17.21875" bestFit="1" customWidth="1"/>
    <col min="8" max="8" width="10.77734375" bestFit="1" customWidth="1"/>
  </cols>
  <sheetData>
    <row r="2" spans="2:3" ht="15" thickBot="1" x14ac:dyDescent="0.35"/>
    <row r="3" spans="2:3" x14ac:dyDescent="0.3">
      <c r="B3" s="54" t="s">
        <v>56</v>
      </c>
      <c r="C3" s="55" t="s">
        <v>98</v>
      </c>
    </row>
    <row r="4" spans="2:3" x14ac:dyDescent="0.3">
      <c r="B4" s="56" t="s">
        <v>83</v>
      </c>
      <c r="C4" s="57" t="s">
        <v>84</v>
      </c>
    </row>
    <row r="5" spans="2:3" x14ac:dyDescent="0.3">
      <c r="B5" s="56" t="s">
        <v>85</v>
      </c>
      <c r="C5" s="61">
        <v>70</v>
      </c>
    </row>
    <row r="6" spans="2:3" x14ac:dyDescent="0.3">
      <c r="B6" s="56" t="s">
        <v>87</v>
      </c>
      <c r="C6" s="61">
        <v>98</v>
      </c>
    </row>
    <row r="7" spans="2:3" x14ac:dyDescent="0.3">
      <c r="B7" s="56" t="s">
        <v>107</v>
      </c>
      <c r="C7" s="61"/>
    </row>
    <row r="8" spans="2:3" x14ac:dyDescent="0.3">
      <c r="B8" s="56" t="s">
        <v>86</v>
      </c>
      <c r="C8" s="61">
        <v>1071</v>
      </c>
    </row>
    <row r="9" spans="2:3" x14ac:dyDescent="0.3">
      <c r="B9" s="56" t="s">
        <v>89</v>
      </c>
      <c r="C9" s="61">
        <v>47</v>
      </c>
    </row>
    <row r="10" spans="2:3" x14ac:dyDescent="0.3">
      <c r="B10" s="56" t="s">
        <v>90</v>
      </c>
      <c r="C10" s="61">
        <v>202</v>
      </c>
    </row>
    <row r="11" spans="2:3" x14ac:dyDescent="0.3">
      <c r="B11" s="56" t="s">
        <v>92</v>
      </c>
      <c r="C11" s="61">
        <v>71</v>
      </c>
    </row>
    <row r="12" spans="2:3" x14ac:dyDescent="0.3">
      <c r="B12" s="56" t="s">
        <v>94</v>
      </c>
      <c r="C12" s="61">
        <v>11</v>
      </c>
    </row>
    <row r="13" spans="2:3" x14ac:dyDescent="0.3">
      <c r="B13" s="56" t="s">
        <v>99</v>
      </c>
      <c r="C13" s="61">
        <v>6</v>
      </c>
    </row>
    <row r="14" spans="2:3" ht="15" thickBot="1" x14ac:dyDescent="0.35">
      <c r="B14" s="58" t="s">
        <v>95</v>
      </c>
      <c r="C14" s="62">
        <f>SUM(C5:C13)</f>
        <v>1576</v>
      </c>
    </row>
  </sheetData>
  <sheetProtection algorithmName="SHA-512" hashValue="avqO2A2E0gzIjgpVzYvkDoUT2ZnTg+PJZi+wtp3zk9LlA2E+G8yJwZtbu+nnQ/4ZuY9BbV/oB5qt6K1HKCLn2A==" saltValue="5jLSl6NPiixgd9TAjpEPmQ=="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CE61-1D41-469A-AAF5-22B1C733F812}">
  <sheetPr codeName="Blad13">
    <tabColor rgb="FF00B050"/>
  </sheetPr>
  <dimension ref="B2"/>
  <sheetViews>
    <sheetView workbookViewId="0">
      <selection activeCell="M33" sqref="M33"/>
    </sheetView>
  </sheetViews>
  <sheetFormatPr defaultRowHeight="14.4" x14ac:dyDescent="0.3"/>
  <sheetData>
    <row r="2" spans="2:2" x14ac:dyDescent="0.3">
      <c r="B2" s="60" t="s">
        <v>160</v>
      </c>
    </row>
  </sheetData>
  <sheetProtection algorithmName="SHA-512" hashValue="MiRSUvK1gPdzGWlHWp7IJ1PrS6uVZRYsnwJFf/eV6YIRdyad9L93oZAGjE8MJ9k20thWoXnGRnIaoYY34Cd2/A==" saltValue="AIkdsXF7pscuiOd2/D5vp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C356-CE17-4C10-BEF2-1E388CA04367}">
  <sheetPr codeName="Blad14">
    <tabColor rgb="FF00B050"/>
  </sheetPr>
  <dimension ref="B1:E13"/>
  <sheetViews>
    <sheetView workbookViewId="0">
      <selection activeCell="M33" sqref="M33"/>
    </sheetView>
  </sheetViews>
  <sheetFormatPr defaultRowHeight="14.4" x14ac:dyDescent="0.3"/>
  <cols>
    <col min="2" max="2" width="23.44140625" bestFit="1" customWidth="1"/>
    <col min="3" max="3" width="15.44140625" bestFit="1" customWidth="1"/>
  </cols>
  <sheetData>
    <row r="1" spans="2:5" ht="15" thickBot="1" x14ac:dyDescent="0.35"/>
    <row r="2" spans="2:5" x14ac:dyDescent="0.3">
      <c r="B2" s="54" t="s">
        <v>122</v>
      </c>
      <c r="C2" s="55" t="s">
        <v>98</v>
      </c>
    </row>
    <row r="3" spans="2:5" x14ac:dyDescent="0.3">
      <c r="B3" s="56" t="s">
        <v>83</v>
      </c>
      <c r="C3" s="57" t="s">
        <v>84</v>
      </c>
    </row>
    <row r="4" spans="2:5" x14ac:dyDescent="0.3">
      <c r="B4" s="56" t="s">
        <v>85</v>
      </c>
      <c r="C4" s="61">
        <v>67.400000000000006</v>
      </c>
    </row>
    <row r="5" spans="2:5" x14ac:dyDescent="0.3">
      <c r="B5" s="56" t="s">
        <v>87</v>
      </c>
      <c r="C5" s="61">
        <v>229</v>
      </c>
    </row>
    <row r="6" spans="2:5" x14ac:dyDescent="0.3">
      <c r="B6" s="56" t="s">
        <v>107</v>
      </c>
      <c r="C6" s="61">
        <v>56</v>
      </c>
    </row>
    <row r="7" spans="2:5" x14ac:dyDescent="0.3">
      <c r="B7" s="56" t="s">
        <v>86</v>
      </c>
      <c r="C7" s="61">
        <v>504</v>
      </c>
    </row>
    <row r="8" spans="2:5" x14ac:dyDescent="0.3">
      <c r="B8" s="56" t="s">
        <v>89</v>
      </c>
      <c r="C8" s="61">
        <v>55.01</v>
      </c>
    </row>
    <row r="9" spans="2:5" x14ac:dyDescent="0.3">
      <c r="B9" s="56" t="s">
        <v>90</v>
      </c>
      <c r="C9" s="61">
        <v>124.55</v>
      </c>
      <c r="D9" s="98" t="s">
        <v>245</v>
      </c>
      <c r="E9" t="s">
        <v>120</v>
      </c>
    </row>
    <row r="10" spans="2:5" x14ac:dyDescent="0.3">
      <c r="B10" s="56" t="s">
        <v>92</v>
      </c>
      <c r="C10" s="61">
        <v>356.8</v>
      </c>
    </row>
    <row r="11" spans="2:5" x14ac:dyDescent="0.3">
      <c r="B11" s="56" t="s">
        <v>94</v>
      </c>
      <c r="C11" s="61">
        <v>77.650000000000006</v>
      </c>
    </row>
    <row r="12" spans="2:5" x14ac:dyDescent="0.3">
      <c r="B12" s="56" t="s">
        <v>99</v>
      </c>
      <c r="C12" s="61">
        <v>9.91</v>
      </c>
    </row>
    <row r="13" spans="2:5" ht="15" thickBot="1" x14ac:dyDescent="0.35">
      <c r="B13" s="58" t="s">
        <v>95</v>
      </c>
      <c r="C13" s="62">
        <f>SUM(C4:C12)</f>
        <v>1480.3200000000002</v>
      </c>
    </row>
  </sheetData>
  <sheetProtection algorithmName="SHA-512" hashValue="MOTXuebkSkxYzboWahDu+IS4tLz8go/mRe8yzVZVz8tmdGEc3Y/8zHkWZo9N/ouXduvP0L1pOoVIV9W9lYhPAA==" saltValue="pO/mW/0eWn3bmNzcbFNYs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01C3-43AE-4953-9619-B08449DCF881}">
  <sheetPr codeName="Blad15">
    <tabColor rgb="FF00B050"/>
  </sheetPr>
  <dimension ref="B2:G14"/>
  <sheetViews>
    <sheetView workbookViewId="0">
      <selection activeCell="M33" sqref="M33"/>
    </sheetView>
  </sheetViews>
  <sheetFormatPr defaultRowHeight="14.4" x14ac:dyDescent="0.3"/>
  <cols>
    <col min="2" max="2" width="24.109375" bestFit="1" customWidth="1"/>
    <col min="3" max="3" width="16.109375" bestFit="1" customWidth="1"/>
  </cols>
  <sheetData>
    <row r="2" spans="2:7" ht="15" thickBot="1" x14ac:dyDescent="0.35"/>
    <row r="3" spans="2:7" x14ac:dyDescent="0.3">
      <c r="B3" s="54" t="s">
        <v>123</v>
      </c>
      <c r="C3" s="55" t="s">
        <v>98</v>
      </c>
    </row>
    <row r="4" spans="2:7" x14ac:dyDescent="0.3">
      <c r="B4" s="56" t="s">
        <v>83</v>
      </c>
      <c r="C4" s="57" t="s">
        <v>84</v>
      </c>
    </row>
    <row r="5" spans="2:7" x14ac:dyDescent="0.3">
      <c r="B5" s="56" t="s">
        <v>85</v>
      </c>
      <c r="C5" s="61">
        <v>57.58</v>
      </c>
    </row>
    <row r="6" spans="2:7" x14ac:dyDescent="0.3">
      <c r="B6" s="56" t="s">
        <v>87</v>
      </c>
      <c r="C6" s="61">
        <v>0</v>
      </c>
    </row>
    <row r="7" spans="2:7" x14ac:dyDescent="0.3">
      <c r="B7" s="56" t="s">
        <v>107</v>
      </c>
      <c r="C7" s="61">
        <v>0</v>
      </c>
    </row>
    <row r="8" spans="2:7" x14ac:dyDescent="0.3">
      <c r="B8" s="56" t="s">
        <v>86</v>
      </c>
      <c r="C8" s="61">
        <v>623</v>
      </c>
    </row>
    <row r="9" spans="2:7" x14ac:dyDescent="0.3">
      <c r="B9" s="56" t="s">
        <v>89</v>
      </c>
      <c r="C9" s="61">
        <v>64.8</v>
      </c>
    </row>
    <row r="10" spans="2:7" x14ac:dyDescent="0.3">
      <c r="B10" s="56" t="s">
        <v>90</v>
      </c>
      <c r="C10" s="61">
        <v>65.42</v>
      </c>
      <c r="D10" s="98" t="s">
        <v>245</v>
      </c>
      <c r="E10" t="s">
        <v>120</v>
      </c>
      <c r="F10" t="s">
        <v>124</v>
      </c>
      <c r="G10" t="s">
        <v>110</v>
      </c>
    </row>
    <row r="11" spans="2:7" x14ac:dyDescent="0.3">
      <c r="B11" s="56" t="s">
        <v>92</v>
      </c>
      <c r="C11" s="61">
        <v>345.57</v>
      </c>
    </row>
    <row r="12" spans="2:7" x14ac:dyDescent="0.3">
      <c r="B12" s="56" t="s">
        <v>94</v>
      </c>
      <c r="C12" s="61">
        <v>56.54</v>
      </c>
    </row>
    <row r="13" spans="2:7" x14ac:dyDescent="0.3">
      <c r="B13" s="56" t="s">
        <v>99</v>
      </c>
      <c r="C13" s="61">
        <v>5.86</v>
      </c>
    </row>
    <row r="14" spans="2:7" ht="15" thickBot="1" x14ac:dyDescent="0.35">
      <c r="B14" s="58" t="s">
        <v>95</v>
      </c>
      <c r="C14" s="62">
        <f>SUM(C5:C13)</f>
        <v>1218.7699999999998</v>
      </c>
    </row>
  </sheetData>
  <sheetProtection algorithmName="SHA-512" hashValue="eWXIQfEG62kS4+dJ6yj4z0rrh6kN6rfIJ8a3G7UsriO0/hFuufGiagI7XcDU6yZO18cafCSUnjLPoCKkMTa8dA==" saltValue="eTlQqlBQAgQ9RKg0CXs4rA=="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04C8-346B-4178-9494-CC7F8898E437}">
  <sheetPr codeName="Blad16">
    <tabColor rgb="FF00B050"/>
  </sheetPr>
  <dimension ref="B1:P58"/>
  <sheetViews>
    <sheetView workbookViewId="0">
      <selection activeCell="M33" sqref="M33"/>
    </sheetView>
  </sheetViews>
  <sheetFormatPr defaultRowHeight="14.4" x14ac:dyDescent="0.3"/>
  <cols>
    <col min="2" max="2" width="24.109375" bestFit="1" customWidth="1"/>
    <col min="3" max="3" width="14.44140625" bestFit="1" customWidth="1"/>
    <col min="7" max="7" width="19.33203125" bestFit="1" customWidth="1"/>
    <col min="8" max="8" width="14.44140625" bestFit="1" customWidth="1"/>
    <col min="12" max="12" width="19.33203125" bestFit="1" customWidth="1"/>
    <col min="13" max="13" width="14.44140625" bestFit="1" customWidth="1"/>
  </cols>
  <sheetData>
    <row r="1" spans="2:16" ht="15" thickBot="1" x14ac:dyDescent="0.35"/>
    <row r="2" spans="2:16" x14ac:dyDescent="0.3">
      <c r="B2" s="54" t="s">
        <v>125</v>
      </c>
      <c r="C2" s="55" t="s">
        <v>98</v>
      </c>
      <c r="G2" s="54" t="s">
        <v>126</v>
      </c>
      <c r="H2" s="55" t="s">
        <v>98</v>
      </c>
      <c r="L2" s="54" t="s">
        <v>127</v>
      </c>
      <c r="M2" s="55" t="s">
        <v>98</v>
      </c>
    </row>
    <row r="3" spans="2:16" x14ac:dyDescent="0.3">
      <c r="B3" s="56" t="s">
        <v>83</v>
      </c>
      <c r="C3" s="57" t="s">
        <v>84</v>
      </c>
      <c r="G3" s="56" t="s">
        <v>83</v>
      </c>
      <c r="H3" s="57" t="s">
        <v>84</v>
      </c>
      <c r="L3" s="56" t="s">
        <v>83</v>
      </c>
      <c r="M3" s="57" t="s">
        <v>84</v>
      </c>
    </row>
    <row r="4" spans="2:16" x14ac:dyDescent="0.3">
      <c r="B4" s="56" t="s">
        <v>85</v>
      </c>
      <c r="C4" s="61">
        <v>13.4</v>
      </c>
      <c r="G4" s="56" t="s">
        <v>85</v>
      </c>
      <c r="H4" s="61">
        <v>16.62</v>
      </c>
      <c r="L4" s="56" t="s">
        <v>85</v>
      </c>
      <c r="M4" s="61">
        <v>12.64</v>
      </c>
    </row>
    <row r="5" spans="2:16" x14ac:dyDescent="0.3">
      <c r="B5" s="56" t="s">
        <v>87</v>
      </c>
      <c r="C5" s="61">
        <v>73.8</v>
      </c>
      <c r="G5" s="56" t="s">
        <v>87</v>
      </c>
      <c r="H5" s="61"/>
      <c r="L5" s="56" t="s">
        <v>87</v>
      </c>
      <c r="M5" s="61">
        <v>100.6</v>
      </c>
    </row>
    <row r="6" spans="2:16" x14ac:dyDescent="0.3">
      <c r="B6" s="56" t="s">
        <v>107</v>
      </c>
      <c r="C6" s="61">
        <v>0</v>
      </c>
      <c r="G6" s="56" t="s">
        <v>107</v>
      </c>
      <c r="H6" s="61"/>
      <c r="L6" s="56" t="s">
        <v>107</v>
      </c>
      <c r="M6" s="61">
        <v>93.6</v>
      </c>
    </row>
    <row r="7" spans="2:16" x14ac:dyDescent="0.3">
      <c r="B7" s="56" t="s">
        <v>86</v>
      </c>
      <c r="C7" s="61">
        <v>342.9</v>
      </c>
      <c r="G7" s="56" t="s">
        <v>86</v>
      </c>
      <c r="H7" s="61">
        <v>269.8</v>
      </c>
      <c r="L7" s="56" t="s">
        <v>86</v>
      </c>
      <c r="M7" s="61">
        <v>201.24</v>
      </c>
    </row>
    <row r="8" spans="2:16" x14ac:dyDescent="0.3">
      <c r="B8" s="56" t="s">
        <v>89</v>
      </c>
      <c r="C8" s="61">
        <v>69.7</v>
      </c>
      <c r="G8" s="56" t="s">
        <v>89</v>
      </c>
      <c r="H8" s="61">
        <v>14.8</v>
      </c>
      <c r="L8" s="56" t="s">
        <v>89</v>
      </c>
      <c r="M8" s="61">
        <v>0</v>
      </c>
    </row>
    <row r="9" spans="2:16" x14ac:dyDescent="0.3">
      <c r="B9" s="56" t="s">
        <v>90</v>
      </c>
      <c r="C9" s="61">
        <v>45.7</v>
      </c>
      <c r="G9" s="56" t="s">
        <v>90</v>
      </c>
      <c r="H9" s="61">
        <v>45.9</v>
      </c>
      <c r="L9" s="56" t="s">
        <v>90</v>
      </c>
      <c r="M9" s="61">
        <v>0</v>
      </c>
    </row>
    <row r="10" spans="2:16" x14ac:dyDescent="0.3">
      <c r="B10" s="56" t="s">
        <v>92</v>
      </c>
      <c r="C10" s="61">
        <v>319.52</v>
      </c>
      <c r="G10" s="56" t="s">
        <v>92</v>
      </c>
      <c r="H10" s="61">
        <v>139.04</v>
      </c>
      <c r="L10" s="56" t="s">
        <v>92</v>
      </c>
      <c r="M10" s="61">
        <v>223.53100000000001</v>
      </c>
    </row>
    <row r="11" spans="2:16" x14ac:dyDescent="0.3">
      <c r="B11" s="56" t="s">
        <v>94</v>
      </c>
      <c r="C11" s="61">
        <v>109</v>
      </c>
      <c r="G11" s="56" t="s">
        <v>94</v>
      </c>
      <c r="H11" s="61">
        <v>25.97</v>
      </c>
      <c r="L11" s="56" t="s">
        <v>94</v>
      </c>
      <c r="M11" s="61">
        <v>67.983000000000004</v>
      </c>
    </row>
    <row r="12" spans="2:16" x14ac:dyDescent="0.3">
      <c r="B12" s="56" t="s">
        <v>99</v>
      </c>
      <c r="C12" s="61">
        <v>0</v>
      </c>
      <c r="G12" s="56" t="s">
        <v>99</v>
      </c>
      <c r="H12" s="61">
        <v>12.5</v>
      </c>
      <c r="L12" s="56" t="s">
        <v>99</v>
      </c>
      <c r="M12" s="61">
        <v>25.2</v>
      </c>
      <c r="P12" t="s">
        <v>131</v>
      </c>
    </row>
    <row r="13" spans="2:16" ht="15" thickBot="1" x14ac:dyDescent="0.35">
      <c r="B13" s="58" t="s">
        <v>95</v>
      </c>
      <c r="C13" s="62">
        <f>SUM(C4:C12)</f>
        <v>974.02</v>
      </c>
      <c r="G13" s="58" t="s">
        <v>95</v>
      </c>
      <c r="H13" s="62">
        <f>SUM(H4:H12)</f>
        <v>524.63</v>
      </c>
      <c r="L13" s="58" t="s">
        <v>95</v>
      </c>
      <c r="M13" s="62">
        <f>SUM(M4:M12)</f>
        <v>724.7940000000001</v>
      </c>
    </row>
    <row r="15" spans="2:16" x14ac:dyDescent="0.3">
      <c r="B15" t="s">
        <v>60</v>
      </c>
      <c r="C15" t="s">
        <v>128</v>
      </c>
      <c r="G15" t="s">
        <v>60</v>
      </c>
      <c r="H15" t="s">
        <v>129</v>
      </c>
      <c r="L15" t="s">
        <v>60</v>
      </c>
      <c r="M15" t="s">
        <v>130</v>
      </c>
    </row>
    <row r="19" spans="7:13" x14ac:dyDescent="0.3">
      <c r="G19" s="83" t="s">
        <v>243</v>
      </c>
      <c r="H19" s="67">
        <f>SUM(C13+H13+M13)</f>
        <v>2223.4440000000004</v>
      </c>
    </row>
    <row r="23" spans="7:13" x14ac:dyDescent="0.3">
      <c r="M23" s="63"/>
    </row>
    <row r="24" spans="7:13" x14ac:dyDescent="0.3">
      <c r="M24" s="63"/>
    </row>
    <row r="25" spans="7:13" x14ac:dyDescent="0.3">
      <c r="M25" s="63"/>
    </row>
    <row r="26" spans="7:13" x14ac:dyDescent="0.3">
      <c r="M26" s="63"/>
    </row>
    <row r="27" spans="7:13" x14ac:dyDescent="0.3">
      <c r="M27" s="63"/>
    </row>
    <row r="28" spans="7:13" x14ac:dyDescent="0.3">
      <c r="M28" s="63"/>
    </row>
    <row r="29" spans="7:13" x14ac:dyDescent="0.3">
      <c r="M29" s="63"/>
    </row>
    <row r="30" spans="7:13" x14ac:dyDescent="0.3">
      <c r="M30" s="63"/>
    </row>
    <row r="31" spans="7:13" x14ac:dyDescent="0.3">
      <c r="M31" s="63"/>
    </row>
    <row r="32" spans="7:13" x14ac:dyDescent="0.3">
      <c r="M32" s="63"/>
    </row>
    <row r="33" spans="13:13" x14ac:dyDescent="0.3">
      <c r="M33" s="63"/>
    </row>
    <row r="34" spans="13:13" x14ac:dyDescent="0.3">
      <c r="M34" s="63"/>
    </row>
    <row r="35" spans="13:13" x14ac:dyDescent="0.3">
      <c r="M35" s="63"/>
    </row>
    <row r="36" spans="13:13" x14ac:dyDescent="0.3">
      <c r="M36" s="63"/>
    </row>
    <row r="37" spans="13:13" x14ac:dyDescent="0.3">
      <c r="M37" s="63"/>
    </row>
    <row r="38" spans="13:13" x14ac:dyDescent="0.3">
      <c r="M38" s="63"/>
    </row>
    <row r="39" spans="13:13" x14ac:dyDescent="0.3">
      <c r="M39" s="63"/>
    </row>
    <row r="40" spans="13:13" x14ac:dyDescent="0.3">
      <c r="M40" s="63"/>
    </row>
    <row r="41" spans="13:13" x14ac:dyDescent="0.3">
      <c r="M41" s="63"/>
    </row>
    <row r="42" spans="13:13" x14ac:dyDescent="0.3">
      <c r="M42" s="63"/>
    </row>
    <row r="43" spans="13:13" x14ac:dyDescent="0.3">
      <c r="M43" s="63"/>
    </row>
    <row r="44" spans="13:13" x14ac:dyDescent="0.3">
      <c r="M44" s="63"/>
    </row>
    <row r="45" spans="13:13" x14ac:dyDescent="0.3">
      <c r="M45" s="63"/>
    </row>
    <row r="46" spans="13:13" x14ac:dyDescent="0.3">
      <c r="M46" s="63"/>
    </row>
    <row r="47" spans="13:13" x14ac:dyDescent="0.3">
      <c r="M47" s="63"/>
    </row>
    <row r="48" spans="13:13" x14ac:dyDescent="0.3">
      <c r="M48" s="63"/>
    </row>
    <row r="49" spans="13:13" x14ac:dyDescent="0.3">
      <c r="M49" s="63"/>
    </row>
    <row r="50" spans="13:13" x14ac:dyDescent="0.3">
      <c r="M50" s="63"/>
    </row>
    <row r="51" spans="13:13" x14ac:dyDescent="0.3">
      <c r="M51" s="63"/>
    </row>
    <row r="52" spans="13:13" x14ac:dyDescent="0.3">
      <c r="M52" s="63"/>
    </row>
    <row r="53" spans="13:13" x14ac:dyDescent="0.3">
      <c r="M53" s="63"/>
    </row>
    <row r="54" spans="13:13" x14ac:dyDescent="0.3">
      <c r="M54" s="63"/>
    </row>
    <row r="55" spans="13:13" x14ac:dyDescent="0.3">
      <c r="M55" s="63"/>
    </row>
    <row r="56" spans="13:13" x14ac:dyDescent="0.3">
      <c r="M56" s="63"/>
    </row>
    <row r="57" spans="13:13" x14ac:dyDescent="0.3">
      <c r="M57" s="63"/>
    </row>
    <row r="58" spans="13:13" x14ac:dyDescent="0.3">
      <c r="M58" s="63"/>
    </row>
  </sheetData>
  <sheetProtection algorithmName="SHA-512" hashValue="7J5n54V0iuxQkWhBFGw1BwQadF8JEjBdYic8JyBrgL93+Ou4hsn37qNbwg+4MS30HPglq0/9s5uIleVyK9niUw==" saltValue="nAx04nSThfjX+KToWsm5MA=="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1DDC-C3E2-405A-925E-E98E5C9753DA}">
  <sheetPr codeName="Blad17">
    <tabColor rgb="FF00B050"/>
  </sheetPr>
  <dimension ref="B1:H17"/>
  <sheetViews>
    <sheetView workbookViewId="0">
      <selection activeCell="M33" sqref="M33"/>
    </sheetView>
  </sheetViews>
  <sheetFormatPr defaultRowHeight="14.4" x14ac:dyDescent="0.3"/>
  <cols>
    <col min="2" max="2" width="19.33203125" bestFit="1" customWidth="1"/>
    <col min="3" max="3" width="14.44140625" bestFit="1" customWidth="1"/>
    <col min="7" max="7" width="19.33203125" bestFit="1" customWidth="1"/>
    <col min="8" max="8" width="14.44140625" bestFit="1" customWidth="1"/>
  </cols>
  <sheetData>
    <row r="1" spans="2:8" ht="15" thickBot="1" x14ac:dyDescent="0.35"/>
    <row r="2" spans="2:8" x14ac:dyDescent="0.3">
      <c r="B2" s="54" t="s">
        <v>133</v>
      </c>
      <c r="C2" s="55" t="s">
        <v>98</v>
      </c>
      <c r="G2" s="54" t="s">
        <v>134</v>
      </c>
      <c r="H2" s="55" t="s">
        <v>98</v>
      </c>
    </row>
    <row r="3" spans="2:8" x14ac:dyDescent="0.3">
      <c r="B3" s="56" t="s">
        <v>83</v>
      </c>
      <c r="C3" s="57" t="s">
        <v>84</v>
      </c>
      <c r="G3" s="56" t="s">
        <v>83</v>
      </c>
      <c r="H3" s="57" t="s">
        <v>84</v>
      </c>
    </row>
    <row r="4" spans="2:8" x14ac:dyDescent="0.3">
      <c r="B4" s="56" t="s">
        <v>85</v>
      </c>
      <c r="C4" s="61">
        <v>25.39</v>
      </c>
      <c r="G4" s="56" t="s">
        <v>85</v>
      </c>
      <c r="H4" s="61">
        <v>42.32</v>
      </c>
    </row>
    <row r="5" spans="2:8" x14ac:dyDescent="0.3">
      <c r="B5" s="56" t="s">
        <v>87</v>
      </c>
      <c r="C5" s="61"/>
      <c r="G5" s="56" t="s">
        <v>87</v>
      </c>
      <c r="H5" s="61">
        <v>167.1</v>
      </c>
    </row>
    <row r="6" spans="2:8" x14ac:dyDescent="0.3">
      <c r="B6" s="56" t="s">
        <v>107</v>
      </c>
      <c r="C6" s="61"/>
      <c r="G6" s="56" t="s">
        <v>107</v>
      </c>
      <c r="H6" s="61"/>
    </row>
    <row r="7" spans="2:8" x14ac:dyDescent="0.3">
      <c r="B7" s="56" t="s">
        <v>86</v>
      </c>
      <c r="C7" s="61">
        <v>392.4</v>
      </c>
      <c r="G7" s="56" t="s">
        <v>86</v>
      </c>
      <c r="H7" s="61">
        <v>385</v>
      </c>
    </row>
    <row r="8" spans="2:8" x14ac:dyDescent="0.3">
      <c r="B8" s="56" t="s">
        <v>89</v>
      </c>
      <c r="C8" s="61">
        <v>17.559999999999999</v>
      </c>
      <c r="G8" s="56" t="s">
        <v>89</v>
      </c>
      <c r="H8" s="61">
        <v>18.3</v>
      </c>
    </row>
    <row r="9" spans="2:8" x14ac:dyDescent="0.3">
      <c r="B9" s="56" t="s">
        <v>90</v>
      </c>
      <c r="C9" s="61">
        <v>18.7</v>
      </c>
      <c r="G9" s="56" t="s">
        <v>90</v>
      </c>
      <c r="H9" s="61">
        <v>45.1</v>
      </c>
    </row>
    <row r="10" spans="2:8" x14ac:dyDescent="0.3">
      <c r="B10" s="56" t="s">
        <v>92</v>
      </c>
      <c r="C10" s="61">
        <v>170.07</v>
      </c>
      <c r="G10" s="56" t="s">
        <v>92</v>
      </c>
      <c r="H10" s="61">
        <v>253.65</v>
      </c>
    </row>
    <row r="11" spans="2:8" x14ac:dyDescent="0.3">
      <c r="B11" s="56" t="s">
        <v>94</v>
      </c>
      <c r="C11" s="61">
        <v>42.53</v>
      </c>
      <c r="G11" s="56" t="s">
        <v>94</v>
      </c>
      <c r="H11" s="61">
        <v>42.11</v>
      </c>
    </row>
    <row r="12" spans="2:8" x14ac:dyDescent="0.3">
      <c r="B12" s="56" t="s">
        <v>99</v>
      </c>
      <c r="C12" s="61">
        <v>4.28</v>
      </c>
      <c r="G12" s="56" t="s">
        <v>99</v>
      </c>
      <c r="H12" s="61">
        <v>5.55</v>
      </c>
    </row>
    <row r="13" spans="2:8" ht="15" thickBot="1" x14ac:dyDescent="0.35">
      <c r="B13" s="58" t="s">
        <v>95</v>
      </c>
      <c r="C13" s="62">
        <f>SUM(C4:C12)</f>
        <v>670.92999999999984</v>
      </c>
      <c r="G13" s="58" t="s">
        <v>95</v>
      </c>
      <c r="H13" s="62">
        <f>SUM(H4:H12)</f>
        <v>959.12999999999988</v>
      </c>
    </row>
    <row r="14" spans="2:8" x14ac:dyDescent="0.3">
      <c r="C14" s="63"/>
    </row>
    <row r="15" spans="2:8" x14ac:dyDescent="0.3">
      <c r="B15" t="s">
        <v>135</v>
      </c>
      <c r="C15" t="s">
        <v>136</v>
      </c>
      <c r="G15" t="s">
        <v>61</v>
      </c>
      <c r="H15" t="s">
        <v>137</v>
      </c>
    </row>
    <row r="17" spans="2:3" x14ac:dyDescent="0.3">
      <c r="B17" s="83" t="s">
        <v>243</v>
      </c>
      <c r="C17" s="67">
        <f>SUM(C13+H13)</f>
        <v>1630.0599999999997</v>
      </c>
    </row>
  </sheetData>
  <sheetProtection algorithmName="SHA-512" hashValue="9PS2g7nkwCEV8iKfJktqA7Up3jAh8cvd2ZeirRXFDuPUHTygKIXDtHpbqqfuFvOT6fR7Xsg6PwAxKyAj4cAdAA==" saltValue="sOP3blfcZ12tsRpwD1tm6A==" spinCount="10000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942B9-1054-44FB-A516-CBE3790A901D}">
  <sheetPr codeName="Blad18">
    <tabColor rgb="FF00B050"/>
  </sheetPr>
  <dimension ref="B1:C13"/>
  <sheetViews>
    <sheetView workbookViewId="0">
      <selection activeCell="M33" sqref="M33"/>
    </sheetView>
  </sheetViews>
  <sheetFormatPr defaultRowHeight="14.4" x14ac:dyDescent="0.3"/>
  <cols>
    <col min="2" max="2" width="19.33203125" bestFit="1" customWidth="1"/>
    <col min="3" max="3" width="14.44140625" bestFit="1" customWidth="1"/>
  </cols>
  <sheetData>
    <row r="1" spans="2:3" ht="15" thickBot="1" x14ac:dyDescent="0.35"/>
    <row r="2" spans="2:3" x14ac:dyDescent="0.3">
      <c r="B2" s="54" t="s">
        <v>138</v>
      </c>
      <c r="C2" s="55" t="s">
        <v>98</v>
      </c>
    </row>
    <row r="3" spans="2:3" x14ac:dyDescent="0.3">
      <c r="B3" s="56" t="s">
        <v>83</v>
      </c>
      <c r="C3" s="57" t="s">
        <v>84</v>
      </c>
    </row>
    <row r="4" spans="2:3" x14ac:dyDescent="0.3">
      <c r="B4" s="56" t="s">
        <v>85</v>
      </c>
      <c r="C4" s="61">
        <v>94.95</v>
      </c>
    </row>
    <row r="5" spans="2:3" x14ac:dyDescent="0.3">
      <c r="B5" s="56" t="s">
        <v>87</v>
      </c>
      <c r="C5" s="61">
        <v>201.2</v>
      </c>
    </row>
    <row r="6" spans="2:3" x14ac:dyDescent="0.3">
      <c r="B6" s="56" t="s">
        <v>107</v>
      </c>
      <c r="C6" s="61">
        <v>0</v>
      </c>
    </row>
    <row r="7" spans="2:3" x14ac:dyDescent="0.3">
      <c r="B7" s="56" t="s">
        <v>86</v>
      </c>
      <c r="C7" s="61">
        <v>694.7</v>
      </c>
    </row>
    <row r="8" spans="2:3" x14ac:dyDescent="0.3">
      <c r="B8" s="56" t="s">
        <v>89</v>
      </c>
      <c r="C8" s="61">
        <v>72.400000000000006</v>
      </c>
    </row>
    <row r="9" spans="2:3" x14ac:dyDescent="0.3">
      <c r="B9" s="56" t="s">
        <v>90</v>
      </c>
      <c r="C9" s="61">
        <v>157.4</v>
      </c>
    </row>
    <row r="10" spans="2:3" x14ac:dyDescent="0.3">
      <c r="B10" s="56" t="s">
        <v>92</v>
      </c>
      <c r="C10" s="61">
        <v>386.63</v>
      </c>
    </row>
    <row r="11" spans="2:3" x14ac:dyDescent="0.3">
      <c r="B11" s="56" t="s">
        <v>94</v>
      </c>
      <c r="C11" s="61">
        <v>4.33</v>
      </c>
    </row>
    <row r="12" spans="2:3" x14ac:dyDescent="0.3">
      <c r="B12" s="56" t="s">
        <v>99</v>
      </c>
      <c r="C12" s="61">
        <v>17.5</v>
      </c>
    </row>
    <row r="13" spans="2:3" ht="15" thickBot="1" x14ac:dyDescent="0.35">
      <c r="B13" s="58" t="s">
        <v>95</v>
      </c>
      <c r="C13" s="62">
        <f>SUM(C4:C12)</f>
        <v>1629.1100000000001</v>
      </c>
    </row>
  </sheetData>
  <sheetProtection algorithmName="SHA-512" hashValue="Xb0m7P7HoInqKiz2XQM4GNFcN3jGKmV5XAUyGDFSMpv/uS6xez6RTH/mqPyIOH9w+7IU6ZKnToI1wwP1THMWDw==" saltValue="YaNxdKypqesU1opc5CgedA==" spinCount="10000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AEE0-1498-4F76-B05F-49E7C483631A}">
  <sheetPr codeName="Blad19">
    <tabColor rgb="FF00B050"/>
  </sheetPr>
  <dimension ref="C1:I17"/>
  <sheetViews>
    <sheetView workbookViewId="0">
      <selection activeCell="M33" sqref="M33"/>
    </sheetView>
  </sheetViews>
  <sheetFormatPr defaultRowHeight="14.4" x14ac:dyDescent="0.3"/>
  <cols>
    <col min="3" max="3" width="19.33203125" bestFit="1" customWidth="1"/>
    <col min="4" max="4" width="14.44140625" bestFit="1" customWidth="1"/>
    <col min="8" max="8" width="19.33203125" bestFit="1" customWidth="1"/>
    <col min="9" max="9" width="14.44140625" bestFit="1" customWidth="1"/>
  </cols>
  <sheetData>
    <row r="1" spans="3:9" ht="15" thickBot="1" x14ac:dyDescent="0.35"/>
    <row r="2" spans="3:9" x14ac:dyDescent="0.3">
      <c r="C2" s="54" t="s">
        <v>139</v>
      </c>
      <c r="D2" s="55" t="s">
        <v>98</v>
      </c>
      <c r="H2" s="54" t="s">
        <v>140</v>
      </c>
      <c r="I2" s="55" t="s">
        <v>98</v>
      </c>
    </row>
    <row r="3" spans="3:9" x14ac:dyDescent="0.3">
      <c r="C3" s="56" t="s">
        <v>83</v>
      </c>
      <c r="D3" s="57" t="s">
        <v>84</v>
      </c>
      <c r="H3" s="56" t="s">
        <v>83</v>
      </c>
      <c r="I3" s="57" t="s">
        <v>84</v>
      </c>
    </row>
    <row r="4" spans="3:9" x14ac:dyDescent="0.3">
      <c r="C4" s="56" t="s">
        <v>85</v>
      </c>
      <c r="D4" s="61">
        <v>40.119999999999997</v>
      </c>
      <c r="H4" s="56" t="s">
        <v>85</v>
      </c>
      <c r="I4" s="61">
        <v>48.07</v>
      </c>
    </row>
    <row r="5" spans="3:9" x14ac:dyDescent="0.3">
      <c r="C5" s="56" t="s">
        <v>87</v>
      </c>
      <c r="D5" s="61">
        <v>79.900000000000006</v>
      </c>
      <c r="H5" s="56" t="s">
        <v>87</v>
      </c>
      <c r="I5" s="61">
        <v>145.4</v>
      </c>
    </row>
    <row r="6" spans="3:9" x14ac:dyDescent="0.3">
      <c r="C6" s="56" t="s">
        <v>107</v>
      </c>
      <c r="D6" s="61">
        <v>0</v>
      </c>
      <c r="H6" s="56" t="s">
        <v>107</v>
      </c>
      <c r="I6" s="61">
        <v>0</v>
      </c>
    </row>
    <row r="7" spans="3:9" x14ac:dyDescent="0.3">
      <c r="C7" s="56" t="s">
        <v>86</v>
      </c>
      <c r="D7" s="61">
        <v>586.20000000000005</v>
      </c>
      <c r="H7" s="56" t="s">
        <v>86</v>
      </c>
      <c r="I7" s="61">
        <v>450.5</v>
      </c>
    </row>
    <row r="8" spans="3:9" x14ac:dyDescent="0.3">
      <c r="C8" s="56" t="s">
        <v>89</v>
      </c>
      <c r="D8" s="61">
        <v>35.6</v>
      </c>
      <c r="H8" s="56" t="s">
        <v>89</v>
      </c>
      <c r="I8" s="61">
        <v>71.900000000000006</v>
      </c>
    </row>
    <row r="9" spans="3:9" x14ac:dyDescent="0.3">
      <c r="C9" s="56" t="s">
        <v>90</v>
      </c>
      <c r="D9" s="61">
        <v>41</v>
      </c>
      <c r="H9" s="56" t="s">
        <v>90</v>
      </c>
      <c r="I9" s="61">
        <v>11</v>
      </c>
    </row>
    <row r="10" spans="3:9" x14ac:dyDescent="0.3">
      <c r="C10" s="56" t="s">
        <v>92</v>
      </c>
      <c r="D10" s="61">
        <v>320.77</v>
      </c>
      <c r="H10" s="56" t="s">
        <v>92</v>
      </c>
      <c r="I10" s="61">
        <v>340.2</v>
      </c>
    </row>
    <row r="11" spans="3:9" x14ac:dyDescent="0.3">
      <c r="C11" s="56" t="s">
        <v>94</v>
      </c>
      <c r="D11" s="61">
        <v>52.81</v>
      </c>
      <c r="H11" s="56" t="s">
        <v>94</v>
      </c>
      <c r="I11" s="61">
        <v>39.11</v>
      </c>
    </row>
    <row r="12" spans="3:9" x14ac:dyDescent="0.3">
      <c r="C12" s="56" t="s">
        <v>99</v>
      </c>
      <c r="D12" s="61">
        <v>0</v>
      </c>
      <c r="H12" s="56" t="s">
        <v>99</v>
      </c>
      <c r="I12" s="61">
        <v>0</v>
      </c>
    </row>
    <row r="13" spans="3:9" ht="15" thickBot="1" x14ac:dyDescent="0.35">
      <c r="C13" s="58" t="s">
        <v>95</v>
      </c>
      <c r="D13" s="62">
        <f>SUM(D4:D12)</f>
        <v>1156.4000000000001</v>
      </c>
      <c r="H13" s="58" t="s">
        <v>95</v>
      </c>
      <c r="I13" s="62">
        <f>SUM(I4:I12)</f>
        <v>1106.1799999999998</v>
      </c>
    </row>
    <row r="15" spans="3:9" x14ac:dyDescent="0.3">
      <c r="C15" t="s">
        <v>63</v>
      </c>
      <c r="D15" t="s">
        <v>141</v>
      </c>
      <c r="H15" t="s">
        <v>63</v>
      </c>
      <c r="I15" t="s">
        <v>142</v>
      </c>
    </row>
    <row r="17" spans="3:4" x14ac:dyDescent="0.3">
      <c r="C17" s="83" t="s">
        <v>243</v>
      </c>
      <c r="D17" s="67">
        <f>SUM(D13+I13)</f>
        <v>2262.58</v>
      </c>
    </row>
  </sheetData>
  <sheetProtection algorithmName="SHA-512" hashValue="Duuq8BMe5DKtw5TELYKvDPfObjDxB0FZXVMs9Jy8LgyXwl7Lz64JhuUHaR7ZQZr1SQUuLq0EZh0AVZh214Eqig==" saltValue="tdmro94e9gkDPwkG0pCsi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AE177-9C25-4975-906F-E4710F9CE611}">
  <sheetPr codeName="Blad2"/>
  <dimension ref="A1:Q33"/>
  <sheetViews>
    <sheetView workbookViewId="0">
      <selection activeCell="I14" sqref="I14:J14"/>
    </sheetView>
  </sheetViews>
  <sheetFormatPr defaultRowHeight="14.4" x14ac:dyDescent="0.3"/>
  <cols>
    <col min="1" max="1" width="53.5546875" style="46" bestFit="1" customWidth="1"/>
    <col min="9" max="9" width="20" customWidth="1"/>
    <col min="10" max="10" width="19.33203125" customWidth="1"/>
    <col min="12" max="12" width="19" customWidth="1"/>
    <col min="13" max="13" width="17" customWidth="1"/>
  </cols>
  <sheetData>
    <row r="1" spans="1:17" ht="23.4" x14ac:dyDescent="0.45">
      <c r="A1" s="13" t="s">
        <v>0</v>
      </c>
      <c r="B1" s="14"/>
      <c r="C1" s="14"/>
      <c r="D1" s="14"/>
      <c r="E1" s="14"/>
      <c r="F1" s="14"/>
      <c r="G1" s="15"/>
      <c r="H1" s="16"/>
      <c r="I1" s="16"/>
      <c r="J1" s="16"/>
      <c r="K1" s="16"/>
      <c r="L1" s="16"/>
      <c r="M1" s="16"/>
      <c r="N1" s="16"/>
      <c r="O1" s="16"/>
      <c r="P1" s="16"/>
      <c r="Q1" s="16"/>
    </row>
    <row r="2" spans="1:17" x14ac:dyDescent="0.3">
      <c r="A2" s="17"/>
      <c r="B2" s="16"/>
      <c r="C2" s="16"/>
      <c r="D2" s="16"/>
      <c r="E2" s="16"/>
      <c r="F2" s="16"/>
      <c r="G2" s="16"/>
      <c r="H2" s="16"/>
      <c r="I2" s="16"/>
      <c r="J2" s="16"/>
      <c r="K2" s="16"/>
      <c r="L2" s="16"/>
      <c r="M2" s="16"/>
      <c r="N2" s="16"/>
      <c r="O2" s="16"/>
      <c r="P2" s="16"/>
      <c r="Q2" s="16"/>
    </row>
    <row r="3" spans="1:17" ht="43.2" x14ac:dyDescent="0.3">
      <c r="A3" s="18" t="s">
        <v>23</v>
      </c>
      <c r="B3" s="19"/>
      <c r="C3" s="20"/>
      <c r="D3" s="16"/>
      <c r="E3" s="16"/>
      <c r="F3" s="16"/>
      <c r="G3" s="16"/>
      <c r="H3" s="16"/>
      <c r="I3" s="16"/>
      <c r="J3" s="16"/>
      <c r="K3" s="16"/>
      <c r="L3" s="16"/>
      <c r="M3" s="16"/>
      <c r="N3" s="16"/>
      <c r="O3" s="16"/>
      <c r="P3" s="16"/>
      <c r="Q3" s="16"/>
    </row>
    <row r="4" spans="1:17" x14ac:dyDescent="0.3">
      <c r="A4" s="17"/>
      <c r="B4" s="16"/>
      <c r="C4" s="16"/>
      <c r="D4" s="16"/>
      <c r="E4" s="16"/>
      <c r="F4" s="16"/>
      <c r="G4" s="16"/>
      <c r="H4" s="16"/>
      <c r="I4" s="16"/>
      <c r="J4" s="16"/>
      <c r="K4" s="16"/>
      <c r="L4" s="16"/>
      <c r="M4" s="16"/>
      <c r="N4" s="16"/>
      <c r="O4" s="16"/>
      <c r="P4" s="16"/>
      <c r="Q4" s="16"/>
    </row>
    <row r="5" spans="1:17" x14ac:dyDescent="0.3">
      <c r="A5" s="21"/>
      <c r="B5" s="22" t="s">
        <v>24</v>
      </c>
      <c r="C5" s="22"/>
      <c r="D5" s="22" t="s">
        <v>25</v>
      </c>
      <c r="E5" s="22"/>
      <c r="F5" s="23"/>
      <c r="G5" s="16"/>
      <c r="H5" s="16"/>
      <c r="I5" s="85" t="s">
        <v>26</v>
      </c>
      <c r="J5" s="86"/>
      <c r="K5" s="16"/>
      <c r="L5" s="16"/>
      <c r="M5" s="16"/>
      <c r="N5" s="16"/>
      <c r="O5" s="16"/>
      <c r="P5" s="16"/>
      <c r="Q5" s="16"/>
    </row>
    <row r="6" spans="1:17" ht="15" thickBot="1" x14ac:dyDescent="0.35">
      <c r="A6" s="24" t="s">
        <v>27</v>
      </c>
      <c r="B6" s="25"/>
      <c r="C6" s="26"/>
      <c r="D6" s="25"/>
      <c r="E6" s="27"/>
      <c r="F6" s="23"/>
      <c r="G6" s="28"/>
      <c r="H6" s="16"/>
      <c r="I6" s="29" t="s">
        <v>28</v>
      </c>
      <c r="J6" s="30">
        <f>SUM($E$6*1)+($E$18-$E$6)</f>
        <v>0</v>
      </c>
      <c r="K6" s="16"/>
      <c r="L6" s="16"/>
      <c r="M6" s="16"/>
      <c r="N6" s="16"/>
      <c r="O6" s="16"/>
      <c r="P6" s="16"/>
      <c r="Q6" s="16"/>
    </row>
    <row r="7" spans="1:17" ht="15" thickTop="1" x14ac:dyDescent="0.3">
      <c r="A7" s="17"/>
      <c r="B7" s="16"/>
      <c r="C7" s="16"/>
      <c r="D7" s="16"/>
      <c r="E7" s="16"/>
      <c r="F7" s="23"/>
      <c r="G7" s="16"/>
      <c r="H7" s="16"/>
      <c r="I7" s="29" t="s">
        <v>29</v>
      </c>
      <c r="J7" s="30">
        <f>SUM($E$6*1.3)+($E$18-$E$6)</f>
        <v>0</v>
      </c>
      <c r="K7" s="16"/>
      <c r="L7" s="16"/>
      <c r="M7" s="16"/>
      <c r="N7" s="16"/>
      <c r="O7" s="16"/>
      <c r="P7" s="16"/>
      <c r="Q7" s="16"/>
    </row>
    <row r="8" spans="1:17" x14ac:dyDescent="0.3">
      <c r="A8" s="31" t="s">
        <v>30</v>
      </c>
      <c r="B8" s="32"/>
      <c r="C8" s="33">
        <f>C6*B8</f>
        <v>0</v>
      </c>
      <c r="D8" s="32"/>
      <c r="E8" s="34">
        <f>E6*D8</f>
        <v>0</v>
      </c>
      <c r="F8" s="35"/>
      <c r="G8" s="28"/>
      <c r="H8" s="16"/>
      <c r="I8" s="29" t="s">
        <v>31</v>
      </c>
      <c r="J8" s="30">
        <f>SUM($E$6*1.5)+($E$18-$E$6)</f>
        <v>0</v>
      </c>
      <c r="K8" s="16"/>
      <c r="L8" s="16"/>
      <c r="M8" s="16"/>
      <c r="N8" s="16"/>
      <c r="O8" s="16"/>
      <c r="P8" s="16"/>
      <c r="Q8" s="16"/>
    </row>
    <row r="9" spans="1:17" x14ac:dyDescent="0.3">
      <c r="A9" s="31" t="s">
        <v>32</v>
      </c>
      <c r="B9" s="32"/>
      <c r="C9" s="33">
        <f>C6*B9</f>
        <v>0</v>
      </c>
      <c r="D9" s="32"/>
      <c r="E9" s="34">
        <f>E6*D9</f>
        <v>0</v>
      </c>
      <c r="F9" s="35"/>
      <c r="G9" s="28"/>
      <c r="H9" s="16"/>
      <c r="I9" s="36" t="s">
        <v>33</v>
      </c>
      <c r="J9" s="37">
        <f>SUM($E$6*2)+($E$18-$E$6)</f>
        <v>0</v>
      </c>
      <c r="K9" s="16"/>
      <c r="L9" s="16"/>
      <c r="M9" s="16"/>
      <c r="N9" s="16"/>
      <c r="O9" s="16"/>
      <c r="P9" s="16"/>
      <c r="Q9" s="16"/>
    </row>
    <row r="10" spans="1:17" x14ac:dyDescent="0.3">
      <c r="A10" s="31" t="s">
        <v>34</v>
      </c>
      <c r="B10" s="32"/>
      <c r="C10" s="33">
        <f>C6*B10</f>
        <v>0</v>
      </c>
      <c r="D10" s="32"/>
      <c r="E10" s="34">
        <f>E6*D10</f>
        <v>0</v>
      </c>
      <c r="F10" s="35"/>
      <c r="G10" s="28"/>
      <c r="H10" s="16"/>
      <c r="I10" s="16"/>
      <c r="J10" s="16"/>
      <c r="K10" s="16"/>
      <c r="L10" s="16"/>
      <c r="M10" s="16"/>
      <c r="N10" s="16"/>
      <c r="O10" s="16"/>
      <c r="P10" s="16"/>
      <c r="Q10" s="16"/>
    </row>
    <row r="11" spans="1:17" ht="15" thickBot="1" x14ac:dyDescent="0.35">
      <c r="A11" s="24" t="s">
        <v>35</v>
      </c>
      <c r="B11" s="25"/>
      <c r="C11" s="38">
        <f>SUM(C8:C10)</f>
        <v>0</v>
      </c>
      <c r="D11" s="25"/>
      <c r="E11" s="38">
        <f>SUM(E8:E10)</f>
        <v>0</v>
      </c>
      <c r="F11" s="23"/>
      <c r="G11" s="39"/>
      <c r="H11" s="16"/>
      <c r="I11" s="16"/>
      <c r="J11" s="16"/>
      <c r="K11" s="16"/>
      <c r="L11" s="16"/>
      <c r="M11" s="16"/>
      <c r="N11" s="16"/>
      <c r="O11" s="16"/>
      <c r="P11" s="16"/>
      <c r="Q11" s="16"/>
    </row>
    <row r="12" spans="1:17" ht="15" thickTop="1" x14ac:dyDescent="0.3">
      <c r="A12" s="17"/>
      <c r="B12" s="16"/>
      <c r="C12" s="16"/>
      <c r="D12" s="16"/>
      <c r="E12" s="16"/>
      <c r="F12" s="23"/>
      <c r="G12" s="16"/>
      <c r="H12" s="16"/>
      <c r="I12" s="87"/>
      <c r="J12" s="87"/>
      <c r="K12" s="16"/>
      <c r="L12" s="16"/>
      <c r="M12" s="16"/>
      <c r="N12" s="16"/>
      <c r="O12" s="16"/>
      <c r="P12" s="16"/>
      <c r="Q12" s="16"/>
    </row>
    <row r="13" spans="1:17" x14ac:dyDescent="0.3">
      <c r="A13" s="40" t="s">
        <v>36</v>
      </c>
      <c r="B13" s="41"/>
      <c r="C13" s="33">
        <f>C6*B13</f>
        <v>0</v>
      </c>
      <c r="D13" s="32"/>
      <c r="E13" s="34">
        <f>E6*D13</f>
        <v>0</v>
      </c>
      <c r="F13" s="35"/>
      <c r="G13" s="28"/>
      <c r="H13" s="16"/>
      <c r="I13" s="16"/>
      <c r="J13" s="16"/>
      <c r="K13" s="16"/>
      <c r="L13" s="16"/>
      <c r="M13" s="16"/>
      <c r="N13" s="16"/>
      <c r="O13" s="16"/>
      <c r="P13" s="16"/>
      <c r="Q13" s="16"/>
    </row>
    <row r="14" spans="1:17" x14ac:dyDescent="0.3">
      <c r="A14" s="40" t="s">
        <v>37</v>
      </c>
      <c r="B14" s="41"/>
      <c r="C14" s="33">
        <f>C6*B14</f>
        <v>0</v>
      </c>
      <c r="D14" s="32"/>
      <c r="E14" s="34">
        <f>E6*D14</f>
        <v>0</v>
      </c>
      <c r="F14" s="35"/>
      <c r="G14" s="28"/>
      <c r="H14" s="16"/>
      <c r="I14" s="87"/>
      <c r="J14" s="87"/>
      <c r="K14" s="16"/>
      <c r="L14" s="16"/>
      <c r="M14" s="16"/>
      <c r="N14" s="16"/>
      <c r="O14" s="16"/>
      <c r="P14" s="16"/>
      <c r="Q14" s="16"/>
    </row>
    <row r="15" spans="1:17" x14ac:dyDescent="0.3">
      <c r="A15" s="31" t="s">
        <v>38</v>
      </c>
      <c r="B15" s="41"/>
      <c r="C15" s="33">
        <f>C6*B15</f>
        <v>0</v>
      </c>
      <c r="D15" s="32"/>
      <c r="E15" s="34">
        <f>E6*D15</f>
        <v>0</v>
      </c>
      <c r="F15" s="35"/>
      <c r="G15" s="28"/>
      <c r="H15" s="16"/>
      <c r="I15" s="16"/>
      <c r="J15" s="42"/>
      <c r="K15" s="16"/>
      <c r="L15" s="16"/>
      <c r="M15" s="16"/>
      <c r="N15" s="16"/>
      <c r="O15" s="16"/>
      <c r="P15" s="16"/>
      <c r="Q15" s="16"/>
    </row>
    <row r="16" spans="1:17" ht="15" thickBot="1" x14ac:dyDescent="0.35">
      <c r="A16" s="24" t="s">
        <v>39</v>
      </c>
      <c r="B16" s="25"/>
      <c r="C16" s="38">
        <f>SUM(C13:C15)</f>
        <v>0</v>
      </c>
      <c r="D16" s="25"/>
      <c r="E16" s="38">
        <f>SUM(E13:E15)</f>
        <v>0</v>
      </c>
      <c r="F16" s="23"/>
      <c r="G16" s="39"/>
      <c r="H16" s="16"/>
      <c r="I16" s="16"/>
      <c r="J16" s="42"/>
      <c r="K16" s="16"/>
      <c r="L16" s="16"/>
      <c r="M16" s="16"/>
      <c r="N16" s="16"/>
      <c r="O16" s="16"/>
      <c r="P16" s="16"/>
      <c r="Q16" s="16"/>
    </row>
    <row r="17" spans="1:17" ht="15" thickTop="1" x14ac:dyDescent="0.3">
      <c r="A17" s="17"/>
      <c r="B17" s="16"/>
      <c r="C17" s="16"/>
      <c r="D17" s="16"/>
      <c r="E17" s="16"/>
      <c r="F17" s="23"/>
      <c r="G17" s="16"/>
      <c r="H17" s="16"/>
      <c r="I17" s="16"/>
      <c r="J17" s="42"/>
      <c r="K17" s="16"/>
      <c r="L17" s="16"/>
      <c r="M17" s="16"/>
      <c r="N17" s="16"/>
      <c r="O17" s="16"/>
      <c r="P17" s="16"/>
      <c r="Q17" s="16"/>
    </row>
    <row r="18" spans="1:17" ht="15" thickBot="1" x14ac:dyDescent="0.35">
      <c r="A18" s="43" t="s">
        <v>40</v>
      </c>
      <c r="B18" s="44"/>
      <c r="C18" s="45">
        <f>SUM(C6,C11,C16)</f>
        <v>0</v>
      </c>
      <c r="D18" s="44"/>
      <c r="E18" s="45">
        <f>SUM(E6,E11,E16)</f>
        <v>0</v>
      </c>
      <c r="F18" s="23"/>
      <c r="G18" s="39"/>
      <c r="H18" s="16"/>
      <c r="I18" s="16"/>
      <c r="J18" s="16"/>
      <c r="K18" s="16"/>
      <c r="L18" s="16"/>
      <c r="M18" s="16"/>
      <c r="N18" s="16"/>
      <c r="O18" s="16"/>
      <c r="P18" s="16"/>
      <c r="Q18" s="16"/>
    </row>
    <row r="19" spans="1:17" ht="15" thickTop="1" x14ac:dyDescent="0.3">
      <c r="A19" s="17"/>
      <c r="B19" s="16"/>
      <c r="C19" s="16"/>
      <c r="D19" s="16"/>
      <c r="E19" s="16"/>
      <c r="F19" s="16"/>
      <c r="G19" s="16"/>
      <c r="H19" s="16"/>
      <c r="I19" s="16"/>
      <c r="J19" s="16"/>
      <c r="K19" s="16"/>
      <c r="L19" s="16"/>
      <c r="M19" s="16"/>
      <c r="N19" s="16"/>
      <c r="O19" s="16"/>
      <c r="P19" s="16"/>
      <c r="Q19" s="16"/>
    </row>
    <row r="20" spans="1:17" x14ac:dyDescent="0.3">
      <c r="A20" s="17"/>
      <c r="B20" s="16"/>
      <c r="C20" s="16"/>
      <c r="D20" s="16"/>
      <c r="E20" s="16"/>
      <c r="F20" s="16"/>
      <c r="G20" s="16"/>
      <c r="H20" s="16"/>
      <c r="I20" s="16"/>
      <c r="J20" s="16"/>
      <c r="K20" s="16"/>
      <c r="L20" s="16"/>
      <c r="M20" s="16"/>
      <c r="N20" s="16"/>
      <c r="O20" s="16"/>
      <c r="P20" s="16"/>
      <c r="Q20" s="16"/>
    </row>
    <row r="21" spans="1:17" x14ac:dyDescent="0.3">
      <c r="A21" s="17"/>
      <c r="B21" s="16"/>
      <c r="C21" s="16"/>
      <c r="D21" s="16"/>
      <c r="E21" s="16"/>
      <c r="F21" s="16"/>
      <c r="G21" s="16"/>
      <c r="H21" s="16"/>
      <c r="I21" s="16"/>
      <c r="J21" s="16"/>
      <c r="K21" s="16"/>
      <c r="L21" s="16"/>
      <c r="M21" s="16"/>
      <c r="N21" s="16"/>
      <c r="O21" s="16"/>
      <c r="P21" s="16"/>
      <c r="Q21" s="16"/>
    </row>
    <row r="22" spans="1:17" x14ac:dyDescent="0.3">
      <c r="A22" s="17"/>
      <c r="B22" s="16"/>
      <c r="C22" s="16"/>
      <c r="D22" s="16"/>
      <c r="E22" s="16"/>
      <c r="F22" s="16"/>
      <c r="G22" s="16"/>
      <c r="H22" s="16"/>
      <c r="I22" s="16"/>
      <c r="J22" s="16"/>
      <c r="K22" s="16"/>
      <c r="L22" s="16"/>
      <c r="M22" s="16"/>
      <c r="N22" s="16"/>
      <c r="O22" s="16"/>
      <c r="P22" s="16"/>
      <c r="Q22" s="16"/>
    </row>
    <row r="23" spans="1:17" x14ac:dyDescent="0.3">
      <c r="A23" s="17"/>
      <c r="B23" s="16"/>
      <c r="C23" s="16"/>
      <c r="D23" s="16"/>
      <c r="E23" s="16"/>
      <c r="F23" s="16"/>
      <c r="G23" s="16"/>
      <c r="H23" s="16"/>
      <c r="I23" s="16"/>
      <c r="J23" s="16"/>
      <c r="K23" s="16"/>
      <c r="L23" s="16"/>
      <c r="M23" s="16"/>
      <c r="N23" s="16"/>
      <c r="O23" s="16"/>
      <c r="P23" s="16"/>
      <c r="Q23" s="16"/>
    </row>
    <row r="24" spans="1:17" x14ac:dyDescent="0.3">
      <c r="A24" s="17"/>
      <c r="B24" s="16"/>
      <c r="C24" s="16"/>
      <c r="D24" s="16"/>
      <c r="E24" s="16"/>
      <c r="F24" s="16"/>
      <c r="G24" s="16"/>
      <c r="H24" s="16"/>
      <c r="I24" s="16"/>
      <c r="J24" s="16"/>
      <c r="K24" s="16"/>
      <c r="L24" s="16"/>
      <c r="M24" s="16"/>
      <c r="N24" s="16"/>
      <c r="O24" s="16"/>
      <c r="P24" s="16"/>
      <c r="Q24" s="16"/>
    </row>
    <row r="25" spans="1:17" x14ac:dyDescent="0.3">
      <c r="A25" s="17"/>
      <c r="B25" s="16"/>
      <c r="C25" s="16"/>
      <c r="D25" s="16"/>
      <c r="E25" s="16"/>
      <c r="F25" s="16"/>
      <c r="G25" s="16"/>
      <c r="H25" s="16"/>
      <c r="I25" s="16"/>
      <c r="J25" s="16"/>
      <c r="K25" s="16"/>
      <c r="L25" s="16"/>
      <c r="M25" s="16"/>
      <c r="N25" s="16"/>
      <c r="O25" s="16"/>
      <c r="P25" s="16"/>
      <c r="Q25" s="16"/>
    </row>
    <row r="26" spans="1:17" x14ac:dyDescent="0.3">
      <c r="A26" s="17"/>
      <c r="B26" s="16"/>
      <c r="C26" s="16"/>
      <c r="D26" s="16"/>
      <c r="E26" s="16"/>
      <c r="F26" s="16"/>
      <c r="G26" s="16"/>
      <c r="H26" s="16"/>
      <c r="I26" s="16"/>
      <c r="J26" s="16"/>
      <c r="K26" s="16"/>
      <c r="L26" s="16"/>
      <c r="M26" s="16"/>
      <c r="N26" s="16"/>
      <c r="O26" s="16"/>
      <c r="P26" s="16"/>
      <c r="Q26" s="16"/>
    </row>
    <row r="27" spans="1:17" x14ac:dyDescent="0.3">
      <c r="A27" s="17"/>
      <c r="B27" s="16"/>
      <c r="C27" s="16"/>
      <c r="D27" s="16"/>
      <c r="E27" s="16"/>
      <c r="F27" s="16"/>
      <c r="G27" s="16"/>
      <c r="H27" s="16"/>
      <c r="I27" s="16"/>
      <c r="J27" s="16"/>
      <c r="K27" s="16"/>
      <c r="L27" s="16"/>
      <c r="M27" s="16"/>
      <c r="N27" s="16"/>
      <c r="O27" s="16"/>
      <c r="P27" s="16"/>
      <c r="Q27" s="16"/>
    </row>
    <row r="28" spans="1:17" x14ac:dyDescent="0.3">
      <c r="A28" s="17"/>
      <c r="B28" s="16"/>
      <c r="C28" s="16"/>
      <c r="D28" s="16"/>
      <c r="E28" s="16"/>
      <c r="F28" s="16"/>
      <c r="G28" s="16"/>
      <c r="H28" s="16"/>
      <c r="I28" s="16"/>
      <c r="J28" s="16"/>
      <c r="K28" s="16"/>
      <c r="L28" s="16"/>
      <c r="M28" s="16"/>
      <c r="N28" s="16"/>
      <c r="O28" s="16"/>
      <c r="P28" s="16"/>
      <c r="Q28" s="16"/>
    </row>
    <row r="29" spans="1:17" x14ac:dyDescent="0.3">
      <c r="A29" s="17"/>
      <c r="B29" s="16"/>
      <c r="C29" s="16"/>
      <c r="D29" s="16"/>
      <c r="E29" s="16"/>
      <c r="F29" s="16"/>
      <c r="G29" s="16"/>
      <c r="H29" s="16"/>
      <c r="I29" s="16"/>
      <c r="J29" s="16"/>
      <c r="K29" s="16"/>
      <c r="N29" s="16"/>
      <c r="O29" s="16"/>
      <c r="P29" s="16"/>
      <c r="Q29" s="16"/>
    </row>
    <row r="30" spans="1:17" x14ac:dyDescent="0.3">
      <c r="A30" s="17"/>
      <c r="B30" s="16"/>
      <c r="C30" s="16"/>
      <c r="D30" s="16"/>
      <c r="E30" s="16"/>
      <c r="F30" s="16"/>
      <c r="G30" s="16"/>
      <c r="H30" s="16"/>
      <c r="I30" s="16"/>
      <c r="J30" s="16"/>
      <c r="K30" s="16"/>
      <c r="L30" s="16"/>
      <c r="M30" s="16"/>
      <c r="N30" s="16"/>
      <c r="O30" s="16"/>
      <c r="P30" s="16"/>
      <c r="Q30" s="16"/>
    </row>
    <row r="31" spans="1:17" x14ac:dyDescent="0.3">
      <c r="A31" s="17"/>
      <c r="B31" s="16"/>
      <c r="C31" s="16"/>
      <c r="D31" s="16"/>
      <c r="E31" s="16"/>
      <c r="F31" s="16"/>
      <c r="G31" s="16"/>
      <c r="H31" s="16"/>
      <c r="I31" s="16"/>
      <c r="J31" s="16"/>
      <c r="K31" s="16"/>
      <c r="L31" s="16"/>
      <c r="M31" s="16"/>
      <c r="N31" s="16"/>
      <c r="O31" s="16"/>
      <c r="P31" s="16"/>
      <c r="Q31" s="16"/>
    </row>
    <row r="32" spans="1:17" x14ac:dyDescent="0.3">
      <c r="A32" s="17"/>
      <c r="B32" s="16"/>
      <c r="C32" s="16"/>
      <c r="D32" s="16"/>
      <c r="E32" s="16"/>
      <c r="F32" s="16"/>
      <c r="G32" s="16"/>
      <c r="H32" s="16"/>
      <c r="I32" s="16"/>
      <c r="J32" s="16"/>
      <c r="K32" s="16"/>
      <c r="L32" s="16"/>
      <c r="M32" s="16"/>
      <c r="N32" s="16"/>
      <c r="O32" s="16"/>
      <c r="P32" s="16"/>
      <c r="Q32" s="16"/>
    </row>
    <row r="33" spans="9:10" x14ac:dyDescent="0.3">
      <c r="I33" s="16"/>
      <c r="J33" s="16"/>
    </row>
  </sheetData>
  <mergeCells count="3">
    <mergeCell ref="I5:J5"/>
    <mergeCell ref="I12:J12"/>
    <mergeCell ref="I14:J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1F2F-47CE-4E2C-8067-E138DBAF35A2}">
  <sheetPr codeName="Blad20">
    <tabColor rgb="FF00B050"/>
  </sheetPr>
  <dimension ref="B1:G13"/>
  <sheetViews>
    <sheetView workbookViewId="0">
      <selection activeCell="M33" sqref="M33"/>
    </sheetView>
  </sheetViews>
  <sheetFormatPr defaultRowHeight="14.4" x14ac:dyDescent="0.3"/>
  <cols>
    <col min="2" max="2" width="19.33203125" bestFit="1" customWidth="1"/>
    <col min="3" max="3" width="14.44140625" bestFit="1" customWidth="1"/>
  </cols>
  <sheetData>
    <row r="1" spans="2:7" ht="15" thickBot="1" x14ac:dyDescent="0.35"/>
    <row r="2" spans="2:7" x14ac:dyDescent="0.3">
      <c r="B2" s="54" t="s">
        <v>143</v>
      </c>
      <c r="C2" s="55" t="s">
        <v>98</v>
      </c>
    </row>
    <row r="3" spans="2:7" x14ac:dyDescent="0.3">
      <c r="B3" s="56" t="s">
        <v>83</v>
      </c>
      <c r="C3" s="57" t="s">
        <v>84</v>
      </c>
    </row>
    <row r="4" spans="2:7" x14ac:dyDescent="0.3">
      <c r="B4" s="56" t="s">
        <v>85</v>
      </c>
      <c r="C4" s="61">
        <v>38.57</v>
      </c>
    </row>
    <row r="5" spans="2:7" x14ac:dyDescent="0.3">
      <c r="B5" s="56" t="s">
        <v>87</v>
      </c>
      <c r="C5" s="61">
        <v>118.6</v>
      </c>
    </row>
    <row r="6" spans="2:7" x14ac:dyDescent="0.3">
      <c r="B6" s="56" t="s">
        <v>107</v>
      </c>
      <c r="C6" s="61">
        <v>67.900000000000006</v>
      </c>
    </row>
    <row r="7" spans="2:7" x14ac:dyDescent="0.3">
      <c r="B7" s="56" t="s">
        <v>86</v>
      </c>
      <c r="C7" s="61">
        <v>446.9</v>
      </c>
    </row>
    <row r="8" spans="2:7" x14ac:dyDescent="0.3">
      <c r="B8" s="56" t="s">
        <v>89</v>
      </c>
      <c r="C8" s="61">
        <v>80.709999999999994</v>
      </c>
    </row>
    <row r="9" spans="2:7" x14ac:dyDescent="0.3">
      <c r="B9" s="56" t="s">
        <v>90</v>
      </c>
      <c r="C9" s="61">
        <v>249.6</v>
      </c>
      <c r="D9" s="98" t="s">
        <v>245</v>
      </c>
      <c r="E9" t="s">
        <v>110</v>
      </c>
      <c r="F9" t="s">
        <v>244</v>
      </c>
      <c r="G9" t="s">
        <v>109</v>
      </c>
    </row>
    <row r="10" spans="2:7" x14ac:dyDescent="0.3">
      <c r="B10" s="56" t="s">
        <v>92</v>
      </c>
      <c r="C10" s="61">
        <v>353.76</v>
      </c>
    </row>
    <row r="11" spans="2:7" x14ac:dyDescent="0.3">
      <c r="B11" s="56" t="s">
        <v>94</v>
      </c>
      <c r="C11" s="61">
        <v>76.19</v>
      </c>
    </row>
    <row r="12" spans="2:7" x14ac:dyDescent="0.3">
      <c r="B12" s="56" t="s">
        <v>99</v>
      </c>
      <c r="C12" s="61">
        <v>7.45</v>
      </c>
    </row>
    <row r="13" spans="2:7" ht="15" thickBot="1" x14ac:dyDescent="0.35">
      <c r="B13" s="58" t="s">
        <v>95</v>
      </c>
      <c r="C13" s="62">
        <f>SUM(C4:C12)</f>
        <v>1439.68</v>
      </c>
    </row>
  </sheetData>
  <sheetProtection algorithmName="SHA-512" hashValue="m9TQ6+s433tcAjAvfeBOERBi48n61GiCJ0w80Yi6juohH9LWxs4WWinU4aSN8KpOfu2Kt7t50lLxeaUv3ACt7Q==" saltValue="taDKlGN9QsM7QR6gQQkOBA==" spinCount="100000"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7830-241A-4DA5-89A9-DC1BD4B62161}">
  <sheetPr codeName="Blad21">
    <tabColor rgb="FF00B050"/>
  </sheetPr>
  <dimension ref="B1:H84"/>
  <sheetViews>
    <sheetView workbookViewId="0">
      <selection activeCell="M33" sqref="M33"/>
    </sheetView>
  </sheetViews>
  <sheetFormatPr defaultRowHeight="14.4" x14ac:dyDescent="0.3"/>
  <cols>
    <col min="2" max="2" width="19.33203125" bestFit="1" customWidth="1"/>
    <col min="3" max="3" width="14.44140625" bestFit="1" customWidth="1"/>
    <col min="4" max="4" width="7.21875" customWidth="1"/>
    <col min="5" max="5" width="5.6640625" customWidth="1"/>
    <col min="6" max="6" width="16.109375" bestFit="1" customWidth="1"/>
    <col min="7" max="7" width="19.33203125" bestFit="1" customWidth="1"/>
    <col min="8" max="8" width="14.44140625" bestFit="1" customWidth="1"/>
  </cols>
  <sheetData>
    <row r="1" spans="2:8" ht="15" thickBot="1" x14ac:dyDescent="0.35"/>
    <row r="2" spans="2:8" x14ac:dyDescent="0.3">
      <c r="B2" s="54" t="s">
        <v>144</v>
      </c>
      <c r="C2" s="55" t="s">
        <v>98</v>
      </c>
      <c r="G2" s="54" t="s">
        <v>145</v>
      </c>
      <c r="H2" s="55" t="s">
        <v>98</v>
      </c>
    </row>
    <row r="3" spans="2:8" x14ac:dyDescent="0.3">
      <c r="B3" s="56" t="s">
        <v>83</v>
      </c>
      <c r="C3" s="57" t="s">
        <v>84</v>
      </c>
      <c r="G3" s="56" t="s">
        <v>83</v>
      </c>
      <c r="H3" s="57" t="s">
        <v>84</v>
      </c>
    </row>
    <row r="4" spans="2:8" x14ac:dyDescent="0.3">
      <c r="B4" s="56" t="s">
        <v>85</v>
      </c>
      <c r="C4" s="61">
        <v>71.8</v>
      </c>
      <c r="G4" s="56" t="s">
        <v>85</v>
      </c>
      <c r="H4" s="61">
        <v>22.44</v>
      </c>
    </row>
    <row r="5" spans="2:8" x14ac:dyDescent="0.3">
      <c r="B5" s="56" t="s">
        <v>87</v>
      </c>
      <c r="C5" s="61">
        <v>174</v>
      </c>
      <c r="G5" s="56" t="s">
        <v>87</v>
      </c>
      <c r="H5" s="61">
        <v>0</v>
      </c>
    </row>
    <row r="6" spans="2:8" x14ac:dyDescent="0.3">
      <c r="B6" s="56" t="s">
        <v>107</v>
      </c>
      <c r="C6" s="61"/>
      <c r="G6" s="56" t="s">
        <v>107</v>
      </c>
      <c r="H6" s="61">
        <v>0</v>
      </c>
    </row>
    <row r="7" spans="2:8" x14ac:dyDescent="0.3">
      <c r="B7" s="56" t="s">
        <v>86</v>
      </c>
      <c r="C7" s="61">
        <v>1028.3</v>
      </c>
      <c r="G7" s="56" t="s">
        <v>86</v>
      </c>
      <c r="H7" s="61">
        <v>310.10000000000002</v>
      </c>
    </row>
    <row r="8" spans="2:8" x14ac:dyDescent="0.3">
      <c r="B8" s="56" t="s">
        <v>89</v>
      </c>
      <c r="C8" s="61">
        <v>147.4</v>
      </c>
      <c r="G8" s="56" t="s">
        <v>89</v>
      </c>
      <c r="H8" s="61">
        <v>8.67</v>
      </c>
    </row>
    <row r="9" spans="2:8" x14ac:dyDescent="0.3">
      <c r="B9" s="56" t="s">
        <v>90</v>
      </c>
      <c r="C9" s="61">
        <v>80.400000000000006</v>
      </c>
      <c r="D9" s="98" t="s">
        <v>245</v>
      </c>
      <c r="E9" t="s">
        <v>120</v>
      </c>
      <c r="F9" t="s">
        <v>110</v>
      </c>
      <c r="G9" s="56" t="s">
        <v>90</v>
      </c>
      <c r="H9" s="61">
        <v>0</v>
      </c>
    </row>
    <row r="10" spans="2:8" x14ac:dyDescent="0.3">
      <c r="B10" s="56" t="s">
        <v>92</v>
      </c>
      <c r="C10" s="61">
        <v>450.51</v>
      </c>
      <c r="G10" s="56" t="s">
        <v>92</v>
      </c>
      <c r="H10" s="61">
        <v>96.84</v>
      </c>
    </row>
    <row r="11" spans="2:8" x14ac:dyDescent="0.3">
      <c r="B11" s="56" t="s">
        <v>94</v>
      </c>
      <c r="C11" s="61">
        <v>52.8</v>
      </c>
      <c r="G11" s="56" t="s">
        <v>94</v>
      </c>
      <c r="H11" s="61">
        <v>16.36</v>
      </c>
    </row>
    <row r="12" spans="2:8" x14ac:dyDescent="0.3">
      <c r="B12" s="56" t="s">
        <v>99</v>
      </c>
      <c r="C12" s="61">
        <v>16.5</v>
      </c>
      <c r="G12" s="56" t="s">
        <v>99</v>
      </c>
      <c r="H12" s="61">
        <v>0</v>
      </c>
    </row>
    <row r="13" spans="2:8" ht="15" thickBot="1" x14ac:dyDescent="0.35">
      <c r="B13" s="58" t="s">
        <v>95</v>
      </c>
      <c r="C13" s="62">
        <f>SUM(C4:C12)</f>
        <v>2021.71</v>
      </c>
      <c r="G13" s="58" t="s">
        <v>95</v>
      </c>
      <c r="H13" s="62">
        <f>SUM(H4:H12)</f>
        <v>454.41000000000008</v>
      </c>
    </row>
    <row r="15" spans="2:8" x14ac:dyDescent="0.3">
      <c r="B15" t="s">
        <v>65</v>
      </c>
      <c r="C15" t="s">
        <v>146</v>
      </c>
      <c r="G15" t="s">
        <v>65</v>
      </c>
      <c r="H15" t="s">
        <v>147</v>
      </c>
    </row>
    <row r="17" spans="2:3" x14ac:dyDescent="0.3">
      <c r="B17" s="83" t="s">
        <v>243</v>
      </c>
      <c r="C17" s="67">
        <f>SUM(C13+H13)</f>
        <v>2476.12</v>
      </c>
    </row>
    <row r="53" spans="2:3" x14ac:dyDescent="0.3">
      <c r="B53" t="s">
        <v>112</v>
      </c>
      <c r="C53">
        <v>2.36</v>
      </c>
    </row>
    <row r="54" spans="2:3" x14ac:dyDescent="0.3">
      <c r="B54" t="s">
        <v>104</v>
      </c>
      <c r="C54">
        <v>50</v>
      </c>
    </row>
    <row r="55" spans="2:3" x14ac:dyDescent="0.3">
      <c r="B55" t="s">
        <v>104</v>
      </c>
      <c r="C55">
        <v>55.2</v>
      </c>
    </row>
    <row r="56" spans="2:3" x14ac:dyDescent="0.3">
      <c r="B56" t="s">
        <v>101</v>
      </c>
      <c r="C56">
        <v>5.08</v>
      </c>
    </row>
    <row r="57" spans="2:3" x14ac:dyDescent="0.3">
      <c r="B57" t="s">
        <v>93</v>
      </c>
      <c r="C57">
        <v>34.200000000000003</v>
      </c>
    </row>
    <row r="58" spans="2:3" x14ac:dyDescent="0.3">
      <c r="B58" t="s">
        <v>104</v>
      </c>
      <c r="C58">
        <v>50</v>
      </c>
    </row>
    <row r="59" spans="2:3" x14ac:dyDescent="0.3">
      <c r="B59" t="s">
        <v>104</v>
      </c>
      <c r="C59">
        <v>50</v>
      </c>
    </row>
    <row r="60" spans="2:3" x14ac:dyDescent="0.3">
      <c r="B60" t="s">
        <v>102</v>
      </c>
      <c r="C60">
        <v>16.5</v>
      </c>
    </row>
    <row r="61" spans="2:3" x14ac:dyDescent="0.3">
      <c r="B61" t="s">
        <v>101</v>
      </c>
      <c r="C61">
        <v>8.24</v>
      </c>
    </row>
    <row r="62" spans="2:3" x14ac:dyDescent="0.3">
      <c r="B62" t="s">
        <v>93</v>
      </c>
      <c r="C62">
        <v>14.9</v>
      </c>
    </row>
    <row r="63" spans="2:3" x14ac:dyDescent="0.3">
      <c r="B63" t="s">
        <v>102</v>
      </c>
      <c r="C63">
        <v>22.3</v>
      </c>
    </row>
    <row r="64" spans="2:3" x14ac:dyDescent="0.3">
      <c r="B64" t="s">
        <v>93</v>
      </c>
      <c r="C64">
        <v>14.9</v>
      </c>
    </row>
    <row r="65" spans="2:3" x14ac:dyDescent="0.3">
      <c r="B65" t="s">
        <v>101</v>
      </c>
      <c r="C65">
        <v>5.08</v>
      </c>
    </row>
    <row r="66" spans="2:3" x14ac:dyDescent="0.3">
      <c r="B66" t="s">
        <v>112</v>
      </c>
      <c r="C66">
        <v>16.5</v>
      </c>
    </row>
    <row r="67" spans="2:3" x14ac:dyDescent="0.3">
      <c r="B67" t="s">
        <v>104</v>
      </c>
      <c r="C67">
        <v>50</v>
      </c>
    </row>
    <row r="68" spans="2:3" x14ac:dyDescent="0.3">
      <c r="B68" t="s">
        <v>101</v>
      </c>
      <c r="C68">
        <v>5.08</v>
      </c>
    </row>
    <row r="69" spans="2:3" x14ac:dyDescent="0.3">
      <c r="B69" t="s">
        <v>104</v>
      </c>
      <c r="C69">
        <v>50</v>
      </c>
    </row>
    <row r="70" spans="2:3" x14ac:dyDescent="0.3">
      <c r="B70" t="s">
        <v>104</v>
      </c>
      <c r="C70">
        <v>47.6</v>
      </c>
    </row>
    <row r="71" spans="2:3" x14ac:dyDescent="0.3">
      <c r="B71" t="s">
        <v>93</v>
      </c>
      <c r="C71">
        <v>81.099999999999994</v>
      </c>
    </row>
    <row r="72" spans="2:3" x14ac:dyDescent="0.3">
      <c r="B72" t="s">
        <v>104</v>
      </c>
      <c r="C72">
        <v>50</v>
      </c>
    </row>
    <row r="73" spans="2:3" x14ac:dyDescent="0.3">
      <c r="B73" t="s">
        <v>93</v>
      </c>
      <c r="C73">
        <v>4.91</v>
      </c>
    </row>
    <row r="74" spans="2:3" x14ac:dyDescent="0.3">
      <c r="B74" t="s">
        <v>104</v>
      </c>
      <c r="C74">
        <v>50</v>
      </c>
    </row>
    <row r="75" spans="2:3" x14ac:dyDescent="0.3">
      <c r="B75" t="s">
        <v>102</v>
      </c>
      <c r="C75">
        <v>36</v>
      </c>
    </row>
    <row r="76" spans="2:3" x14ac:dyDescent="0.3">
      <c r="B76" t="s">
        <v>104</v>
      </c>
      <c r="C76">
        <v>47.6</v>
      </c>
    </row>
    <row r="77" spans="2:3" x14ac:dyDescent="0.3">
      <c r="B77" t="s">
        <v>104</v>
      </c>
      <c r="C77">
        <v>50</v>
      </c>
    </row>
    <row r="78" spans="2:3" x14ac:dyDescent="0.3">
      <c r="B78" t="s">
        <v>93</v>
      </c>
      <c r="C78">
        <v>14</v>
      </c>
    </row>
    <row r="79" spans="2:3" x14ac:dyDescent="0.3">
      <c r="B79" t="s">
        <v>93</v>
      </c>
      <c r="C79">
        <v>2.2000000000000002</v>
      </c>
    </row>
    <row r="80" spans="2:3" x14ac:dyDescent="0.3">
      <c r="B80" t="s">
        <v>102</v>
      </c>
      <c r="C80">
        <v>20.2</v>
      </c>
    </row>
    <row r="81" spans="2:3" x14ac:dyDescent="0.3">
      <c r="B81" t="s">
        <v>101</v>
      </c>
      <c r="C81">
        <v>5.08</v>
      </c>
    </row>
    <row r="82" spans="2:3" x14ac:dyDescent="0.3">
      <c r="B82" t="s">
        <v>101</v>
      </c>
      <c r="C82">
        <v>5.08</v>
      </c>
    </row>
    <row r="83" spans="2:3" x14ac:dyDescent="0.3">
      <c r="B83" t="s">
        <v>111</v>
      </c>
      <c r="C83">
        <v>16.5</v>
      </c>
    </row>
    <row r="84" spans="2:3" x14ac:dyDescent="0.3">
      <c r="B84" t="s">
        <v>104</v>
      </c>
      <c r="C84">
        <v>50</v>
      </c>
    </row>
  </sheetData>
  <sheetProtection algorithmName="SHA-512" hashValue="LT/zOjz4zmTXQnXwIEpObKlPJ55crLePSNs5ItT0RnM9DvGWH1Wu/TUGX+t6MWHJr8usVlJGou3xD0ENIO1xgw==" saltValue="eVxlbgkiL46ZXb0f+R3Sxw=="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8E304-A4D6-4C26-B43D-D4D93C284991}">
  <sheetPr codeName="Blad22">
    <tabColor rgb="FF00B050"/>
  </sheetPr>
  <dimension ref="B1:Z130"/>
  <sheetViews>
    <sheetView topLeftCell="E1" workbookViewId="0">
      <selection activeCell="M33" sqref="M33"/>
    </sheetView>
  </sheetViews>
  <sheetFormatPr defaultRowHeight="14.4" x14ac:dyDescent="0.3"/>
  <cols>
    <col min="2" max="2" width="23.44140625" bestFit="1" customWidth="1"/>
    <col min="3" max="3" width="15.44140625" bestFit="1" customWidth="1"/>
    <col min="5" max="5" width="25.109375" bestFit="1" customWidth="1"/>
    <col min="6" max="6" width="14.44140625" bestFit="1" customWidth="1"/>
    <col min="11" max="11" width="26.21875" bestFit="1" customWidth="1"/>
    <col min="12" max="12" width="22.6640625" bestFit="1" customWidth="1"/>
    <col min="19" max="19" width="22.109375" bestFit="1" customWidth="1"/>
    <col min="20" max="20" width="14.44140625" bestFit="1" customWidth="1"/>
    <col min="22" max="22" width="14.5546875" bestFit="1" customWidth="1"/>
  </cols>
  <sheetData>
    <row r="1" spans="2:26" ht="15" thickBot="1" x14ac:dyDescent="0.35"/>
    <row r="2" spans="2:26" x14ac:dyDescent="0.3">
      <c r="B2" s="54" t="s">
        <v>177</v>
      </c>
      <c r="C2" s="55" t="s">
        <v>98</v>
      </c>
      <c r="E2" s="54" t="s">
        <v>178</v>
      </c>
      <c r="F2" s="55" t="s">
        <v>98</v>
      </c>
      <c r="K2" s="54" t="s">
        <v>198</v>
      </c>
      <c r="L2" s="55" t="s">
        <v>156</v>
      </c>
      <c r="S2" s="54" t="s">
        <v>198</v>
      </c>
      <c r="T2" s="55" t="s">
        <v>156</v>
      </c>
    </row>
    <row r="3" spans="2:26" x14ac:dyDescent="0.3">
      <c r="B3" s="56" t="s">
        <v>83</v>
      </c>
      <c r="C3" s="57" t="s">
        <v>84</v>
      </c>
      <c r="E3" s="56" t="s">
        <v>83</v>
      </c>
      <c r="F3" s="57" t="s">
        <v>84</v>
      </c>
      <c r="K3" s="56" t="s">
        <v>83</v>
      </c>
      <c r="L3" s="57" t="s">
        <v>84</v>
      </c>
      <c r="S3" s="56" t="s">
        <v>83</v>
      </c>
      <c r="T3" s="57" t="s">
        <v>84</v>
      </c>
    </row>
    <row r="4" spans="2:26" x14ac:dyDescent="0.3">
      <c r="B4" s="56" t="s">
        <v>85</v>
      </c>
      <c r="C4" s="61">
        <v>84.37</v>
      </c>
      <c r="E4" s="56" t="s">
        <v>85</v>
      </c>
      <c r="F4" s="61">
        <v>67.17</v>
      </c>
      <c r="K4" s="56" t="s">
        <v>85</v>
      </c>
      <c r="L4" s="61">
        <v>13.52</v>
      </c>
      <c r="S4" s="56" t="s">
        <v>85</v>
      </c>
      <c r="T4" s="61">
        <v>60.81</v>
      </c>
      <c r="V4" s="68"/>
    </row>
    <row r="5" spans="2:26" x14ac:dyDescent="0.3">
      <c r="B5" s="56" t="s">
        <v>87</v>
      </c>
      <c r="C5" s="61">
        <v>279.5</v>
      </c>
      <c r="E5" s="56" t="s">
        <v>87</v>
      </c>
      <c r="F5" s="61">
        <v>185.8</v>
      </c>
      <c r="K5" s="56" t="s">
        <v>87</v>
      </c>
      <c r="L5" s="68">
        <v>264.76</v>
      </c>
      <c r="S5" s="56" t="s">
        <v>87</v>
      </c>
      <c r="T5" s="71">
        <v>139.80000000000001</v>
      </c>
    </row>
    <row r="6" spans="2:26" x14ac:dyDescent="0.3">
      <c r="B6" s="56" t="s">
        <v>107</v>
      </c>
      <c r="C6" s="61">
        <v>0</v>
      </c>
      <c r="E6" s="56" t="s">
        <v>107</v>
      </c>
      <c r="F6" s="61"/>
      <c r="K6" s="56" t="s">
        <v>107</v>
      </c>
      <c r="L6" s="61"/>
      <c r="S6" s="56" t="s">
        <v>107</v>
      </c>
      <c r="T6" s="61">
        <v>91.2</v>
      </c>
    </row>
    <row r="7" spans="2:26" x14ac:dyDescent="0.3">
      <c r="B7" s="56" t="s">
        <v>86</v>
      </c>
      <c r="C7" s="61">
        <v>678.4</v>
      </c>
      <c r="E7" s="56" t="s">
        <v>86</v>
      </c>
      <c r="F7" s="61">
        <v>483.8</v>
      </c>
      <c r="K7" s="56" t="s">
        <v>86</v>
      </c>
      <c r="L7" s="61">
        <v>243.61</v>
      </c>
      <c r="S7" s="56" t="s">
        <v>86</v>
      </c>
      <c r="T7" s="61">
        <v>861.2</v>
      </c>
    </row>
    <row r="8" spans="2:26" x14ac:dyDescent="0.3">
      <c r="B8" s="56" t="s">
        <v>89</v>
      </c>
      <c r="C8" s="61">
        <v>103.38</v>
      </c>
      <c r="E8" s="56" t="s">
        <v>89</v>
      </c>
      <c r="F8" s="61">
        <v>103.91</v>
      </c>
      <c r="K8" s="56" t="s">
        <v>89</v>
      </c>
      <c r="L8" s="61"/>
      <c r="S8" s="56" t="s">
        <v>89</v>
      </c>
      <c r="T8" s="61">
        <v>157.6</v>
      </c>
    </row>
    <row r="9" spans="2:26" x14ac:dyDescent="0.3">
      <c r="B9" s="56" t="s">
        <v>90</v>
      </c>
      <c r="C9" s="61">
        <v>52.9</v>
      </c>
      <c r="E9" s="56" t="s">
        <v>90</v>
      </c>
      <c r="F9" s="61">
        <v>133.69999999999999</v>
      </c>
      <c r="G9" s="98" t="s">
        <v>245</v>
      </c>
      <c r="H9" t="s">
        <v>117</v>
      </c>
      <c r="I9" t="s">
        <v>110</v>
      </c>
      <c r="J9" t="s">
        <v>120</v>
      </c>
      <c r="K9" s="56" t="s">
        <v>90</v>
      </c>
      <c r="L9" s="61"/>
      <c r="S9" s="56" t="s">
        <v>90</v>
      </c>
      <c r="T9" s="61">
        <v>142.08000000000001</v>
      </c>
      <c r="U9" s="98" t="s">
        <v>245</v>
      </c>
      <c r="V9" t="s">
        <v>117</v>
      </c>
      <c r="W9" t="s">
        <v>124</v>
      </c>
      <c r="X9" t="s">
        <v>116</v>
      </c>
      <c r="Y9" t="s">
        <v>110</v>
      </c>
      <c r="Z9" t="s">
        <v>120</v>
      </c>
    </row>
    <row r="10" spans="2:26" x14ac:dyDescent="0.3">
      <c r="B10" s="56" t="s">
        <v>92</v>
      </c>
      <c r="C10" s="61">
        <v>535.24</v>
      </c>
      <c r="E10" s="56" t="s">
        <v>92</v>
      </c>
      <c r="F10" s="61">
        <v>385.2</v>
      </c>
      <c r="K10" s="56" t="s">
        <v>92</v>
      </c>
      <c r="L10" s="61">
        <v>129.32</v>
      </c>
      <c r="S10" s="56" t="s">
        <v>92</v>
      </c>
      <c r="T10" s="61">
        <v>474.7</v>
      </c>
      <c r="V10" s="68"/>
    </row>
    <row r="11" spans="2:26" x14ac:dyDescent="0.3">
      <c r="B11" s="56" t="s">
        <v>94</v>
      </c>
      <c r="C11" s="61">
        <v>74.650000000000006</v>
      </c>
      <c r="E11" s="56" t="s">
        <v>94</v>
      </c>
      <c r="F11" s="61">
        <v>55.55</v>
      </c>
      <c r="K11" s="56" t="s">
        <v>94</v>
      </c>
      <c r="L11" s="61">
        <v>26.22</v>
      </c>
      <c r="S11" s="56" t="s">
        <v>94</v>
      </c>
      <c r="T11" s="61">
        <v>58</v>
      </c>
    </row>
    <row r="12" spans="2:26" x14ac:dyDescent="0.3">
      <c r="B12" s="56" t="s">
        <v>99</v>
      </c>
      <c r="C12" s="61">
        <v>12.2</v>
      </c>
      <c r="E12" s="56" t="s">
        <v>99</v>
      </c>
      <c r="F12" s="61">
        <v>19.04</v>
      </c>
      <c r="K12" s="56" t="s">
        <v>99</v>
      </c>
      <c r="L12" s="61">
        <v>7.09</v>
      </c>
      <c r="S12" s="56" t="s">
        <v>99</v>
      </c>
      <c r="T12" s="61">
        <v>10.7</v>
      </c>
      <c r="V12" s="68"/>
    </row>
    <row r="13" spans="2:26" ht="15" thickBot="1" x14ac:dyDescent="0.35">
      <c r="B13" s="58" t="s">
        <v>95</v>
      </c>
      <c r="C13" s="62">
        <f>SUM(C4:C12)</f>
        <v>1820.6400000000003</v>
      </c>
      <c r="E13" s="58" t="s">
        <v>95</v>
      </c>
      <c r="F13" s="62">
        <f>SUM(F4:F12)</f>
        <v>1434.1699999999998</v>
      </c>
      <c r="K13" s="58" t="s">
        <v>95</v>
      </c>
      <c r="L13" s="62">
        <f>SUM(L4:L12)</f>
        <v>684.5200000000001</v>
      </c>
      <c r="S13" s="58" t="s">
        <v>95</v>
      </c>
      <c r="T13" s="62">
        <f>SUM(T4:T12)</f>
        <v>1996.09</v>
      </c>
    </row>
    <row r="16" spans="2:26" x14ac:dyDescent="0.3">
      <c r="B16" t="s">
        <v>83</v>
      </c>
      <c r="C16" t="s">
        <v>100</v>
      </c>
      <c r="E16" s="83" t="s">
        <v>243</v>
      </c>
      <c r="F16" s="67">
        <f>SUM(F13+L13+T13)</f>
        <v>4114.78</v>
      </c>
    </row>
    <row r="17" spans="2:20" x14ac:dyDescent="0.3">
      <c r="B17" t="s">
        <v>93</v>
      </c>
      <c r="C17">
        <v>7.64</v>
      </c>
      <c r="L17" s="68"/>
      <c r="S17" s="68"/>
      <c r="T17" s="68"/>
    </row>
    <row r="18" spans="2:20" x14ac:dyDescent="0.3">
      <c r="B18" t="s">
        <v>112</v>
      </c>
      <c r="C18">
        <v>6.3</v>
      </c>
      <c r="L18" s="68"/>
      <c r="S18" s="68"/>
      <c r="T18" s="68"/>
    </row>
    <row r="19" spans="2:20" x14ac:dyDescent="0.3">
      <c r="B19" t="s">
        <v>88</v>
      </c>
      <c r="C19">
        <v>83.9</v>
      </c>
      <c r="L19" s="68"/>
      <c r="S19" s="68"/>
      <c r="T19" s="68"/>
    </row>
    <row r="20" spans="2:20" x14ac:dyDescent="0.3">
      <c r="B20" t="s">
        <v>112</v>
      </c>
      <c r="C20">
        <v>6.1</v>
      </c>
      <c r="L20" s="68"/>
      <c r="S20" s="68"/>
      <c r="T20" s="68"/>
    </row>
    <row r="21" spans="2:20" x14ac:dyDescent="0.3">
      <c r="B21" t="s">
        <v>93</v>
      </c>
      <c r="C21">
        <v>55.8</v>
      </c>
      <c r="L21" s="68"/>
      <c r="S21" s="68"/>
      <c r="T21" s="68"/>
    </row>
    <row r="22" spans="2:20" x14ac:dyDescent="0.3">
      <c r="B22" t="s">
        <v>101</v>
      </c>
      <c r="C22">
        <v>3.95</v>
      </c>
      <c r="L22" s="68"/>
      <c r="S22" s="68"/>
      <c r="T22" s="68"/>
    </row>
    <row r="23" spans="2:20" x14ac:dyDescent="0.3">
      <c r="B23" t="s">
        <v>121</v>
      </c>
      <c r="C23">
        <v>52.2</v>
      </c>
      <c r="L23" s="68"/>
      <c r="S23" s="68"/>
      <c r="T23" s="68"/>
    </row>
    <row r="24" spans="2:20" ht="15.6" x14ac:dyDescent="0.3">
      <c r="B24" t="s">
        <v>101</v>
      </c>
      <c r="C24">
        <v>8.0500000000000007</v>
      </c>
      <c r="I24" s="70"/>
      <c r="L24" s="68"/>
      <c r="S24" s="68"/>
      <c r="T24" s="68"/>
    </row>
    <row r="25" spans="2:20" ht="15.6" x14ac:dyDescent="0.3">
      <c r="B25" t="s">
        <v>121</v>
      </c>
      <c r="C25">
        <v>54.4</v>
      </c>
      <c r="I25" s="70"/>
      <c r="L25" s="68"/>
      <c r="S25" s="68"/>
      <c r="T25" s="68"/>
    </row>
    <row r="26" spans="2:20" ht="15.6" x14ac:dyDescent="0.3">
      <c r="B26" t="s">
        <v>101</v>
      </c>
      <c r="C26">
        <v>5.4</v>
      </c>
      <c r="I26" s="70"/>
      <c r="L26" s="68"/>
      <c r="S26" s="68"/>
      <c r="T26" s="68"/>
    </row>
    <row r="27" spans="2:20" ht="15.6" x14ac:dyDescent="0.3">
      <c r="B27" t="s">
        <v>104</v>
      </c>
      <c r="C27">
        <v>57</v>
      </c>
      <c r="I27" s="70"/>
      <c r="L27" s="68"/>
      <c r="S27" s="68"/>
      <c r="T27" s="68"/>
    </row>
    <row r="28" spans="2:20" ht="15.6" x14ac:dyDescent="0.3">
      <c r="B28" t="s">
        <v>88</v>
      </c>
      <c r="C28">
        <v>89</v>
      </c>
      <c r="I28" s="70"/>
      <c r="L28" s="68"/>
      <c r="S28" s="68"/>
      <c r="T28" s="68"/>
    </row>
    <row r="29" spans="2:20" ht="15.6" x14ac:dyDescent="0.3">
      <c r="B29" t="s">
        <v>112</v>
      </c>
      <c r="C29">
        <v>4.4000000000000004</v>
      </c>
      <c r="I29" s="70"/>
      <c r="L29" s="68"/>
      <c r="S29" s="68"/>
      <c r="T29" s="68"/>
    </row>
    <row r="30" spans="2:20" ht="15.6" x14ac:dyDescent="0.3">
      <c r="B30" t="s">
        <v>93</v>
      </c>
      <c r="C30">
        <v>5.5</v>
      </c>
      <c r="I30" s="70"/>
      <c r="L30" s="68"/>
      <c r="S30" s="68"/>
      <c r="T30" s="68"/>
    </row>
    <row r="31" spans="2:20" ht="15.6" x14ac:dyDescent="0.3">
      <c r="B31" t="s">
        <v>112</v>
      </c>
      <c r="C31">
        <v>10</v>
      </c>
      <c r="I31" s="70"/>
      <c r="L31" s="68"/>
      <c r="S31" s="68"/>
      <c r="T31" s="68"/>
    </row>
    <row r="32" spans="2:20" ht="15.6" x14ac:dyDescent="0.3">
      <c r="B32" t="s">
        <v>93</v>
      </c>
      <c r="C32">
        <v>41.7</v>
      </c>
      <c r="I32" s="70"/>
      <c r="L32" s="68"/>
      <c r="S32" s="68"/>
      <c r="T32" s="68"/>
    </row>
    <row r="33" spans="2:20" ht="15.6" x14ac:dyDescent="0.3">
      <c r="B33" t="s">
        <v>112</v>
      </c>
      <c r="C33">
        <v>4.82</v>
      </c>
      <c r="I33" s="70"/>
      <c r="L33" s="68"/>
      <c r="S33" s="68"/>
      <c r="T33" s="68"/>
    </row>
    <row r="34" spans="2:20" ht="15.6" x14ac:dyDescent="0.3">
      <c r="B34" t="s">
        <v>102</v>
      </c>
      <c r="C34">
        <v>15</v>
      </c>
      <c r="I34" s="70"/>
      <c r="L34" s="68"/>
      <c r="S34" s="68"/>
      <c r="T34" s="68"/>
    </row>
    <row r="35" spans="2:20" ht="15.6" x14ac:dyDescent="0.3">
      <c r="B35" t="s">
        <v>117</v>
      </c>
      <c r="C35">
        <v>52.9</v>
      </c>
      <c r="I35" s="70"/>
      <c r="L35" s="68"/>
      <c r="S35" s="68"/>
      <c r="T35" s="68"/>
    </row>
    <row r="36" spans="2:20" ht="15.6" x14ac:dyDescent="0.3">
      <c r="B36" t="s">
        <v>101</v>
      </c>
      <c r="C36">
        <v>3.97</v>
      </c>
      <c r="I36" s="70"/>
      <c r="L36" s="68"/>
      <c r="S36" s="68"/>
      <c r="T36" s="68"/>
    </row>
    <row r="37" spans="2:20" ht="15.6" x14ac:dyDescent="0.3">
      <c r="B37" t="s">
        <v>101</v>
      </c>
      <c r="C37">
        <v>5.54</v>
      </c>
      <c r="I37" s="70"/>
      <c r="S37" s="68"/>
      <c r="T37" s="68"/>
    </row>
    <row r="38" spans="2:20" ht="15.6" x14ac:dyDescent="0.3">
      <c r="B38" t="s">
        <v>93</v>
      </c>
      <c r="C38">
        <v>10</v>
      </c>
      <c r="I38" s="70"/>
      <c r="S38" s="68"/>
      <c r="T38" s="68"/>
    </row>
    <row r="39" spans="2:20" ht="15.6" x14ac:dyDescent="0.3">
      <c r="B39" t="s">
        <v>112</v>
      </c>
      <c r="C39">
        <v>4.8</v>
      </c>
      <c r="I39" s="70"/>
      <c r="S39" s="68"/>
      <c r="T39" s="68"/>
    </row>
    <row r="40" spans="2:20" ht="15.6" x14ac:dyDescent="0.3">
      <c r="B40" t="s">
        <v>102</v>
      </c>
      <c r="C40">
        <v>7.58</v>
      </c>
      <c r="I40" s="70"/>
      <c r="S40" s="68"/>
      <c r="T40" s="68"/>
    </row>
    <row r="41" spans="2:20" ht="15.6" x14ac:dyDescent="0.3">
      <c r="B41" t="s">
        <v>93</v>
      </c>
      <c r="C41">
        <v>31.7</v>
      </c>
      <c r="I41" s="70"/>
      <c r="S41" s="68"/>
      <c r="T41" s="68"/>
    </row>
    <row r="42" spans="2:20" ht="15.6" x14ac:dyDescent="0.3">
      <c r="B42" t="s">
        <v>101</v>
      </c>
      <c r="C42">
        <v>5.13</v>
      </c>
      <c r="I42" s="70"/>
      <c r="S42" s="68"/>
      <c r="T42" s="68"/>
    </row>
    <row r="43" spans="2:20" ht="15.6" x14ac:dyDescent="0.3">
      <c r="B43" t="s">
        <v>104</v>
      </c>
      <c r="C43">
        <v>47.7</v>
      </c>
      <c r="I43" s="70"/>
      <c r="S43" s="68"/>
      <c r="T43" s="68"/>
    </row>
    <row r="44" spans="2:20" x14ac:dyDescent="0.3">
      <c r="B44" t="s">
        <v>104</v>
      </c>
      <c r="C44">
        <v>47.7</v>
      </c>
      <c r="S44" s="68"/>
      <c r="T44" s="68"/>
    </row>
    <row r="45" spans="2:20" x14ac:dyDescent="0.3">
      <c r="B45" t="s">
        <v>93</v>
      </c>
      <c r="C45">
        <v>15.8</v>
      </c>
      <c r="S45" s="68"/>
      <c r="T45" s="68"/>
    </row>
    <row r="46" spans="2:20" x14ac:dyDescent="0.3">
      <c r="B46" t="s">
        <v>101</v>
      </c>
      <c r="C46">
        <v>5.78</v>
      </c>
      <c r="S46" s="68"/>
      <c r="T46" s="68"/>
    </row>
    <row r="47" spans="2:20" x14ac:dyDescent="0.3">
      <c r="B47" t="s">
        <v>93</v>
      </c>
      <c r="C47">
        <v>21.5</v>
      </c>
      <c r="S47" s="68"/>
      <c r="T47" s="68"/>
    </row>
    <row r="48" spans="2:20" x14ac:dyDescent="0.3">
      <c r="B48" t="s">
        <v>101</v>
      </c>
      <c r="C48">
        <v>5.78</v>
      </c>
      <c r="S48" s="68"/>
      <c r="T48" s="68"/>
    </row>
    <row r="49" spans="2:20" x14ac:dyDescent="0.3">
      <c r="B49" t="s">
        <v>104</v>
      </c>
      <c r="C49">
        <v>47.7</v>
      </c>
      <c r="S49" s="68"/>
      <c r="T49" s="68"/>
    </row>
    <row r="50" spans="2:20" x14ac:dyDescent="0.3">
      <c r="B50" t="s">
        <v>104</v>
      </c>
      <c r="C50">
        <v>47.7</v>
      </c>
      <c r="S50" s="68"/>
      <c r="T50" s="68"/>
    </row>
    <row r="51" spans="2:20" x14ac:dyDescent="0.3">
      <c r="B51" t="s">
        <v>102</v>
      </c>
      <c r="C51">
        <v>14.5</v>
      </c>
      <c r="S51" s="68"/>
      <c r="T51" s="68"/>
    </row>
    <row r="52" spans="2:20" x14ac:dyDescent="0.3">
      <c r="B52" t="s">
        <v>112</v>
      </c>
      <c r="C52">
        <v>5.63</v>
      </c>
      <c r="S52" s="68"/>
      <c r="T52" s="68"/>
    </row>
    <row r="53" spans="2:20" x14ac:dyDescent="0.3">
      <c r="B53" t="s">
        <v>112</v>
      </c>
      <c r="C53">
        <v>5.63</v>
      </c>
      <c r="S53" s="68"/>
      <c r="T53" s="68"/>
    </row>
    <row r="54" spans="2:20" x14ac:dyDescent="0.3">
      <c r="B54" t="s">
        <v>102</v>
      </c>
      <c r="C54">
        <v>40.200000000000003</v>
      </c>
      <c r="S54" s="68"/>
      <c r="T54" s="68"/>
    </row>
    <row r="55" spans="2:20" x14ac:dyDescent="0.3">
      <c r="B55" t="s">
        <v>132</v>
      </c>
      <c r="C55">
        <v>40.200000000000003</v>
      </c>
      <c r="S55" s="68"/>
      <c r="T55" s="68"/>
    </row>
    <row r="56" spans="2:20" x14ac:dyDescent="0.3">
      <c r="B56" t="s">
        <v>104</v>
      </c>
      <c r="C56">
        <v>47.7</v>
      </c>
      <c r="S56" s="68"/>
      <c r="T56" s="68"/>
    </row>
    <row r="57" spans="2:20" ht="15.6" x14ac:dyDescent="0.3">
      <c r="B57" t="s">
        <v>104</v>
      </c>
      <c r="C57">
        <v>49.9</v>
      </c>
      <c r="L57" s="70"/>
      <c r="S57" s="68"/>
      <c r="T57" s="68"/>
    </row>
    <row r="58" spans="2:20" ht="15.6" x14ac:dyDescent="0.3">
      <c r="B58" t="s">
        <v>104</v>
      </c>
      <c r="C58">
        <v>49.9</v>
      </c>
      <c r="L58" s="70"/>
      <c r="S58" s="68"/>
      <c r="T58" s="68"/>
    </row>
    <row r="59" spans="2:20" ht="15.6" x14ac:dyDescent="0.3">
      <c r="B59" t="s">
        <v>104</v>
      </c>
      <c r="C59">
        <v>47.7</v>
      </c>
      <c r="L59" s="70"/>
      <c r="S59" s="68"/>
      <c r="T59" s="68"/>
    </row>
    <row r="60" spans="2:20" ht="15.6" x14ac:dyDescent="0.3">
      <c r="B60" t="s">
        <v>93</v>
      </c>
      <c r="C60">
        <v>133</v>
      </c>
      <c r="L60" s="70"/>
      <c r="S60" s="68"/>
      <c r="T60" s="68"/>
    </row>
    <row r="61" spans="2:20" ht="15.6" x14ac:dyDescent="0.3">
      <c r="B61" t="s">
        <v>101</v>
      </c>
      <c r="C61">
        <v>8.34</v>
      </c>
      <c r="I61" s="70"/>
      <c r="L61" s="70"/>
      <c r="S61" s="68"/>
      <c r="T61" s="68"/>
    </row>
    <row r="62" spans="2:20" ht="15.6" x14ac:dyDescent="0.3">
      <c r="B62" t="s">
        <v>101</v>
      </c>
      <c r="C62">
        <v>2.4</v>
      </c>
      <c r="I62" s="70"/>
      <c r="L62" s="70"/>
      <c r="S62" s="68"/>
      <c r="T62" s="68"/>
    </row>
    <row r="63" spans="2:20" ht="15.6" x14ac:dyDescent="0.3">
      <c r="B63" t="s">
        <v>101</v>
      </c>
      <c r="C63">
        <v>2.4</v>
      </c>
      <c r="I63" s="70"/>
      <c r="L63" s="70"/>
      <c r="S63" s="68"/>
      <c r="T63" s="68"/>
    </row>
    <row r="64" spans="2:20" ht="15.6" x14ac:dyDescent="0.3">
      <c r="B64" t="s">
        <v>101</v>
      </c>
      <c r="C64">
        <v>8.34</v>
      </c>
      <c r="I64" s="70"/>
      <c r="L64" s="70"/>
      <c r="S64" s="68"/>
      <c r="T64" s="68"/>
    </row>
    <row r="65" spans="2:20" ht="15.6" x14ac:dyDescent="0.3">
      <c r="B65" t="s">
        <v>93</v>
      </c>
      <c r="C65">
        <v>59</v>
      </c>
      <c r="I65" s="70"/>
      <c r="L65" s="70"/>
      <c r="S65" s="68"/>
      <c r="T65" s="68"/>
    </row>
    <row r="66" spans="2:20" ht="15.6" x14ac:dyDescent="0.3">
      <c r="B66" t="s">
        <v>102</v>
      </c>
      <c r="C66">
        <v>14</v>
      </c>
      <c r="I66" s="70"/>
      <c r="L66" s="70"/>
      <c r="S66" s="68"/>
      <c r="T66" s="68"/>
    </row>
    <row r="67" spans="2:20" ht="15.6" x14ac:dyDescent="0.3">
      <c r="B67" t="s">
        <v>112</v>
      </c>
      <c r="C67">
        <v>14</v>
      </c>
      <c r="I67" s="70"/>
      <c r="L67" s="70"/>
      <c r="S67" s="68"/>
      <c r="T67" s="68"/>
    </row>
    <row r="68" spans="2:20" ht="15.6" x14ac:dyDescent="0.3">
      <c r="B68" t="s">
        <v>93</v>
      </c>
      <c r="C68">
        <v>15</v>
      </c>
      <c r="I68" s="70"/>
      <c r="L68" s="70"/>
      <c r="S68" s="68"/>
      <c r="T68" s="68"/>
    </row>
    <row r="69" spans="2:20" ht="15.6" x14ac:dyDescent="0.3">
      <c r="B69" t="s">
        <v>93</v>
      </c>
      <c r="C69">
        <v>14.9</v>
      </c>
      <c r="I69" s="70"/>
      <c r="L69" s="70"/>
      <c r="S69" s="68"/>
      <c r="T69" s="68"/>
    </row>
    <row r="70" spans="2:20" ht="15.6" x14ac:dyDescent="0.3">
      <c r="B70" t="s">
        <v>93</v>
      </c>
      <c r="C70">
        <v>49.5</v>
      </c>
      <c r="I70" s="70"/>
      <c r="L70" s="70"/>
      <c r="S70" s="68"/>
      <c r="T70" s="68"/>
    </row>
    <row r="71" spans="2:20" ht="15.6" x14ac:dyDescent="0.3">
      <c r="B71" t="s">
        <v>112</v>
      </c>
      <c r="C71">
        <v>2.17</v>
      </c>
      <c r="I71" s="70"/>
      <c r="L71" s="70"/>
      <c r="S71" s="68"/>
      <c r="T71" s="68"/>
    </row>
    <row r="72" spans="2:20" ht="15.6" x14ac:dyDescent="0.3">
      <c r="B72" t="s">
        <v>104</v>
      </c>
      <c r="C72">
        <v>47.7</v>
      </c>
      <c r="I72" s="70"/>
      <c r="L72" s="70"/>
      <c r="S72" s="68"/>
      <c r="T72" s="68"/>
    </row>
    <row r="73" spans="2:20" ht="15.6" x14ac:dyDescent="0.3">
      <c r="B73" t="s">
        <v>104</v>
      </c>
      <c r="C73">
        <v>49.9</v>
      </c>
      <c r="I73" s="70"/>
      <c r="L73" s="70"/>
      <c r="S73" s="68" t="s">
        <v>112</v>
      </c>
      <c r="T73" s="68">
        <v>4.8600000000000003</v>
      </c>
    </row>
    <row r="74" spans="2:20" ht="15.6" x14ac:dyDescent="0.3">
      <c r="B74" t="s">
        <v>101</v>
      </c>
      <c r="C74">
        <v>2.61</v>
      </c>
      <c r="I74" s="70"/>
      <c r="L74" s="70"/>
      <c r="S74" s="68" t="s">
        <v>101</v>
      </c>
      <c r="T74" s="68">
        <v>1.61</v>
      </c>
    </row>
    <row r="75" spans="2:20" ht="15.6" x14ac:dyDescent="0.3">
      <c r="B75" t="s">
        <v>101</v>
      </c>
      <c r="C75">
        <v>8.34</v>
      </c>
      <c r="I75" s="70"/>
      <c r="L75" s="70"/>
      <c r="S75" s="68" t="s">
        <v>112</v>
      </c>
      <c r="T75" s="68">
        <v>1.03</v>
      </c>
    </row>
    <row r="76" spans="2:20" ht="15.6" x14ac:dyDescent="0.3">
      <c r="B76" t="s">
        <v>102</v>
      </c>
      <c r="C76">
        <v>12.1</v>
      </c>
      <c r="I76" s="70"/>
      <c r="L76" s="70"/>
      <c r="S76" s="68" t="s">
        <v>112</v>
      </c>
      <c r="T76" s="68">
        <v>2.31</v>
      </c>
    </row>
    <row r="77" spans="2:20" ht="15.6" x14ac:dyDescent="0.3">
      <c r="B77" t="s">
        <v>112</v>
      </c>
      <c r="C77">
        <v>10.8</v>
      </c>
      <c r="I77" s="70"/>
      <c r="S77" s="68" t="s">
        <v>112</v>
      </c>
      <c r="T77" s="68">
        <v>3.65</v>
      </c>
    </row>
    <row r="78" spans="2:20" ht="15.6" x14ac:dyDescent="0.3">
      <c r="B78" t="s">
        <v>101</v>
      </c>
      <c r="C78">
        <v>8.34</v>
      </c>
      <c r="I78" s="70"/>
      <c r="S78" s="68" t="s">
        <v>93</v>
      </c>
      <c r="T78" s="68">
        <v>8.9</v>
      </c>
    </row>
    <row r="79" spans="2:20" ht="15.6" x14ac:dyDescent="0.3">
      <c r="B79" t="s">
        <v>111</v>
      </c>
      <c r="C79">
        <v>12.2</v>
      </c>
      <c r="I79" s="70"/>
      <c r="S79" s="68" t="s">
        <v>104</v>
      </c>
      <c r="T79" s="68">
        <v>47.1</v>
      </c>
    </row>
    <row r="80" spans="2:20" ht="15.6" x14ac:dyDescent="0.3">
      <c r="B80" t="s">
        <v>93</v>
      </c>
      <c r="C80">
        <v>15.2</v>
      </c>
      <c r="I80" s="70"/>
      <c r="S80" s="68" t="s">
        <v>132</v>
      </c>
      <c r="T80" s="68">
        <v>47</v>
      </c>
    </row>
    <row r="81" spans="2:20" x14ac:dyDescent="0.3">
      <c r="B81" t="s">
        <v>93</v>
      </c>
      <c r="C81">
        <v>59</v>
      </c>
      <c r="S81" s="68" t="s">
        <v>104</v>
      </c>
      <c r="T81" s="68">
        <v>48.3</v>
      </c>
    </row>
    <row r="82" spans="2:20" x14ac:dyDescent="0.3">
      <c r="B82" t="s">
        <v>104</v>
      </c>
      <c r="C82">
        <v>49.9</v>
      </c>
      <c r="S82" s="68" t="s">
        <v>112</v>
      </c>
      <c r="T82" s="68">
        <v>3.95</v>
      </c>
    </row>
    <row r="83" spans="2:20" x14ac:dyDescent="0.3">
      <c r="B83" t="s">
        <v>104</v>
      </c>
      <c r="C83">
        <v>47.7</v>
      </c>
      <c r="S83" s="68" t="s">
        <v>93</v>
      </c>
      <c r="T83" s="68">
        <v>8.4</v>
      </c>
    </row>
    <row r="84" spans="2:20" ht="15.6" x14ac:dyDescent="0.3">
      <c r="I84" s="70"/>
      <c r="S84" s="68" t="s">
        <v>112</v>
      </c>
      <c r="T84" s="68">
        <v>1.6</v>
      </c>
    </row>
    <row r="85" spans="2:20" ht="15.6" x14ac:dyDescent="0.3">
      <c r="I85" s="70"/>
      <c r="S85" s="68" t="s">
        <v>102</v>
      </c>
      <c r="T85" s="68">
        <v>13.8</v>
      </c>
    </row>
    <row r="86" spans="2:20" ht="15.6" x14ac:dyDescent="0.3">
      <c r="I86" s="70"/>
      <c r="S86" s="68" t="s">
        <v>104</v>
      </c>
      <c r="T86" s="68">
        <v>49.9</v>
      </c>
    </row>
    <row r="87" spans="2:20" ht="15.6" x14ac:dyDescent="0.3">
      <c r="I87" s="70"/>
      <c r="S87" s="68" t="s">
        <v>102</v>
      </c>
      <c r="T87" s="68">
        <v>24.3</v>
      </c>
    </row>
    <row r="88" spans="2:20" ht="15.6" x14ac:dyDescent="0.3">
      <c r="I88" s="70"/>
      <c r="S88" s="68" t="s">
        <v>102</v>
      </c>
      <c r="T88" s="68">
        <v>24.3</v>
      </c>
    </row>
    <row r="89" spans="2:20" ht="15.6" x14ac:dyDescent="0.3">
      <c r="I89" s="70"/>
      <c r="S89" s="68" t="s">
        <v>104</v>
      </c>
      <c r="T89" s="68">
        <v>48.4</v>
      </c>
    </row>
    <row r="90" spans="2:20" ht="15.6" x14ac:dyDescent="0.3">
      <c r="I90" s="70"/>
      <c r="S90" s="68" t="s">
        <v>101</v>
      </c>
      <c r="T90" s="68">
        <v>7.28</v>
      </c>
    </row>
    <row r="91" spans="2:20" ht="15.6" x14ac:dyDescent="0.3">
      <c r="I91" s="70"/>
      <c r="S91" s="68" t="s">
        <v>93</v>
      </c>
      <c r="T91" s="68">
        <v>147</v>
      </c>
    </row>
    <row r="92" spans="2:20" ht="15.6" x14ac:dyDescent="0.3">
      <c r="I92" s="70"/>
      <c r="S92" s="68" t="s">
        <v>101</v>
      </c>
      <c r="T92" s="68">
        <v>7.28</v>
      </c>
    </row>
    <row r="93" spans="2:20" ht="15.6" x14ac:dyDescent="0.3">
      <c r="I93" s="70"/>
      <c r="S93" s="68" t="s">
        <v>112</v>
      </c>
      <c r="T93" s="68">
        <v>2.08</v>
      </c>
    </row>
    <row r="94" spans="2:20" ht="15.6" x14ac:dyDescent="0.3">
      <c r="I94" s="70"/>
      <c r="S94" s="68" t="s">
        <v>112</v>
      </c>
      <c r="T94" s="68">
        <v>3.4</v>
      </c>
    </row>
    <row r="95" spans="2:20" ht="15.6" x14ac:dyDescent="0.3">
      <c r="I95" s="70"/>
    </row>
    <row r="96" spans="2:20" ht="15.6" x14ac:dyDescent="0.3">
      <c r="I96" s="70"/>
    </row>
    <row r="97" spans="9:9" ht="15.6" x14ac:dyDescent="0.3">
      <c r="I97" s="70"/>
    </row>
    <row r="98" spans="9:9" ht="15.6" x14ac:dyDescent="0.3">
      <c r="I98" s="70"/>
    </row>
    <row r="99" spans="9:9" ht="15.6" x14ac:dyDescent="0.3">
      <c r="I99" s="70"/>
    </row>
    <row r="100" spans="9:9" ht="15.6" x14ac:dyDescent="0.3">
      <c r="I100" s="70"/>
    </row>
    <row r="101" spans="9:9" ht="15.6" x14ac:dyDescent="0.3">
      <c r="I101" s="70"/>
    </row>
    <row r="102" spans="9:9" ht="15.6" x14ac:dyDescent="0.3">
      <c r="I102" s="70"/>
    </row>
    <row r="103" spans="9:9" ht="15.6" x14ac:dyDescent="0.3">
      <c r="I103" s="70"/>
    </row>
    <row r="111" spans="9:9" ht="15.6" x14ac:dyDescent="0.3">
      <c r="I111" s="70" t="s">
        <v>179</v>
      </c>
    </row>
    <row r="112" spans="9:9" ht="15.6" x14ac:dyDescent="0.3">
      <c r="I112" s="70" t="s">
        <v>180</v>
      </c>
    </row>
    <row r="113" spans="9:9" ht="15.6" x14ac:dyDescent="0.3">
      <c r="I113" s="70" t="s">
        <v>181</v>
      </c>
    </row>
    <row r="114" spans="9:9" ht="15.6" x14ac:dyDescent="0.3">
      <c r="I114" s="70" t="s">
        <v>182</v>
      </c>
    </row>
    <row r="115" spans="9:9" ht="15.6" x14ac:dyDescent="0.3">
      <c r="I115" s="70" t="s">
        <v>183</v>
      </c>
    </row>
    <row r="116" spans="9:9" ht="15.6" x14ac:dyDescent="0.3">
      <c r="I116" s="70" t="s">
        <v>184</v>
      </c>
    </row>
    <row r="117" spans="9:9" ht="15.6" x14ac:dyDescent="0.3">
      <c r="I117" s="70" t="s">
        <v>185</v>
      </c>
    </row>
    <row r="118" spans="9:9" ht="15.6" x14ac:dyDescent="0.3">
      <c r="I118" s="70" t="s">
        <v>186</v>
      </c>
    </row>
    <row r="119" spans="9:9" ht="15.6" x14ac:dyDescent="0.3">
      <c r="I119" s="70" t="s">
        <v>187</v>
      </c>
    </row>
    <row r="120" spans="9:9" ht="15.6" x14ac:dyDescent="0.3">
      <c r="I120" s="70" t="s">
        <v>188</v>
      </c>
    </row>
    <row r="121" spans="9:9" ht="15.6" x14ac:dyDescent="0.3">
      <c r="I121" s="70" t="s">
        <v>189</v>
      </c>
    </row>
    <row r="122" spans="9:9" ht="15.6" x14ac:dyDescent="0.3">
      <c r="I122" s="70" t="s">
        <v>190</v>
      </c>
    </row>
    <row r="123" spans="9:9" ht="15.6" x14ac:dyDescent="0.3">
      <c r="I123" s="70" t="s">
        <v>191</v>
      </c>
    </row>
    <row r="124" spans="9:9" ht="15.6" x14ac:dyDescent="0.3">
      <c r="I124" s="70" t="s">
        <v>192</v>
      </c>
    </row>
    <row r="125" spans="9:9" ht="15.6" x14ac:dyDescent="0.3">
      <c r="I125" s="70" t="s">
        <v>193</v>
      </c>
    </row>
    <row r="126" spans="9:9" ht="15.6" x14ac:dyDescent="0.3">
      <c r="I126" s="70" t="s">
        <v>194</v>
      </c>
    </row>
    <row r="127" spans="9:9" ht="15.6" x14ac:dyDescent="0.3">
      <c r="I127" s="70" t="s">
        <v>195</v>
      </c>
    </row>
    <row r="128" spans="9:9" ht="15.6" x14ac:dyDescent="0.3">
      <c r="I128" s="70" t="s">
        <v>196</v>
      </c>
    </row>
    <row r="129" spans="9:9" ht="15.6" x14ac:dyDescent="0.3">
      <c r="I129" s="70" t="s">
        <v>194</v>
      </c>
    </row>
    <row r="130" spans="9:9" ht="15.6" x14ac:dyDescent="0.3">
      <c r="I130" s="70" t="s">
        <v>197</v>
      </c>
    </row>
  </sheetData>
  <sheetProtection algorithmName="SHA-512" hashValue="Q4+7jGjRXLY+hIcAILVvOI5mRwBmxZeGel4rfAsEZpPzMoSg8TpNWI7yxvFu55n/+LpykwWM/9Ht+HibgzMwBw==" saltValue="l3ihHMB8zHwamZsNeqgIYg==" spinCount="10000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F6FA-FC3F-47F9-BB1E-AEFE1E8CB4E6}">
  <sheetPr codeName="Blad23">
    <tabColor rgb="FF00B050"/>
  </sheetPr>
  <dimension ref="B1:C13"/>
  <sheetViews>
    <sheetView workbookViewId="0">
      <selection activeCell="M33" sqref="M33"/>
    </sheetView>
  </sheetViews>
  <sheetFormatPr defaultRowHeight="14.4" x14ac:dyDescent="0.3"/>
  <cols>
    <col min="2" max="2" width="20.33203125" bestFit="1" customWidth="1"/>
    <col min="3" max="3" width="14.44140625" bestFit="1" customWidth="1"/>
  </cols>
  <sheetData>
    <row r="1" spans="2:3" ht="15" thickBot="1" x14ac:dyDescent="0.35"/>
    <row r="2" spans="2:3" x14ac:dyDescent="0.3">
      <c r="B2" s="54" t="s">
        <v>148</v>
      </c>
      <c r="C2" s="55" t="s">
        <v>98</v>
      </c>
    </row>
    <row r="3" spans="2:3" x14ac:dyDescent="0.3">
      <c r="B3" s="56" t="s">
        <v>83</v>
      </c>
      <c r="C3" s="57" t="s">
        <v>84</v>
      </c>
    </row>
    <row r="4" spans="2:3" x14ac:dyDescent="0.3">
      <c r="B4" s="56" t="s">
        <v>85</v>
      </c>
      <c r="C4" s="61">
        <v>53.16</v>
      </c>
    </row>
    <row r="5" spans="2:3" x14ac:dyDescent="0.3">
      <c r="B5" s="56" t="s">
        <v>87</v>
      </c>
      <c r="C5" s="61">
        <v>145.4</v>
      </c>
    </row>
    <row r="6" spans="2:3" x14ac:dyDescent="0.3">
      <c r="B6" s="56" t="s">
        <v>107</v>
      </c>
      <c r="C6" s="61">
        <v>53.6</v>
      </c>
    </row>
    <row r="7" spans="2:3" x14ac:dyDescent="0.3">
      <c r="B7" s="56" t="s">
        <v>86</v>
      </c>
      <c r="C7" s="61">
        <v>615.6</v>
      </c>
    </row>
    <row r="8" spans="2:3" x14ac:dyDescent="0.3">
      <c r="B8" s="56" t="s">
        <v>89</v>
      </c>
      <c r="C8" s="61">
        <v>78.72</v>
      </c>
    </row>
    <row r="9" spans="2:3" x14ac:dyDescent="0.3">
      <c r="B9" s="56" t="s">
        <v>90</v>
      </c>
      <c r="C9" s="61">
        <v>169.7</v>
      </c>
    </row>
    <row r="10" spans="2:3" x14ac:dyDescent="0.3">
      <c r="B10" s="56" t="s">
        <v>92</v>
      </c>
      <c r="C10" s="61">
        <v>312.39999999999998</v>
      </c>
    </row>
    <row r="11" spans="2:3" x14ac:dyDescent="0.3">
      <c r="B11" s="56" t="s">
        <v>94</v>
      </c>
      <c r="C11" s="61">
        <v>69.45</v>
      </c>
    </row>
    <row r="12" spans="2:3" x14ac:dyDescent="0.3">
      <c r="B12" s="56" t="s">
        <v>99</v>
      </c>
      <c r="C12" s="61">
        <v>16.559999999999999</v>
      </c>
    </row>
    <row r="13" spans="2:3" ht="15" thickBot="1" x14ac:dyDescent="0.35">
      <c r="B13" s="58" t="s">
        <v>95</v>
      </c>
      <c r="C13" s="62">
        <f>SUM(C4:C12)</f>
        <v>1514.59</v>
      </c>
    </row>
  </sheetData>
  <sheetProtection algorithmName="SHA-512" hashValue="E0xLebZNZ/D6XarUIfqe/iVejwjjzXrbztoEboNyQEMe4PenHL0Phwu4qidMRfsy3eAnQ6JUqVgE+6LVWRHfJg==" saltValue="wBK9FH/H1vu4tnmR1O8oPQ=="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AF28F-1EA4-4765-92B2-97FF2D245BAF}">
  <sheetPr codeName="Blad24">
    <tabColor rgb="FF00B050"/>
  </sheetPr>
  <dimension ref="B1:C13"/>
  <sheetViews>
    <sheetView workbookViewId="0">
      <selection activeCell="M33" sqref="M33"/>
    </sheetView>
  </sheetViews>
  <sheetFormatPr defaultRowHeight="14.4" x14ac:dyDescent="0.3"/>
  <cols>
    <col min="2" max="2" width="19.33203125" bestFit="1" customWidth="1"/>
    <col min="3" max="3" width="14.44140625" bestFit="1" customWidth="1"/>
  </cols>
  <sheetData>
    <row r="1" spans="2:3" ht="15" thickBot="1" x14ac:dyDescent="0.35"/>
    <row r="2" spans="2:3" x14ac:dyDescent="0.3">
      <c r="B2" s="54" t="s">
        <v>149</v>
      </c>
      <c r="C2" s="55" t="s">
        <v>98</v>
      </c>
    </row>
    <row r="3" spans="2:3" x14ac:dyDescent="0.3">
      <c r="B3" s="56" t="s">
        <v>83</v>
      </c>
      <c r="C3" s="57" t="s">
        <v>84</v>
      </c>
    </row>
    <row r="4" spans="2:3" x14ac:dyDescent="0.3">
      <c r="B4" s="56" t="s">
        <v>85</v>
      </c>
      <c r="C4" s="61">
        <v>96.67</v>
      </c>
    </row>
    <row r="5" spans="2:3" x14ac:dyDescent="0.3">
      <c r="B5" s="56" t="s">
        <v>87</v>
      </c>
      <c r="C5" s="61">
        <v>170.5</v>
      </c>
    </row>
    <row r="6" spans="2:3" x14ac:dyDescent="0.3">
      <c r="B6" s="56" t="s">
        <v>107</v>
      </c>
      <c r="C6" s="61">
        <v>0</v>
      </c>
    </row>
    <row r="7" spans="2:3" x14ac:dyDescent="0.3">
      <c r="B7" s="56" t="s">
        <v>86</v>
      </c>
      <c r="C7" s="61">
        <v>942.4</v>
      </c>
    </row>
    <row r="8" spans="2:3" x14ac:dyDescent="0.3">
      <c r="B8" s="56" t="s">
        <v>89</v>
      </c>
      <c r="C8" s="61">
        <v>109.9</v>
      </c>
    </row>
    <row r="9" spans="2:3" x14ac:dyDescent="0.3">
      <c r="B9" s="56" t="s">
        <v>90</v>
      </c>
      <c r="C9" s="61">
        <v>0</v>
      </c>
    </row>
    <row r="10" spans="2:3" x14ac:dyDescent="0.3">
      <c r="B10" s="56" t="s">
        <v>92</v>
      </c>
      <c r="C10" s="61">
        <v>657.68</v>
      </c>
    </row>
    <row r="11" spans="2:3" x14ac:dyDescent="0.3">
      <c r="B11" s="56" t="s">
        <v>94</v>
      </c>
      <c r="C11" s="61">
        <v>93.04</v>
      </c>
    </row>
    <row r="12" spans="2:3" x14ac:dyDescent="0.3">
      <c r="B12" s="56" t="s">
        <v>99</v>
      </c>
      <c r="C12" s="61">
        <v>0</v>
      </c>
    </row>
    <row r="13" spans="2:3" ht="15" thickBot="1" x14ac:dyDescent="0.35">
      <c r="B13" s="58" t="s">
        <v>95</v>
      </c>
      <c r="C13" s="62">
        <f>SUM(C4:C12)</f>
        <v>2070.19</v>
      </c>
    </row>
  </sheetData>
  <sheetProtection algorithmName="SHA-512" hashValue="saa1zsYfRbB/7DLt47s+/I/fOIbZtIV0bTlwoKGhx6Uk66gOMgwwLiw59pWINGb90sT9zd4GXVCYX6Pf2XMN0Q==" saltValue="zUwUZz7xqhYNOFSA0AaiMg==" spinCount="100000" sheet="1" objects="1" scenarios="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19D5-499D-4EE3-9AF1-1A2EBB9B1028}">
  <sheetPr codeName="Blad25">
    <tabColor rgb="FF00B050"/>
  </sheetPr>
  <dimension ref="B2:C14"/>
  <sheetViews>
    <sheetView workbookViewId="0">
      <selection activeCell="M33" sqref="M33"/>
    </sheetView>
  </sheetViews>
  <sheetFormatPr defaultRowHeight="14.4" x14ac:dyDescent="0.3"/>
  <cols>
    <col min="2" max="2" width="19.33203125" bestFit="1" customWidth="1"/>
    <col min="3" max="3" width="16.33203125" bestFit="1" customWidth="1"/>
  </cols>
  <sheetData>
    <row r="2" spans="2:3" ht="15" thickBot="1" x14ac:dyDescent="0.35">
      <c r="B2" s="60"/>
    </row>
    <row r="3" spans="2:3" x14ac:dyDescent="0.3">
      <c r="B3" s="54" t="s">
        <v>69</v>
      </c>
      <c r="C3" s="55" t="s">
        <v>98</v>
      </c>
    </row>
    <row r="4" spans="2:3" x14ac:dyDescent="0.3">
      <c r="B4" s="56" t="s">
        <v>83</v>
      </c>
      <c r="C4" s="57" t="s">
        <v>84</v>
      </c>
    </row>
    <row r="5" spans="2:3" x14ac:dyDescent="0.3">
      <c r="B5" s="56" t="s">
        <v>85</v>
      </c>
      <c r="C5" s="61">
        <v>62.89</v>
      </c>
    </row>
    <row r="6" spans="2:3" x14ac:dyDescent="0.3">
      <c r="B6" s="56" t="s">
        <v>87</v>
      </c>
      <c r="C6" s="61"/>
    </row>
    <row r="7" spans="2:3" x14ac:dyDescent="0.3">
      <c r="B7" s="56" t="s">
        <v>107</v>
      </c>
      <c r="C7" s="61"/>
    </row>
    <row r="8" spans="2:3" x14ac:dyDescent="0.3">
      <c r="B8" s="56" t="s">
        <v>86</v>
      </c>
      <c r="C8" s="61">
        <v>761</v>
      </c>
    </row>
    <row r="9" spans="2:3" x14ac:dyDescent="0.3">
      <c r="B9" s="56" t="s">
        <v>89</v>
      </c>
      <c r="C9" s="61">
        <v>71.400000000000006</v>
      </c>
    </row>
    <row r="10" spans="2:3" x14ac:dyDescent="0.3">
      <c r="B10" s="56" t="s">
        <v>90</v>
      </c>
      <c r="C10" s="61">
        <f>SUM(158.43+35)</f>
        <v>193.43</v>
      </c>
    </row>
    <row r="11" spans="2:3" x14ac:dyDescent="0.3">
      <c r="B11" s="56" t="s">
        <v>92</v>
      </c>
      <c r="C11" s="61">
        <v>356.11</v>
      </c>
    </row>
    <row r="12" spans="2:3" x14ac:dyDescent="0.3">
      <c r="B12" s="56" t="s">
        <v>94</v>
      </c>
      <c r="C12" s="61">
        <v>55.18</v>
      </c>
    </row>
    <row r="13" spans="2:3" x14ac:dyDescent="0.3">
      <c r="B13" s="56" t="s">
        <v>99</v>
      </c>
      <c r="C13" s="61">
        <v>2.4900000000000002</v>
      </c>
    </row>
    <row r="14" spans="2:3" ht="15" thickBot="1" x14ac:dyDescent="0.35">
      <c r="B14" s="58" t="s">
        <v>95</v>
      </c>
      <c r="C14" s="62">
        <f>SUM(C5:C13)</f>
        <v>1502.5</v>
      </c>
    </row>
  </sheetData>
  <sheetProtection algorithmName="SHA-512" hashValue="60L/hIPn7dNS3aUu3fFSPvrLAXnJWFxOJREQgToHhS0931gylmWInbG12+F/DMZzXKHAeCFrijGgKeyd76WzOQ==" saltValue="M/O3EIArbz+A38gpyVjLQA==" spinCount="100000" sheet="1" objects="1" scenarios="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72E7E-1F18-486F-8B72-B3D6D73DBC1E}">
  <sheetPr codeName="Blad26">
    <tabColor rgb="FF00B050"/>
  </sheetPr>
  <dimension ref="B2:C15"/>
  <sheetViews>
    <sheetView workbookViewId="0">
      <selection activeCell="M33" sqref="M33"/>
    </sheetView>
  </sheetViews>
  <sheetFormatPr defaultRowHeight="14.4" x14ac:dyDescent="0.3"/>
  <cols>
    <col min="2" max="2" width="25.44140625" bestFit="1" customWidth="1"/>
    <col min="3" max="3" width="14.44140625" bestFit="1" customWidth="1"/>
  </cols>
  <sheetData>
    <row r="2" spans="2:3" x14ac:dyDescent="0.3">
      <c r="B2" s="60"/>
    </row>
    <row r="3" spans="2:3" ht="15" thickBot="1" x14ac:dyDescent="0.35"/>
    <row r="4" spans="2:3" x14ac:dyDescent="0.3">
      <c r="B4" s="54" t="s">
        <v>70</v>
      </c>
      <c r="C4" s="55" t="s">
        <v>98</v>
      </c>
    </row>
    <row r="5" spans="2:3" x14ac:dyDescent="0.3">
      <c r="B5" s="56" t="s">
        <v>83</v>
      </c>
      <c r="C5" s="57" t="s">
        <v>84</v>
      </c>
    </row>
    <row r="6" spans="2:3" x14ac:dyDescent="0.3">
      <c r="B6" s="56" t="s">
        <v>85</v>
      </c>
      <c r="C6" s="61">
        <v>38.1</v>
      </c>
    </row>
    <row r="7" spans="2:3" x14ac:dyDescent="0.3">
      <c r="B7" s="56" t="s">
        <v>87</v>
      </c>
      <c r="C7" s="61"/>
    </row>
    <row r="8" spans="2:3" x14ac:dyDescent="0.3">
      <c r="B8" s="56" t="s">
        <v>107</v>
      </c>
      <c r="C8" s="61"/>
    </row>
    <row r="9" spans="2:3" x14ac:dyDescent="0.3">
      <c r="B9" s="56" t="s">
        <v>86</v>
      </c>
      <c r="C9" s="61">
        <v>559.54999999999995</v>
      </c>
    </row>
    <row r="10" spans="2:3" x14ac:dyDescent="0.3">
      <c r="B10" s="56" t="s">
        <v>89</v>
      </c>
      <c r="C10" s="61">
        <v>94.46</v>
      </c>
    </row>
    <row r="11" spans="2:3" x14ac:dyDescent="0.3">
      <c r="B11" s="56" t="s">
        <v>90</v>
      </c>
      <c r="C11" s="61">
        <v>100.57</v>
      </c>
    </row>
    <row r="12" spans="2:3" x14ac:dyDescent="0.3">
      <c r="B12" s="56" t="s">
        <v>92</v>
      </c>
      <c r="C12" s="61">
        <v>187.37</v>
      </c>
    </row>
    <row r="13" spans="2:3" x14ac:dyDescent="0.3">
      <c r="B13" s="56" t="s">
        <v>94</v>
      </c>
      <c r="C13" s="61">
        <v>50.14</v>
      </c>
    </row>
    <row r="14" spans="2:3" x14ac:dyDescent="0.3">
      <c r="B14" s="56" t="s">
        <v>99</v>
      </c>
      <c r="C14" s="61">
        <v>3.25</v>
      </c>
    </row>
    <row r="15" spans="2:3" ht="15" thickBot="1" x14ac:dyDescent="0.35">
      <c r="B15" s="58" t="s">
        <v>95</v>
      </c>
      <c r="C15" s="62">
        <f>SUM(C6:C14)</f>
        <v>1033.44</v>
      </c>
    </row>
  </sheetData>
  <sheetProtection algorithmName="SHA-512" hashValue="E1pKL/REcgCQSuJCtxDZAHeNfh9UfLJUte+TcN8RtfP6i7yFfJjfreNFIg5W3t3JnBHPgGLiH+esFWuzRyd4jw==" saltValue="7ssp4lI6NNRQFSrpruw+JA==" spinCount="100000" sheet="1" objects="1" scenarios="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0FAA-C2B7-4BB4-B794-E7B55D62809A}">
  <sheetPr codeName="Blad27">
    <tabColor rgb="FF00B050"/>
  </sheetPr>
  <dimension ref="B3:G18"/>
  <sheetViews>
    <sheetView workbookViewId="0">
      <selection activeCell="M33" sqref="M33"/>
    </sheetView>
  </sheetViews>
  <sheetFormatPr defaultRowHeight="14.4" x14ac:dyDescent="0.3"/>
  <cols>
    <col min="2" max="2" width="19.33203125" bestFit="1" customWidth="1"/>
    <col min="3" max="3" width="14.44140625" bestFit="1" customWidth="1"/>
    <col min="5" max="5" width="16.109375" bestFit="1" customWidth="1"/>
    <col min="6" max="6" width="5.6640625" customWidth="1"/>
  </cols>
  <sheetData>
    <row r="3" spans="2:7" ht="15" thickBot="1" x14ac:dyDescent="0.35">
      <c r="B3" s="60"/>
    </row>
    <row r="4" spans="2:7" x14ac:dyDescent="0.3">
      <c r="B4" s="54" t="s">
        <v>71</v>
      </c>
      <c r="C4" s="55" t="s">
        <v>98</v>
      </c>
    </row>
    <row r="5" spans="2:7" x14ac:dyDescent="0.3">
      <c r="B5" s="56" t="s">
        <v>83</v>
      </c>
      <c r="C5" s="57" t="s">
        <v>84</v>
      </c>
    </row>
    <row r="6" spans="2:7" x14ac:dyDescent="0.3">
      <c r="B6" s="56" t="s">
        <v>85</v>
      </c>
      <c r="C6" s="61">
        <v>45.64</v>
      </c>
    </row>
    <row r="7" spans="2:7" x14ac:dyDescent="0.3">
      <c r="B7" s="56" t="s">
        <v>87</v>
      </c>
      <c r="C7" s="61">
        <v>88.5</v>
      </c>
    </row>
    <row r="8" spans="2:7" x14ac:dyDescent="0.3">
      <c r="B8" s="56" t="s">
        <v>107</v>
      </c>
      <c r="C8" s="61"/>
    </row>
    <row r="9" spans="2:7" x14ac:dyDescent="0.3">
      <c r="B9" s="56" t="s">
        <v>86</v>
      </c>
      <c r="C9" s="61">
        <v>439.7</v>
      </c>
    </row>
    <row r="10" spans="2:7" x14ac:dyDescent="0.3">
      <c r="B10" s="56" t="s">
        <v>89</v>
      </c>
      <c r="C10" s="61">
        <v>50.4</v>
      </c>
    </row>
    <row r="11" spans="2:7" x14ac:dyDescent="0.3">
      <c r="B11" s="56" t="s">
        <v>90</v>
      </c>
      <c r="C11" s="61">
        <v>109</v>
      </c>
      <c r="D11" s="98" t="s">
        <v>245</v>
      </c>
      <c r="E11" t="s">
        <v>154</v>
      </c>
      <c r="F11" t="s">
        <v>152</v>
      </c>
      <c r="G11" t="s">
        <v>155</v>
      </c>
    </row>
    <row r="12" spans="2:7" x14ac:dyDescent="0.3">
      <c r="B12" s="56" t="s">
        <v>92</v>
      </c>
      <c r="C12" s="61">
        <v>276.8</v>
      </c>
    </row>
    <row r="13" spans="2:7" x14ac:dyDescent="0.3">
      <c r="B13" s="56" t="s">
        <v>94</v>
      </c>
      <c r="C13" s="61">
        <v>31.17</v>
      </c>
    </row>
    <row r="14" spans="2:7" x14ac:dyDescent="0.3">
      <c r="B14" s="56" t="s">
        <v>99</v>
      </c>
      <c r="C14" s="61">
        <v>0.72</v>
      </c>
    </row>
    <row r="15" spans="2:7" ht="15" thickBot="1" x14ac:dyDescent="0.35">
      <c r="B15" s="58" t="s">
        <v>95</v>
      </c>
      <c r="C15" s="62">
        <f>SUM(C6:C14)</f>
        <v>1041.93</v>
      </c>
    </row>
    <row r="17" spans="6:6" x14ac:dyDescent="0.3">
      <c r="F17" t="s">
        <v>157</v>
      </c>
    </row>
    <row r="18" spans="6:6" x14ac:dyDescent="0.3">
      <c r="F18" s="60" t="s">
        <v>161</v>
      </c>
    </row>
  </sheetData>
  <sheetProtection algorithmName="SHA-512" hashValue="njfDzohgGsU/7FnZ9alWVQ4qmomnG1xw891D7wC9hn7wn6y6Ze30YLGrv3ARdC2nRmCwGoos8LDRXKkrQgkidg==" saltValue="sieWXcFLyuIKoNqM2gFKxA==" spinCount="100000" sheet="1" objects="1" scenarios="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73197-8AE7-4B39-9DB6-1CA105064F56}">
  <sheetPr codeName="Blad28">
    <tabColor rgb="FF00B050"/>
  </sheetPr>
  <dimension ref="B2"/>
  <sheetViews>
    <sheetView workbookViewId="0">
      <selection activeCell="M33" sqref="M33"/>
    </sheetView>
  </sheetViews>
  <sheetFormatPr defaultRowHeight="14.4" x14ac:dyDescent="0.3"/>
  <sheetData>
    <row r="2" spans="2:2" x14ac:dyDescent="0.3">
      <c r="B2" s="60" t="s">
        <v>162</v>
      </c>
    </row>
  </sheetData>
  <sheetProtection algorithmName="SHA-512" hashValue="0x5zOs3VVNJy70Y/Fbg7DMg19wPhOUNHy71rONdeCdWKMc66TesROgyKcm7eJ2Br8Np3hZUfPzaoYlzmozIJfQ==" saltValue="PEcB/fdIO0/3O9Qcp+hUKw==" spinCount="100000" sheet="1" objects="1" scenarios="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0B43-C411-4CAB-BDD3-DC805EEE718C}">
  <sheetPr codeName="Blad29">
    <tabColor rgb="FF00B050"/>
  </sheetPr>
  <dimension ref="B1:C13"/>
  <sheetViews>
    <sheetView workbookViewId="0">
      <selection activeCell="M33" sqref="M33"/>
    </sheetView>
  </sheetViews>
  <sheetFormatPr defaultRowHeight="14.4" x14ac:dyDescent="0.3"/>
  <cols>
    <col min="2" max="2" width="19.33203125" bestFit="1" customWidth="1"/>
    <col min="3" max="3" width="14.44140625" bestFit="1" customWidth="1"/>
  </cols>
  <sheetData>
    <row r="1" spans="2:3" ht="15" thickBot="1" x14ac:dyDescent="0.35"/>
    <row r="2" spans="2:3" x14ac:dyDescent="0.3">
      <c r="B2" s="54" t="s">
        <v>150</v>
      </c>
      <c r="C2" s="55" t="s">
        <v>98</v>
      </c>
    </row>
    <row r="3" spans="2:3" x14ac:dyDescent="0.3">
      <c r="B3" s="56" t="s">
        <v>83</v>
      </c>
      <c r="C3" s="57" t="s">
        <v>84</v>
      </c>
    </row>
    <row r="4" spans="2:3" x14ac:dyDescent="0.3">
      <c r="B4" s="56" t="s">
        <v>85</v>
      </c>
      <c r="C4" s="61">
        <v>29.58</v>
      </c>
    </row>
    <row r="5" spans="2:3" x14ac:dyDescent="0.3">
      <c r="B5" s="56" t="s">
        <v>87</v>
      </c>
      <c r="C5" s="61">
        <v>98.7</v>
      </c>
    </row>
    <row r="6" spans="2:3" x14ac:dyDescent="0.3">
      <c r="B6" s="56" t="s">
        <v>107</v>
      </c>
      <c r="C6" s="61">
        <v>0</v>
      </c>
    </row>
    <row r="7" spans="2:3" x14ac:dyDescent="0.3">
      <c r="B7" s="56" t="s">
        <v>86</v>
      </c>
      <c r="C7" s="61">
        <v>460.6</v>
      </c>
    </row>
    <row r="8" spans="2:3" x14ac:dyDescent="0.3">
      <c r="B8" s="56" t="s">
        <v>89</v>
      </c>
      <c r="C8" s="61">
        <v>57.9</v>
      </c>
    </row>
    <row r="9" spans="2:3" x14ac:dyDescent="0.3">
      <c r="B9" s="56" t="s">
        <v>90</v>
      </c>
      <c r="C9" s="61">
        <v>0</v>
      </c>
    </row>
    <row r="10" spans="2:3" x14ac:dyDescent="0.3">
      <c r="B10" s="56" t="s">
        <v>92</v>
      </c>
      <c r="C10" s="61">
        <v>224.82</v>
      </c>
    </row>
    <row r="11" spans="2:3" x14ac:dyDescent="0.3">
      <c r="B11" s="56" t="s">
        <v>94</v>
      </c>
      <c r="C11" s="61">
        <v>29.91</v>
      </c>
    </row>
    <row r="12" spans="2:3" x14ac:dyDescent="0.3">
      <c r="B12" s="56" t="s">
        <v>99</v>
      </c>
      <c r="C12" s="61">
        <v>0</v>
      </c>
    </row>
    <row r="13" spans="2:3" ht="15" thickBot="1" x14ac:dyDescent="0.35">
      <c r="B13" s="58" t="s">
        <v>95</v>
      </c>
      <c r="C13" s="62">
        <f>SUM(C4:C12)</f>
        <v>901.50999999999988</v>
      </c>
    </row>
  </sheetData>
  <sheetProtection algorithmName="SHA-512" hashValue="BrIFWO9+Tmqsdb8yfeigUtlw6jpG0A4cpCDbSF5MYUGunoRPWE1ODbkNFqPh5rUcNHLkxZI7kgpHuqgkvq2veg==" saltValue="oAVQV2VQXx2s5LNeiwKWR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64E-D163-4378-940A-DD929A4AE5E0}">
  <sheetPr codeName="Blad3"/>
  <dimension ref="A2:I34"/>
  <sheetViews>
    <sheetView topLeftCell="A2" workbookViewId="0">
      <selection activeCell="A7" sqref="A7:A33"/>
    </sheetView>
  </sheetViews>
  <sheetFormatPr defaultRowHeight="14.4" x14ac:dyDescent="0.3"/>
  <cols>
    <col min="1" max="1" width="38.88671875" customWidth="1"/>
    <col min="2" max="2" width="38.44140625" customWidth="1"/>
    <col min="3" max="4" width="23.88671875" customWidth="1"/>
    <col min="5" max="5" width="23.5546875" customWidth="1"/>
    <col min="6" max="6" width="17.33203125" bestFit="1" customWidth="1"/>
    <col min="9" max="9" width="86.33203125" style="46" customWidth="1"/>
  </cols>
  <sheetData>
    <row r="2" spans="1:6" ht="114.6" customHeight="1" x14ac:dyDescent="0.3">
      <c r="A2" s="88" t="s">
        <v>41</v>
      </c>
      <c r="B2" s="89"/>
      <c r="C2" s="89"/>
      <c r="D2" s="89"/>
      <c r="E2" s="89"/>
      <c r="F2" s="90"/>
    </row>
    <row r="3" spans="1:6" ht="25.95" customHeight="1" x14ac:dyDescent="0.3">
      <c r="A3" s="47"/>
      <c r="B3" s="47"/>
      <c r="C3" s="47"/>
      <c r="D3" s="47"/>
      <c r="E3" s="47"/>
      <c r="F3" s="47"/>
    </row>
    <row r="4" spans="1:6" ht="25.8" x14ac:dyDescent="0.5">
      <c r="A4" s="91" t="s">
        <v>42</v>
      </c>
      <c r="B4" s="91"/>
      <c r="C4" s="91"/>
      <c r="D4" s="91"/>
      <c r="E4" s="91"/>
      <c r="F4" s="91"/>
    </row>
    <row r="5" spans="1:6" x14ac:dyDescent="0.3">
      <c r="A5" s="17"/>
      <c r="B5" s="17"/>
      <c r="C5" s="17"/>
      <c r="D5" s="17"/>
      <c r="E5" s="17"/>
      <c r="F5" s="17"/>
    </row>
    <row r="6" spans="1:6" ht="43.2" x14ac:dyDescent="0.3">
      <c r="A6" s="48" t="s">
        <v>43</v>
      </c>
      <c r="B6" s="48" t="s">
        <v>44</v>
      </c>
      <c r="C6" s="48" t="s">
        <v>45</v>
      </c>
      <c r="D6" s="48" t="s">
        <v>46</v>
      </c>
      <c r="E6" s="48" t="s">
        <v>47</v>
      </c>
      <c r="F6" s="48" t="s">
        <v>48</v>
      </c>
    </row>
    <row r="7" spans="1:6" x14ac:dyDescent="0.3">
      <c r="A7" s="65" t="s">
        <v>49</v>
      </c>
      <c r="B7" s="49"/>
      <c r="C7" s="49"/>
      <c r="D7" s="49"/>
      <c r="E7" s="49"/>
      <c r="F7" s="49"/>
    </row>
    <row r="8" spans="1:6" x14ac:dyDescent="0.3">
      <c r="A8" s="65" t="s">
        <v>50</v>
      </c>
      <c r="B8" s="49"/>
      <c r="C8" s="49"/>
      <c r="D8" s="49"/>
      <c r="E8" s="49"/>
      <c r="F8" s="49"/>
    </row>
    <row r="9" spans="1:6" x14ac:dyDescent="0.3">
      <c r="A9" s="65" t="s">
        <v>51</v>
      </c>
      <c r="B9" s="49"/>
      <c r="C9" s="49"/>
      <c r="D9" s="49"/>
      <c r="E9" s="49"/>
      <c r="F9" s="49"/>
    </row>
    <row r="10" spans="1:6" x14ac:dyDescent="0.3">
      <c r="A10" s="65" t="s">
        <v>52</v>
      </c>
      <c r="B10" s="49"/>
      <c r="C10" s="49"/>
      <c r="D10" s="49"/>
      <c r="E10" s="49"/>
      <c r="F10" s="49"/>
    </row>
    <row r="11" spans="1:6" x14ac:dyDescent="0.3">
      <c r="A11" s="65" t="s">
        <v>53</v>
      </c>
      <c r="B11" s="49"/>
      <c r="C11" s="49"/>
      <c r="D11" s="49"/>
      <c r="E11" s="49"/>
      <c r="F11" s="49"/>
    </row>
    <row r="12" spans="1:6" x14ac:dyDescent="0.3">
      <c r="A12" s="65" t="s">
        <v>54</v>
      </c>
      <c r="B12" s="49"/>
      <c r="C12" s="49"/>
      <c r="D12" s="49"/>
      <c r="E12" s="49"/>
      <c r="F12" s="49"/>
    </row>
    <row r="13" spans="1:6" x14ac:dyDescent="0.3">
      <c r="A13" s="65" t="s">
        <v>55</v>
      </c>
      <c r="B13" s="49"/>
      <c r="C13" s="49"/>
      <c r="D13" s="49"/>
      <c r="E13" s="49"/>
      <c r="F13" s="49"/>
    </row>
    <row r="14" spans="1:6" x14ac:dyDescent="0.3">
      <c r="A14" s="65" t="s">
        <v>56</v>
      </c>
      <c r="B14" s="49"/>
      <c r="C14" s="49"/>
      <c r="D14" s="49"/>
      <c r="E14" s="49"/>
      <c r="F14" s="49"/>
    </row>
    <row r="15" spans="1:6" x14ac:dyDescent="0.3">
      <c r="A15" s="65" t="s">
        <v>57</v>
      </c>
      <c r="B15" s="49"/>
      <c r="C15" s="49"/>
      <c r="D15" s="49"/>
      <c r="E15" s="49"/>
      <c r="F15" s="49"/>
    </row>
    <row r="16" spans="1:6" x14ac:dyDescent="0.3">
      <c r="A16" s="65" t="s">
        <v>58</v>
      </c>
      <c r="B16" s="49"/>
      <c r="C16" s="49"/>
      <c r="D16" s="49"/>
      <c r="E16" s="49"/>
      <c r="F16" s="49"/>
    </row>
    <row r="17" spans="1:6" x14ac:dyDescent="0.3">
      <c r="A17" s="65" t="s">
        <v>59</v>
      </c>
      <c r="B17" s="49"/>
      <c r="C17" s="49"/>
      <c r="D17" s="49"/>
      <c r="E17" s="49"/>
      <c r="F17" s="49"/>
    </row>
    <row r="18" spans="1:6" x14ac:dyDescent="0.3">
      <c r="A18" s="65" t="s">
        <v>60</v>
      </c>
      <c r="B18" s="49"/>
      <c r="C18" s="49"/>
      <c r="D18" s="49"/>
      <c r="E18" s="49"/>
      <c r="F18" s="49"/>
    </row>
    <row r="19" spans="1:6" x14ac:dyDescent="0.3">
      <c r="A19" s="65" t="s">
        <v>61</v>
      </c>
      <c r="B19" s="49"/>
      <c r="C19" s="49"/>
      <c r="D19" s="49"/>
      <c r="E19" s="49"/>
      <c r="F19" s="49"/>
    </row>
    <row r="20" spans="1:6" x14ac:dyDescent="0.3">
      <c r="A20" s="65" t="s">
        <v>62</v>
      </c>
      <c r="B20" s="49"/>
      <c r="C20" s="49"/>
      <c r="D20" s="49"/>
      <c r="E20" s="49"/>
      <c r="F20" s="49"/>
    </row>
    <row r="21" spans="1:6" x14ac:dyDescent="0.3">
      <c r="A21" s="65" t="s">
        <v>63</v>
      </c>
      <c r="B21" s="49"/>
      <c r="C21" s="49"/>
      <c r="D21" s="49"/>
      <c r="E21" s="49"/>
      <c r="F21" s="49"/>
    </row>
    <row r="22" spans="1:6" x14ac:dyDescent="0.3">
      <c r="A22" s="65" t="s">
        <v>64</v>
      </c>
      <c r="B22" s="49"/>
      <c r="C22" s="49"/>
      <c r="D22" s="49"/>
      <c r="E22" s="49"/>
      <c r="F22" s="49"/>
    </row>
    <row r="23" spans="1:6" x14ac:dyDescent="0.3">
      <c r="A23" s="65" t="s">
        <v>65</v>
      </c>
      <c r="B23" s="49"/>
      <c r="C23" s="49"/>
      <c r="D23" s="49"/>
      <c r="E23" s="49"/>
      <c r="F23" s="49"/>
    </row>
    <row r="24" spans="1:6" x14ac:dyDescent="0.3">
      <c r="A24" s="65" t="s">
        <v>66</v>
      </c>
      <c r="B24" s="49"/>
      <c r="C24" s="49"/>
      <c r="D24" s="49"/>
      <c r="E24" s="49"/>
      <c r="F24" s="49"/>
    </row>
    <row r="25" spans="1:6" x14ac:dyDescent="0.3">
      <c r="A25" s="65" t="s">
        <v>67</v>
      </c>
      <c r="B25" s="49"/>
      <c r="C25" s="49"/>
      <c r="D25" s="49"/>
      <c r="E25" s="49"/>
      <c r="F25" s="49"/>
    </row>
    <row r="26" spans="1:6" x14ac:dyDescent="0.3">
      <c r="A26" s="65" t="s">
        <v>68</v>
      </c>
      <c r="B26" s="49"/>
      <c r="C26" s="49"/>
      <c r="D26" s="49"/>
      <c r="E26" s="49"/>
      <c r="F26" s="49"/>
    </row>
    <row r="27" spans="1:6" x14ac:dyDescent="0.3">
      <c r="A27" s="65" t="s">
        <v>69</v>
      </c>
      <c r="B27" s="49"/>
      <c r="C27" s="49"/>
      <c r="D27" s="49"/>
      <c r="E27" s="49"/>
      <c r="F27" s="49"/>
    </row>
    <row r="28" spans="1:6" x14ac:dyDescent="0.3">
      <c r="A28" s="65" t="s">
        <v>70</v>
      </c>
      <c r="B28" s="49"/>
      <c r="C28" s="49"/>
      <c r="D28" s="49"/>
      <c r="E28" s="49"/>
      <c r="F28" s="49"/>
    </row>
    <row r="29" spans="1:6" x14ac:dyDescent="0.3">
      <c r="A29" s="65" t="s">
        <v>71</v>
      </c>
      <c r="B29" s="49"/>
      <c r="C29" s="49"/>
      <c r="D29" s="49"/>
      <c r="E29" s="49"/>
      <c r="F29" s="49"/>
    </row>
    <row r="30" spans="1:6" x14ac:dyDescent="0.3">
      <c r="A30" s="65" t="s">
        <v>72</v>
      </c>
      <c r="B30" s="49"/>
      <c r="C30" s="49"/>
      <c r="D30" s="49"/>
      <c r="E30" s="49"/>
      <c r="F30" s="49"/>
    </row>
    <row r="31" spans="1:6" x14ac:dyDescent="0.3">
      <c r="A31" s="65" t="s">
        <v>73</v>
      </c>
      <c r="B31" s="49"/>
      <c r="C31" s="49"/>
      <c r="D31" s="49"/>
      <c r="E31" s="49"/>
      <c r="F31" s="49"/>
    </row>
    <row r="32" spans="1:6" x14ac:dyDescent="0.3">
      <c r="A32" s="65" t="s">
        <v>74</v>
      </c>
      <c r="B32" s="49"/>
      <c r="C32" s="49"/>
      <c r="D32" s="49"/>
      <c r="E32" s="49"/>
      <c r="F32" s="49"/>
    </row>
    <row r="33" spans="1:6" x14ac:dyDescent="0.3">
      <c r="A33" s="65" t="s">
        <v>75</v>
      </c>
      <c r="B33" s="49"/>
      <c r="C33" s="49"/>
      <c r="D33" s="49"/>
      <c r="E33" s="49"/>
      <c r="F33" s="49"/>
    </row>
    <row r="34" spans="1:6" x14ac:dyDescent="0.3">
      <c r="A34" s="50" t="s">
        <v>76</v>
      </c>
      <c r="B34" s="51">
        <f>SUM(B7:B33)</f>
        <v>0</v>
      </c>
      <c r="C34" s="51">
        <f>SUM(C7:C33)</f>
        <v>0</v>
      </c>
      <c r="D34" s="51"/>
      <c r="E34" s="51">
        <f>SUM(E7:E33)</f>
        <v>0</v>
      </c>
      <c r="F34" s="51">
        <f>SUM(F7:F33)</f>
        <v>0</v>
      </c>
    </row>
  </sheetData>
  <mergeCells count="2">
    <mergeCell ref="A2:F2"/>
    <mergeCell ref="A4:F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3CCFA-DA47-45C2-A61C-DC8D522CF605}">
  <sheetPr codeName="Blad30">
    <tabColor rgb="FF00B050"/>
  </sheetPr>
  <dimension ref="B1:F13"/>
  <sheetViews>
    <sheetView workbookViewId="0">
      <selection activeCell="M33" sqref="M33"/>
    </sheetView>
  </sheetViews>
  <sheetFormatPr defaultRowHeight="14.4" x14ac:dyDescent="0.3"/>
  <cols>
    <col min="2" max="2" width="27.109375" bestFit="1" customWidth="1"/>
    <col min="3" max="3" width="14.44140625" bestFit="1" customWidth="1"/>
  </cols>
  <sheetData>
    <row r="1" spans="2:6" ht="15" thickBot="1" x14ac:dyDescent="0.35"/>
    <row r="2" spans="2:6" x14ac:dyDescent="0.3">
      <c r="B2" s="54" t="s">
        <v>151</v>
      </c>
      <c r="C2" s="55" t="s">
        <v>98</v>
      </c>
    </row>
    <row r="3" spans="2:6" x14ac:dyDescent="0.3">
      <c r="B3" s="56" t="s">
        <v>83</v>
      </c>
      <c r="C3" s="57" t="s">
        <v>84</v>
      </c>
    </row>
    <row r="4" spans="2:6" x14ac:dyDescent="0.3">
      <c r="B4" s="56" t="s">
        <v>85</v>
      </c>
      <c r="C4" s="61">
        <v>85.2</v>
      </c>
    </row>
    <row r="5" spans="2:6" x14ac:dyDescent="0.3">
      <c r="B5" s="56" t="s">
        <v>87</v>
      </c>
      <c r="C5" s="61">
        <v>184</v>
      </c>
    </row>
    <row r="6" spans="2:6" x14ac:dyDescent="0.3">
      <c r="B6" s="56" t="s">
        <v>107</v>
      </c>
      <c r="C6" s="61"/>
    </row>
    <row r="7" spans="2:6" x14ac:dyDescent="0.3">
      <c r="B7" s="56" t="s">
        <v>86</v>
      </c>
      <c r="C7" s="61">
        <v>1006.6</v>
      </c>
    </row>
    <row r="8" spans="2:6" x14ac:dyDescent="0.3">
      <c r="B8" s="56" t="s">
        <v>89</v>
      </c>
      <c r="C8" s="61">
        <v>97.2</v>
      </c>
    </row>
    <row r="9" spans="2:6" x14ac:dyDescent="0.3">
      <c r="B9" s="56" t="s">
        <v>90</v>
      </c>
      <c r="C9" s="61">
        <v>59.33</v>
      </c>
      <c r="D9" s="98" t="s">
        <v>245</v>
      </c>
      <c r="E9" t="s">
        <v>109</v>
      </c>
      <c r="F9" t="s">
        <v>110</v>
      </c>
    </row>
    <row r="10" spans="2:6" x14ac:dyDescent="0.3">
      <c r="B10" s="56" t="s">
        <v>92</v>
      </c>
      <c r="C10" s="61">
        <v>610.16</v>
      </c>
    </row>
    <row r="11" spans="2:6" x14ac:dyDescent="0.3">
      <c r="B11" s="56" t="s">
        <v>94</v>
      </c>
      <c r="C11" s="61">
        <v>85.95</v>
      </c>
    </row>
    <row r="12" spans="2:6" x14ac:dyDescent="0.3">
      <c r="B12" s="56" t="s">
        <v>99</v>
      </c>
      <c r="C12" s="61">
        <v>28.5</v>
      </c>
    </row>
    <row r="13" spans="2:6" ht="15" thickBot="1" x14ac:dyDescent="0.35">
      <c r="B13" s="58" t="s">
        <v>95</v>
      </c>
      <c r="C13" s="62">
        <f>SUM(C4:C12)</f>
        <v>2156.9399999999996</v>
      </c>
    </row>
  </sheetData>
  <sheetProtection algorithmName="SHA-512" hashValue="P3ip936Yat9UcMgB90HYVgxUVqTF5aMyXd1SxS3XArcLa2OQ4GqnSU6hlgxCizRxdDXgvF9unEal2Oac93vy+Q==" saltValue="Hzuk75OhcYwYNwPVflVFxA==" spinCount="100000" sheet="1" objects="1" scenarios="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EF2F-27B0-46FF-B281-F93478232F51}">
  <sheetPr codeName="Blad31">
    <tabColor rgb="FF00B050"/>
  </sheetPr>
  <dimension ref="B4:H16"/>
  <sheetViews>
    <sheetView workbookViewId="0">
      <selection activeCell="H8" sqref="H8"/>
    </sheetView>
  </sheetViews>
  <sheetFormatPr defaultRowHeight="14.4" x14ac:dyDescent="0.3"/>
  <cols>
    <col min="2" max="2" width="23" bestFit="1" customWidth="1"/>
    <col min="7" max="7" width="25.21875" bestFit="1" customWidth="1"/>
    <col min="8" max="8" width="14.44140625" bestFit="1" customWidth="1"/>
    <col min="10" max="10" width="17.33203125" bestFit="1" customWidth="1"/>
    <col min="11" max="11" width="16.109375" bestFit="1" customWidth="1"/>
    <col min="12" max="12" width="11.21875" bestFit="1" customWidth="1"/>
    <col min="13" max="13" width="11.109375" bestFit="1" customWidth="1"/>
  </cols>
  <sheetData>
    <row r="4" spans="2:8" ht="15" thickBot="1" x14ac:dyDescent="0.35">
      <c r="B4" s="64" t="s">
        <v>163</v>
      </c>
      <c r="C4" s="64"/>
    </row>
    <row r="5" spans="2:8" x14ac:dyDescent="0.3">
      <c r="B5" s="60" t="s">
        <v>164</v>
      </c>
      <c r="G5" s="54" t="s">
        <v>165</v>
      </c>
      <c r="H5" s="55" t="s">
        <v>98</v>
      </c>
    </row>
    <row r="6" spans="2:8" x14ac:dyDescent="0.3">
      <c r="G6" s="56" t="s">
        <v>83</v>
      </c>
      <c r="H6" s="57" t="s">
        <v>84</v>
      </c>
    </row>
    <row r="7" spans="2:8" x14ac:dyDescent="0.3">
      <c r="G7" s="56" t="s">
        <v>85</v>
      </c>
      <c r="H7" s="61">
        <v>132.4</v>
      </c>
    </row>
    <row r="8" spans="2:8" x14ac:dyDescent="0.3">
      <c r="G8" s="56" t="s">
        <v>87</v>
      </c>
      <c r="H8" s="61">
        <v>396.1</v>
      </c>
    </row>
    <row r="9" spans="2:8" x14ac:dyDescent="0.3">
      <c r="G9" s="56" t="s">
        <v>107</v>
      </c>
      <c r="H9" s="61"/>
    </row>
    <row r="10" spans="2:8" x14ac:dyDescent="0.3">
      <c r="G10" s="56" t="s">
        <v>86</v>
      </c>
      <c r="H10" s="61">
        <v>1581.5</v>
      </c>
    </row>
    <row r="11" spans="2:8" x14ac:dyDescent="0.3">
      <c r="G11" s="56" t="s">
        <v>89</v>
      </c>
      <c r="H11" s="61">
        <v>42.2</v>
      </c>
    </row>
    <row r="12" spans="2:8" x14ac:dyDescent="0.3">
      <c r="G12" s="56" t="s">
        <v>90</v>
      </c>
      <c r="H12" s="61">
        <v>239.1</v>
      </c>
    </row>
    <row r="13" spans="2:8" x14ac:dyDescent="0.3">
      <c r="G13" s="56" t="s">
        <v>92</v>
      </c>
      <c r="H13" s="61">
        <v>846.2</v>
      </c>
    </row>
    <row r="14" spans="2:8" x14ac:dyDescent="0.3">
      <c r="G14" s="56" t="s">
        <v>94</v>
      </c>
      <c r="H14" s="61">
        <v>132.6</v>
      </c>
    </row>
    <row r="15" spans="2:8" x14ac:dyDescent="0.3">
      <c r="G15" s="56" t="s">
        <v>99</v>
      </c>
      <c r="H15" s="61">
        <v>88.86</v>
      </c>
    </row>
    <row r="16" spans="2:8" ht="15" thickBot="1" x14ac:dyDescent="0.35">
      <c r="G16" s="58" t="s">
        <v>95</v>
      </c>
      <c r="H16" s="62">
        <f>SUM(H7:H15)</f>
        <v>3458.96</v>
      </c>
    </row>
  </sheetData>
  <sheetProtection algorithmName="SHA-512" hashValue="myLSToYLx5LC8lZGX4PmihRITTDIpgbjaxjt8FaO+E20LITJimkWMssv9v4G+y8kgvYHed1JW6LNIzG/spjkwQ==" saltValue="37PnbRPHd3TyQWwaH6W8KA==" spinCount="100000" sheet="1" objects="1" scenarios="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1819-0AB8-44AE-80FA-6E4F26068028}">
  <sheetPr codeName="Blad32">
    <tabColor rgb="FFFFC000"/>
  </sheetPr>
  <dimension ref="B4:J54"/>
  <sheetViews>
    <sheetView workbookViewId="0">
      <selection activeCell="M33" sqref="M33"/>
    </sheetView>
  </sheetViews>
  <sheetFormatPr defaultRowHeight="14.4" x14ac:dyDescent="0.3"/>
  <cols>
    <col min="2" max="2" width="28.88671875" bestFit="1" customWidth="1"/>
    <col min="3" max="3" width="14.44140625" bestFit="1" customWidth="1"/>
    <col min="5" max="5" width="19.109375" bestFit="1" customWidth="1"/>
    <col min="6" max="6" width="17.33203125" bestFit="1" customWidth="1"/>
    <col min="7" max="7" width="14.6640625" bestFit="1" customWidth="1"/>
    <col min="8" max="8" width="15.77734375" bestFit="1" customWidth="1"/>
  </cols>
  <sheetData>
    <row r="4" spans="2:10" ht="15" thickBot="1" x14ac:dyDescent="0.35"/>
    <row r="5" spans="2:10" x14ac:dyDescent="0.3">
      <c r="B5" s="54" t="s">
        <v>166</v>
      </c>
      <c r="C5" s="55" t="s">
        <v>167</v>
      </c>
    </row>
    <row r="6" spans="2:10" x14ac:dyDescent="0.3">
      <c r="B6" s="66" t="s">
        <v>83</v>
      </c>
      <c r="C6" s="66" t="s">
        <v>84</v>
      </c>
    </row>
    <row r="7" spans="2:10" x14ac:dyDescent="0.3">
      <c r="B7" s="66" t="s">
        <v>85</v>
      </c>
      <c r="C7" s="67">
        <v>94.08</v>
      </c>
    </row>
    <row r="8" spans="2:10" x14ac:dyDescent="0.3">
      <c r="B8" s="66" t="s">
        <v>87</v>
      </c>
      <c r="C8" s="67">
        <v>90.98</v>
      </c>
    </row>
    <row r="9" spans="2:10" x14ac:dyDescent="0.3">
      <c r="B9" s="66" t="s">
        <v>107</v>
      </c>
      <c r="C9" s="67"/>
    </row>
    <row r="10" spans="2:10" x14ac:dyDescent="0.3">
      <c r="B10" s="66" t="s">
        <v>86</v>
      </c>
      <c r="C10" s="67">
        <v>1381.35</v>
      </c>
    </row>
    <row r="11" spans="2:10" x14ac:dyDescent="0.3">
      <c r="B11" s="66" t="s">
        <v>89</v>
      </c>
      <c r="C11" s="67">
        <v>666.24</v>
      </c>
    </row>
    <row r="12" spans="2:10" x14ac:dyDescent="0.3">
      <c r="B12" s="66" t="s">
        <v>90</v>
      </c>
      <c r="C12" s="67">
        <f>SUM(397.95+74.26)</f>
        <v>472.21</v>
      </c>
      <c r="D12" s="98" t="s">
        <v>245</v>
      </c>
      <c r="E12" t="s">
        <v>173</v>
      </c>
      <c r="F12" t="s">
        <v>91</v>
      </c>
      <c r="G12" t="s">
        <v>174</v>
      </c>
      <c r="H12" t="s">
        <v>175</v>
      </c>
    </row>
    <row r="13" spans="2:10" x14ac:dyDescent="0.3">
      <c r="B13" s="66" t="s">
        <v>92</v>
      </c>
      <c r="C13" s="67">
        <v>30.39</v>
      </c>
    </row>
    <row r="14" spans="2:10" x14ac:dyDescent="0.3">
      <c r="B14" s="66" t="s">
        <v>94</v>
      </c>
      <c r="C14" s="66">
        <f>SUM(8.35+7.81+10.71+6.6+7.7+10.71+1.26+1.26+6.8+9.72+9.72+1.9+7)</f>
        <v>89.54</v>
      </c>
      <c r="D14" s="98" t="s">
        <v>245</v>
      </c>
      <c r="E14" t="s">
        <v>168</v>
      </c>
      <c r="F14" t="s">
        <v>169</v>
      </c>
      <c r="G14" t="s">
        <v>153</v>
      </c>
      <c r="H14" t="s">
        <v>170</v>
      </c>
      <c r="I14" t="s">
        <v>171</v>
      </c>
      <c r="J14" t="s">
        <v>172</v>
      </c>
    </row>
    <row r="15" spans="2:10" x14ac:dyDescent="0.3">
      <c r="B15" s="66" t="s">
        <v>99</v>
      </c>
      <c r="C15" s="67">
        <v>21.42</v>
      </c>
    </row>
    <row r="16" spans="2:10" x14ac:dyDescent="0.3">
      <c r="B16" s="66" t="s">
        <v>95</v>
      </c>
      <c r="C16" s="67">
        <f>SUM(C7:C15)</f>
        <v>2846.2099999999996</v>
      </c>
    </row>
    <row r="54" spans="2:3" x14ac:dyDescent="0.3">
      <c r="B54" t="s">
        <v>176</v>
      </c>
      <c r="C54">
        <v>55.22</v>
      </c>
    </row>
  </sheetData>
  <sheetProtection algorithmName="SHA-512" hashValue="qni7wR33hMe+SonhFZfHjTMu6gZ0kVrIoI+6I3Ak4+wqqeF1H46nt+b+JjkFnsrE3i+fvyo6PA14n6qAgLC1aQ==" saltValue="ivP2yKIY8b3VNtGcnwjaQA==" spinCount="100000" sheet="1" objects="1" scenarios="1"/>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02C8-5AEC-43DE-A670-35304A97401C}">
  <sheetPr codeName="Blad33">
    <tabColor rgb="FFFFC000"/>
  </sheetPr>
  <dimension ref="B1:E11"/>
  <sheetViews>
    <sheetView workbookViewId="0">
      <selection activeCell="M33" sqref="M33"/>
    </sheetView>
  </sheetViews>
  <sheetFormatPr defaultRowHeight="14.4" x14ac:dyDescent="0.3"/>
  <cols>
    <col min="2" max="2" width="19.33203125" bestFit="1" customWidth="1"/>
    <col min="3" max="3" width="14.44140625" bestFit="1" customWidth="1"/>
  </cols>
  <sheetData>
    <row r="1" spans="2:5" ht="15" thickBot="1" x14ac:dyDescent="0.35"/>
    <row r="2" spans="2:5" x14ac:dyDescent="0.3">
      <c r="B2" s="54" t="s">
        <v>201</v>
      </c>
      <c r="C2" s="55" t="s">
        <v>98</v>
      </c>
    </row>
    <row r="3" spans="2:5" x14ac:dyDescent="0.3">
      <c r="B3" s="56" t="s">
        <v>83</v>
      </c>
      <c r="C3" s="57" t="s">
        <v>84</v>
      </c>
    </row>
    <row r="4" spans="2:5" x14ac:dyDescent="0.3">
      <c r="B4" s="56" t="s">
        <v>85</v>
      </c>
      <c r="C4" s="57">
        <f>SUM(1.53+7.23+7.03+7.27+7.27+7.27)</f>
        <v>37.599999999999994</v>
      </c>
    </row>
    <row r="5" spans="2:5" x14ac:dyDescent="0.3">
      <c r="B5" s="56" t="s">
        <v>87</v>
      </c>
      <c r="C5" s="57">
        <f>SUM(93.4)</f>
        <v>93.4</v>
      </c>
    </row>
    <row r="6" spans="2:5" x14ac:dyDescent="0.3">
      <c r="B6" s="56" t="s">
        <v>199</v>
      </c>
      <c r="C6" s="57">
        <f>SUM(56.7+56.7+56.7+56.7+56.7+56.7+56.7+56.7+56.7+56.7+25.5+24.4+14.8+10.9)</f>
        <v>642.59999999999991</v>
      </c>
    </row>
    <row r="7" spans="2:5" x14ac:dyDescent="0.3">
      <c r="B7" s="56" t="s">
        <v>90</v>
      </c>
      <c r="C7" s="57">
        <f>SUM(56.7+11.5+38.7+7.27+56.7+56.7)</f>
        <v>227.57</v>
      </c>
      <c r="D7" s="98" t="s">
        <v>245</v>
      </c>
      <c r="E7" t="s">
        <v>200</v>
      </c>
    </row>
    <row r="8" spans="2:5" x14ac:dyDescent="0.3">
      <c r="B8" s="56" t="s">
        <v>92</v>
      </c>
      <c r="C8" s="57">
        <f>SUM(54.4+20.9+30.7+50.3+39.2+20.2+53.9+15.3+20.2+53.9+20.2)</f>
        <v>379.19999999999993</v>
      </c>
    </row>
    <row r="9" spans="2:5" x14ac:dyDescent="0.3">
      <c r="B9" s="56" t="s">
        <v>94</v>
      </c>
      <c r="C9" s="57">
        <f>SUM(0.97+7.15+6.61+8+0.76+0.66+0.76+8+0.66+4.46+7.27+7.27+7.27)</f>
        <v>59.839999999999989</v>
      </c>
    </row>
    <row r="10" spans="2:5" x14ac:dyDescent="0.3">
      <c r="B10" s="56" t="s">
        <v>99</v>
      </c>
      <c r="C10" s="57">
        <v>16.2</v>
      </c>
    </row>
    <row r="11" spans="2:5" ht="15" thickBot="1" x14ac:dyDescent="0.35">
      <c r="B11" s="58" t="s">
        <v>95</v>
      </c>
      <c r="C11" s="59">
        <f>SUM(C4:C10)</f>
        <v>1456.4099999999999</v>
      </c>
    </row>
  </sheetData>
  <sheetProtection algorithmName="SHA-512" hashValue="SQJYffrYesS2uL98xVY6POOdTMMocyZZ0TPU+9OkInx+6bgMW3Rc0OMB0oZzI+Qrz1XkxjxWjB5uxZizliaMXQ==" saltValue="HHDBLOcNHJwJsY7qd3JYtA==" spinCount="100000" sheet="1" objects="1" scenarios="1"/>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79F61-225E-48CB-896F-509AF3E10E09}">
  <sheetPr codeName="Blad34">
    <tabColor rgb="FFFFC000"/>
  </sheetPr>
  <dimension ref="B1:C11"/>
  <sheetViews>
    <sheetView workbookViewId="0">
      <selection activeCell="E28" sqref="E28"/>
    </sheetView>
  </sheetViews>
  <sheetFormatPr defaultRowHeight="14.4" x14ac:dyDescent="0.3"/>
  <cols>
    <col min="2" max="2" width="19.33203125" bestFit="1" customWidth="1"/>
    <col min="3" max="3" width="14.44140625" bestFit="1" customWidth="1"/>
  </cols>
  <sheetData>
    <row r="1" spans="2:3" ht="15" thickBot="1" x14ac:dyDescent="0.35"/>
    <row r="2" spans="2:3" x14ac:dyDescent="0.3">
      <c r="B2" s="54" t="s">
        <v>202</v>
      </c>
      <c r="C2" s="55" t="s">
        <v>98</v>
      </c>
    </row>
    <row r="3" spans="2:3" x14ac:dyDescent="0.3">
      <c r="B3" s="56" t="s">
        <v>83</v>
      </c>
      <c r="C3" s="57" t="s">
        <v>84</v>
      </c>
    </row>
    <row r="4" spans="2:3" x14ac:dyDescent="0.3">
      <c r="B4" s="56" t="s">
        <v>85</v>
      </c>
      <c r="C4" s="57">
        <v>95.56</v>
      </c>
    </row>
    <row r="5" spans="2:3" x14ac:dyDescent="0.3">
      <c r="B5" s="56" t="s">
        <v>87</v>
      </c>
      <c r="C5" s="57">
        <v>77.5</v>
      </c>
    </row>
    <row r="6" spans="2:3" x14ac:dyDescent="0.3">
      <c r="B6" s="56" t="s">
        <v>199</v>
      </c>
      <c r="C6" s="57">
        <v>1005.2</v>
      </c>
    </row>
    <row r="7" spans="2:3" x14ac:dyDescent="0.3">
      <c r="B7" s="56" t="s">
        <v>90</v>
      </c>
      <c r="C7" s="57">
        <v>54.5</v>
      </c>
    </row>
    <row r="8" spans="2:3" x14ac:dyDescent="0.3">
      <c r="B8" s="56" t="s">
        <v>92</v>
      </c>
      <c r="C8" s="57">
        <v>749.23</v>
      </c>
    </row>
    <row r="9" spans="2:3" x14ac:dyDescent="0.3">
      <c r="B9" s="56" t="s">
        <v>94</v>
      </c>
      <c r="C9" s="57">
        <v>53.34</v>
      </c>
    </row>
    <row r="10" spans="2:3" x14ac:dyDescent="0.3">
      <c r="B10" s="56" t="s">
        <v>99</v>
      </c>
      <c r="C10" s="57">
        <v>21.61</v>
      </c>
    </row>
    <row r="11" spans="2:3" ht="15" thickBot="1" x14ac:dyDescent="0.35">
      <c r="B11" s="58" t="s">
        <v>95</v>
      </c>
      <c r="C11" s="59">
        <f>SUM(C4:C10)</f>
        <v>2056.94</v>
      </c>
    </row>
  </sheetData>
  <sheetProtection algorithmName="SHA-512" hashValue="bkxzULJB9apan+0m1dkPRDj7p5mHPQb3q1xawYpI6swJMCv3VRZmUW+XffRCwJ0Mjcl7jRc7LFnUq1KA3gmrKw==" saltValue="lu/A+B6dg1Qb0IEisNe1jg==" spinCount="100000"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4866-50A7-4324-A89D-49F3D490BD8D}">
  <sheetPr codeName="Blad35">
    <tabColor rgb="FFFFC000"/>
  </sheetPr>
  <dimension ref="B1:C11"/>
  <sheetViews>
    <sheetView workbookViewId="0">
      <selection activeCell="E4" sqref="E4:E10"/>
    </sheetView>
  </sheetViews>
  <sheetFormatPr defaultRowHeight="14.4" x14ac:dyDescent="0.3"/>
  <cols>
    <col min="2" max="2" width="23.77734375" bestFit="1" customWidth="1"/>
    <col min="3" max="3" width="14.44140625" bestFit="1" customWidth="1"/>
  </cols>
  <sheetData>
    <row r="1" spans="2:3" ht="15" thickBot="1" x14ac:dyDescent="0.35"/>
    <row r="2" spans="2:3" x14ac:dyDescent="0.3">
      <c r="B2" s="54" t="s">
        <v>203</v>
      </c>
      <c r="C2" s="55" t="s">
        <v>98</v>
      </c>
    </row>
    <row r="3" spans="2:3" x14ac:dyDescent="0.3">
      <c r="B3" s="56" t="s">
        <v>83</v>
      </c>
      <c r="C3" s="57" t="s">
        <v>84</v>
      </c>
    </row>
    <row r="4" spans="2:3" x14ac:dyDescent="0.3">
      <c r="B4" s="56" t="s">
        <v>85</v>
      </c>
      <c r="C4" s="57">
        <f>SUM(5.36+6.89+5.93+4.29+8.71+3.42)</f>
        <v>34.6</v>
      </c>
    </row>
    <row r="5" spans="2:3" x14ac:dyDescent="0.3">
      <c r="B5" s="56" t="s">
        <v>87</v>
      </c>
      <c r="C5" s="57">
        <v>79.3</v>
      </c>
    </row>
    <row r="6" spans="2:3" x14ac:dyDescent="0.3">
      <c r="B6" s="56" t="s">
        <v>199</v>
      </c>
      <c r="C6" s="57">
        <f>SUM((49.6*6)+20.2+10)</f>
        <v>327.8</v>
      </c>
    </row>
    <row r="7" spans="2:3" x14ac:dyDescent="0.3">
      <c r="B7" s="56" t="s">
        <v>90</v>
      </c>
      <c r="C7" s="57">
        <f>SUM(26.7)</f>
        <v>26.7</v>
      </c>
    </row>
    <row r="8" spans="2:3" x14ac:dyDescent="0.3">
      <c r="B8" s="56" t="s">
        <v>92</v>
      </c>
      <c r="C8" s="57">
        <f>SUM(7.07+2.41+7.86+14.6+14.6+4.6+88.3+72+14.6+14.6+9.08+3.29+5.34)</f>
        <v>258.34999999999997</v>
      </c>
    </row>
    <row r="9" spans="2:3" x14ac:dyDescent="0.3">
      <c r="B9" s="56" t="s">
        <v>94</v>
      </c>
      <c r="C9" s="57">
        <f>SUM(4.3+5.98+2.8+7.4+6.05)</f>
        <v>26.530000000000005</v>
      </c>
    </row>
    <row r="10" spans="2:3" x14ac:dyDescent="0.3">
      <c r="B10" s="56" t="s">
        <v>99</v>
      </c>
      <c r="C10" s="57">
        <v>6.52</v>
      </c>
    </row>
    <row r="11" spans="2:3" ht="15" thickBot="1" x14ac:dyDescent="0.35">
      <c r="B11" s="58" t="s">
        <v>95</v>
      </c>
      <c r="C11" s="59">
        <f>SUM(C4:C10)</f>
        <v>759.8</v>
      </c>
    </row>
  </sheetData>
  <sheetProtection algorithmName="SHA-512" hashValue="BhA8RBzFt4h6T0RF0PqI6OKyqWAaDBHh0nyoQvxFwBKWmbbYdlv0sTtPx/FJciGEnrRMOr82aEzhibTIKEzNcQ==" saltValue="+U6C+1Hy0YTgey/xVFtkrg==" spinCount="100000"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674CE-C792-4C5C-BF69-92DDD3E7C1E7}">
  <sheetPr codeName="Blad36">
    <tabColor rgb="FFFFC000"/>
  </sheetPr>
  <dimension ref="B1:H13"/>
  <sheetViews>
    <sheetView workbookViewId="0">
      <selection activeCell="D9" sqref="D9"/>
    </sheetView>
  </sheetViews>
  <sheetFormatPr defaultRowHeight="14.4" x14ac:dyDescent="0.3"/>
  <cols>
    <col min="2" max="2" width="19.88671875" bestFit="1" customWidth="1"/>
    <col min="3" max="3" width="14.44140625" bestFit="1" customWidth="1"/>
  </cols>
  <sheetData>
    <row r="1" spans="2:8" ht="15" thickBot="1" x14ac:dyDescent="0.35"/>
    <row r="2" spans="2:8" x14ac:dyDescent="0.3">
      <c r="B2" s="54" t="s">
        <v>204</v>
      </c>
      <c r="C2" s="55" t="s">
        <v>98</v>
      </c>
    </row>
    <row r="3" spans="2:8" x14ac:dyDescent="0.3">
      <c r="B3" s="56" t="s">
        <v>83</v>
      </c>
      <c r="C3" s="57" t="s">
        <v>84</v>
      </c>
    </row>
    <row r="4" spans="2:8" x14ac:dyDescent="0.3">
      <c r="B4" s="56" t="s">
        <v>85</v>
      </c>
      <c r="C4" s="57">
        <f>SUM(6.03+10.3+4.47+6.52+2.35+6.84+7.7+6.52)</f>
        <v>50.730000000000004</v>
      </c>
    </row>
    <row r="5" spans="2:8" x14ac:dyDescent="0.3">
      <c r="B5" s="56" t="s">
        <v>87</v>
      </c>
      <c r="C5" s="57">
        <f>SUM(84.8+50.4)</f>
        <v>135.19999999999999</v>
      </c>
    </row>
    <row r="6" spans="2:8" x14ac:dyDescent="0.3">
      <c r="B6" s="56" t="s">
        <v>107</v>
      </c>
      <c r="C6" s="57"/>
    </row>
    <row r="7" spans="2:8" x14ac:dyDescent="0.3">
      <c r="B7" s="56" t="s">
        <v>86</v>
      </c>
      <c r="C7" s="57">
        <f>SUM(52.2+51.6+51.2+56.6+51.4+52.2+51.6+51.2)</f>
        <v>418</v>
      </c>
    </row>
    <row r="8" spans="2:8" x14ac:dyDescent="0.3">
      <c r="B8" s="56" t="s">
        <v>89</v>
      </c>
      <c r="C8" s="57">
        <f>SUM(7+8.93+21+6.4+10.1)</f>
        <v>53.43</v>
      </c>
    </row>
    <row r="9" spans="2:8" x14ac:dyDescent="0.3">
      <c r="B9" s="56" t="s">
        <v>90</v>
      </c>
      <c r="C9" s="57">
        <f>SUM(48.3+9.56+4+50.2)</f>
        <v>112.06</v>
      </c>
      <c r="D9" s="98" t="s">
        <v>245</v>
      </c>
      <c r="E9" t="s">
        <v>91</v>
      </c>
      <c r="F9" t="s">
        <v>116</v>
      </c>
      <c r="G9" t="s">
        <v>109</v>
      </c>
      <c r="H9" t="s">
        <v>110</v>
      </c>
    </row>
    <row r="10" spans="2:8" x14ac:dyDescent="0.3">
      <c r="B10" s="56" t="s">
        <v>92</v>
      </c>
      <c r="C10" s="57">
        <f>SUM(19.2+16.3+70.2+112+12.4+7.04)</f>
        <v>237.14</v>
      </c>
    </row>
    <row r="11" spans="2:8" x14ac:dyDescent="0.3">
      <c r="B11" s="56" t="s">
        <v>94</v>
      </c>
      <c r="C11" s="57">
        <f>SUM(6.1+5.93+2.98+0.77+0.9+6+3.58+6.46)</f>
        <v>32.72</v>
      </c>
    </row>
    <row r="12" spans="2:8" x14ac:dyDescent="0.3">
      <c r="B12" s="56" t="s">
        <v>99</v>
      </c>
      <c r="C12" s="57">
        <f>SUM(2.2+2.2+2.7)</f>
        <v>7.1000000000000005</v>
      </c>
    </row>
    <row r="13" spans="2:8" ht="15" thickBot="1" x14ac:dyDescent="0.35">
      <c r="B13" s="58" t="s">
        <v>95</v>
      </c>
      <c r="C13" s="59">
        <f>SUM(C4:C12)</f>
        <v>1046.3799999999999</v>
      </c>
    </row>
  </sheetData>
  <sheetProtection algorithmName="SHA-512" hashValue="7Z3RhjUTGi92MU+yfjSs4Y7NkDfiyloqaI8+fULimnrTQ7gIa5dDBxtlWW+xwctHQJaw26zQe5dysQToqHMgeQ==" saltValue="7O6hB2a691DYrf9yZlXz7w==" spinCount="100000" sheet="1" objects="1" scenarios="1"/>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7A697-DD6C-4691-B5B5-CF979D887723}">
  <sheetPr codeName="Blad37">
    <tabColor rgb="FFFFC000"/>
  </sheetPr>
  <dimension ref="B1:J59"/>
  <sheetViews>
    <sheetView workbookViewId="0">
      <selection activeCell="E4" sqref="E4:J12"/>
    </sheetView>
  </sheetViews>
  <sheetFormatPr defaultRowHeight="14.4" x14ac:dyDescent="0.3"/>
  <cols>
    <col min="2" max="2" width="23.88671875" bestFit="1" customWidth="1"/>
    <col min="3" max="3" width="14.44140625" bestFit="1" customWidth="1"/>
    <col min="5" max="5" width="17" customWidth="1"/>
    <col min="6" max="6" width="14.21875" customWidth="1"/>
    <col min="7" max="7" width="17.109375" customWidth="1"/>
  </cols>
  <sheetData>
    <row r="1" spans="2:10" ht="15" thickBot="1" x14ac:dyDescent="0.35"/>
    <row r="2" spans="2:10" x14ac:dyDescent="0.3">
      <c r="B2" s="54" t="s">
        <v>205</v>
      </c>
      <c r="C2" s="55" t="s">
        <v>167</v>
      </c>
    </row>
    <row r="3" spans="2:10" x14ac:dyDescent="0.3">
      <c r="B3" s="56" t="s">
        <v>83</v>
      </c>
      <c r="C3" s="57" t="s">
        <v>84</v>
      </c>
    </row>
    <row r="4" spans="2:10" x14ac:dyDescent="0.3">
      <c r="B4" s="56" t="s">
        <v>85</v>
      </c>
      <c r="C4" s="57">
        <v>33.340000000000003</v>
      </c>
      <c r="E4" s="68"/>
      <c r="F4" s="68"/>
    </row>
    <row r="5" spans="2:10" x14ac:dyDescent="0.3">
      <c r="B5" s="56" t="s">
        <v>87</v>
      </c>
      <c r="C5" s="57">
        <v>89</v>
      </c>
      <c r="E5" s="68"/>
    </row>
    <row r="6" spans="2:10" x14ac:dyDescent="0.3">
      <c r="B6" s="56" t="s">
        <v>107</v>
      </c>
      <c r="C6" s="57"/>
    </row>
    <row r="7" spans="2:10" x14ac:dyDescent="0.3">
      <c r="B7" s="56" t="s">
        <v>86</v>
      </c>
      <c r="C7" s="57">
        <v>614.72</v>
      </c>
    </row>
    <row r="8" spans="2:10" x14ac:dyDescent="0.3">
      <c r="B8" s="56" t="s">
        <v>89</v>
      </c>
      <c r="C8" s="57">
        <v>49.07</v>
      </c>
      <c r="E8" s="68"/>
      <c r="F8" s="68"/>
    </row>
    <row r="9" spans="2:10" x14ac:dyDescent="0.3">
      <c r="B9" s="56" t="s">
        <v>90</v>
      </c>
      <c r="C9" s="57">
        <v>130.69</v>
      </c>
      <c r="E9" s="68"/>
      <c r="F9" s="68"/>
    </row>
    <row r="10" spans="2:10" x14ac:dyDescent="0.3">
      <c r="B10" s="56" t="s">
        <v>92</v>
      </c>
      <c r="C10" s="57">
        <v>206.19021599999999</v>
      </c>
      <c r="E10" s="68"/>
      <c r="F10" s="68"/>
    </row>
    <row r="11" spans="2:10" x14ac:dyDescent="0.3">
      <c r="B11" s="56" t="s">
        <v>94</v>
      </c>
      <c r="C11" s="57">
        <v>138.78</v>
      </c>
      <c r="E11" s="68"/>
      <c r="F11" s="68"/>
      <c r="G11" s="68"/>
      <c r="H11" s="68"/>
      <c r="I11" s="68"/>
      <c r="J11" s="68"/>
    </row>
    <row r="12" spans="2:10" x14ac:dyDescent="0.3">
      <c r="B12" s="56" t="s">
        <v>99</v>
      </c>
      <c r="C12" s="57">
        <v>123.95</v>
      </c>
      <c r="E12" s="68"/>
      <c r="F12" s="68"/>
    </row>
    <row r="13" spans="2:10" ht="15" thickBot="1" x14ac:dyDescent="0.35">
      <c r="B13" s="58" t="s">
        <v>95</v>
      </c>
      <c r="C13" s="59">
        <f>SUM(C4:C12)</f>
        <v>1385.7402160000001</v>
      </c>
    </row>
    <row r="18" spans="2:3" x14ac:dyDescent="0.3">
      <c r="B18" s="69"/>
      <c r="C18" s="69"/>
    </row>
    <row r="19" spans="2:3" x14ac:dyDescent="0.3">
      <c r="B19" s="68"/>
      <c r="C19" s="68"/>
    </row>
    <row r="20" spans="2:3" x14ac:dyDescent="0.3">
      <c r="B20" s="68"/>
      <c r="C20" s="68"/>
    </row>
    <row r="21" spans="2:3" x14ac:dyDescent="0.3">
      <c r="B21" s="68"/>
      <c r="C21" s="68"/>
    </row>
    <row r="22" spans="2:3" x14ac:dyDescent="0.3">
      <c r="B22" s="68"/>
      <c r="C22" s="68"/>
    </row>
    <row r="23" spans="2:3" x14ac:dyDescent="0.3">
      <c r="B23" s="68"/>
      <c r="C23" s="68"/>
    </row>
    <row r="24" spans="2:3" x14ac:dyDescent="0.3">
      <c r="B24" s="68"/>
      <c r="C24" s="68"/>
    </row>
    <row r="25" spans="2:3" x14ac:dyDescent="0.3">
      <c r="B25" s="68"/>
      <c r="C25" s="68"/>
    </row>
    <row r="26" spans="2:3" x14ac:dyDescent="0.3">
      <c r="B26" s="68"/>
      <c r="C26" s="68"/>
    </row>
    <row r="27" spans="2:3" x14ac:dyDescent="0.3">
      <c r="B27" s="68"/>
      <c r="C27" s="68"/>
    </row>
    <row r="28" spans="2:3" x14ac:dyDescent="0.3">
      <c r="B28" s="68"/>
      <c r="C28" s="68"/>
    </row>
    <row r="29" spans="2:3" x14ac:dyDescent="0.3">
      <c r="B29" s="68"/>
      <c r="C29" s="68"/>
    </row>
    <row r="30" spans="2:3" x14ac:dyDescent="0.3">
      <c r="B30" s="68"/>
      <c r="C30" s="68"/>
    </row>
    <row r="31" spans="2:3" x14ac:dyDescent="0.3">
      <c r="B31" s="68"/>
      <c r="C31" s="68"/>
    </row>
    <row r="32" spans="2:3" x14ac:dyDescent="0.3">
      <c r="B32" s="68"/>
      <c r="C32" s="68"/>
    </row>
    <row r="33" spans="2:3" x14ac:dyDescent="0.3">
      <c r="B33" s="68"/>
      <c r="C33" s="68"/>
    </row>
    <row r="34" spans="2:3" x14ac:dyDescent="0.3">
      <c r="B34" s="68"/>
      <c r="C34" s="68"/>
    </row>
    <row r="35" spans="2:3" x14ac:dyDescent="0.3">
      <c r="B35" s="68"/>
      <c r="C35" s="68"/>
    </row>
    <row r="36" spans="2:3" x14ac:dyDescent="0.3">
      <c r="B36" s="68"/>
      <c r="C36" s="68"/>
    </row>
    <row r="37" spans="2:3" x14ac:dyDescent="0.3">
      <c r="B37" s="68"/>
      <c r="C37" s="68"/>
    </row>
    <row r="38" spans="2:3" x14ac:dyDescent="0.3">
      <c r="B38" s="68"/>
      <c r="C38" s="68"/>
    </row>
    <row r="39" spans="2:3" x14ac:dyDescent="0.3">
      <c r="B39" s="68"/>
      <c r="C39" s="68"/>
    </row>
    <row r="40" spans="2:3" x14ac:dyDescent="0.3">
      <c r="B40" s="68"/>
      <c r="C40" s="68"/>
    </row>
    <row r="41" spans="2:3" x14ac:dyDescent="0.3">
      <c r="B41" s="68"/>
      <c r="C41" s="68"/>
    </row>
    <row r="42" spans="2:3" x14ac:dyDescent="0.3">
      <c r="B42" s="68"/>
      <c r="C42" s="68"/>
    </row>
    <row r="43" spans="2:3" x14ac:dyDescent="0.3">
      <c r="B43" s="68"/>
      <c r="C43" s="68"/>
    </row>
    <row r="44" spans="2:3" x14ac:dyDescent="0.3">
      <c r="B44" s="68"/>
      <c r="C44" s="68"/>
    </row>
    <row r="45" spans="2:3" x14ac:dyDescent="0.3">
      <c r="B45" s="68"/>
      <c r="C45" s="68"/>
    </row>
    <row r="46" spans="2:3" x14ac:dyDescent="0.3">
      <c r="B46" s="68"/>
      <c r="C46" s="68"/>
    </row>
    <row r="47" spans="2:3" x14ac:dyDescent="0.3">
      <c r="B47" s="68"/>
      <c r="C47" s="68"/>
    </row>
    <row r="48" spans="2:3" x14ac:dyDescent="0.3">
      <c r="B48" s="68"/>
      <c r="C48" s="68"/>
    </row>
    <row r="49" spans="2:3" x14ac:dyDescent="0.3">
      <c r="B49" s="68"/>
      <c r="C49" s="68"/>
    </row>
    <row r="50" spans="2:3" x14ac:dyDescent="0.3">
      <c r="B50" s="68"/>
      <c r="C50" s="68"/>
    </row>
    <row r="51" spans="2:3" x14ac:dyDescent="0.3">
      <c r="B51" s="68"/>
      <c r="C51" s="68"/>
    </row>
    <row r="52" spans="2:3" x14ac:dyDescent="0.3">
      <c r="B52" s="68"/>
      <c r="C52" s="68"/>
    </row>
    <row r="53" spans="2:3" x14ac:dyDescent="0.3">
      <c r="B53" s="68"/>
      <c r="C53" s="68"/>
    </row>
    <row r="54" spans="2:3" x14ac:dyDescent="0.3">
      <c r="B54" s="68"/>
      <c r="C54" s="68"/>
    </row>
    <row r="55" spans="2:3" x14ac:dyDescent="0.3">
      <c r="B55" s="68"/>
      <c r="C55" s="68"/>
    </row>
    <row r="56" spans="2:3" x14ac:dyDescent="0.3">
      <c r="B56" s="68"/>
      <c r="C56" s="68"/>
    </row>
    <row r="57" spans="2:3" x14ac:dyDescent="0.3">
      <c r="B57" s="68"/>
      <c r="C57" s="68"/>
    </row>
    <row r="58" spans="2:3" x14ac:dyDescent="0.3">
      <c r="B58" s="68"/>
      <c r="C58" s="68"/>
    </row>
    <row r="59" spans="2:3" x14ac:dyDescent="0.3">
      <c r="B59" s="68"/>
      <c r="C59" s="68"/>
    </row>
  </sheetData>
  <sheetProtection algorithmName="SHA-512" hashValue="plFfQDcftb8hnLxwXlGy8i9OEW4W7oLjRCVaiirmxKyEMAwqFeFNZkSFwUMMwcD1wXWkWKsgGnnlVL8B3OKsWA==" saltValue="4myxFVNt7eepArw8iXoUxw==" spinCount="100000" sheet="1" objects="1" scenarios="1"/>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026FD-4838-43B6-9CAA-E5A866C01F57}">
  <sheetPr codeName="Blad38">
    <tabColor rgb="FFFFC000"/>
  </sheetPr>
  <dimension ref="B1:O55"/>
  <sheetViews>
    <sheetView workbookViewId="0">
      <selection activeCell="L9" sqref="L9"/>
    </sheetView>
  </sheetViews>
  <sheetFormatPr defaultRowHeight="14.4" x14ac:dyDescent="0.3"/>
  <cols>
    <col min="2" max="2" width="23.5546875" bestFit="1" customWidth="1"/>
    <col min="3" max="3" width="14.44140625" bestFit="1" customWidth="1"/>
    <col min="5" max="5" width="10" customWidth="1"/>
    <col min="7" max="7" width="13.21875" customWidth="1"/>
    <col min="10" max="10" width="23.5546875" bestFit="1" customWidth="1"/>
    <col min="11" max="11" width="14.44140625" bestFit="1" customWidth="1"/>
    <col min="13" max="13" width="16.44140625" customWidth="1"/>
    <col min="14" max="14" width="14.88671875" customWidth="1"/>
  </cols>
  <sheetData>
    <row r="1" spans="2:15" ht="15" thickBot="1" x14ac:dyDescent="0.35"/>
    <row r="2" spans="2:15" x14ac:dyDescent="0.3">
      <c r="B2" s="54" t="s">
        <v>206</v>
      </c>
      <c r="C2" s="55"/>
      <c r="J2" s="54" t="s">
        <v>207</v>
      </c>
      <c r="K2" s="55" t="s">
        <v>98</v>
      </c>
    </row>
    <row r="3" spans="2:15" x14ac:dyDescent="0.3">
      <c r="B3" s="56" t="s">
        <v>83</v>
      </c>
      <c r="C3" s="57" t="s">
        <v>84</v>
      </c>
      <c r="J3" s="56" t="s">
        <v>83</v>
      </c>
      <c r="K3" s="57" t="s">
        <v>84</v>
      </c>
    </row>
    <row r="4" spans="2:15" x14ac:dyDescent="0.3">
      <c r="B4" s="56" t="s">
        <v>85</v>
      </c>
      <c r="C4" s="57">
        <v>20.22</v>
      </c>
      <c r="E4" s="68"/>
      <c r="F4" s="68"/>
      <c r="G4" s="68"/>
      <c r="H4" s="68"/>
      <c r="J4" s="56" t="s">
        <v>85</v>
      </c>
      <c r="K4" s="57">
        <v>54.99</v>
      </c>
      <c r="M4" s="68"/>
    </row>
    <row r="5" spans="2:15" x14ac:dyDescent="0.3">
      <c r="B5" s="56" t="s">
        <v>87</v>
      </c>
      <c r="C5" s="57"/>
      <c r="J5" s="56" t="s">
        <v>87</v>
      </c>
      <c r="K5" s="71">
        <v>133.19999999999999</v>
      </c>
      <c r="M5" s="68"/>
      <c r="N5" s="68"/>
    </row>
    <row r="6" spans="2:15" x14ac:dyDescent="0.3">
      <c r="B6" s="56" t="s">
        <v>107</v>
      </c>
      <c r="C6" s="57"/>
      <c r="J6" s="56" t="s">
        <v>107</v>
      </c>
      <c r="K6" s="57"/>
    </row>
    <row r="7" spans="2:15" x14ac:dyDescent="0.3">
      <c r="B7" s="56" t="s">
        <v>86</v>
      </c>
      <c r="C7" s="57">
        <v>164.3</v>
      </c>
      <c r="E7" s="68"/>
      <c r="J7" s="56" t="s">
        <v>86</v>
      </c>
      <c r="K7" s="57">
        <v>590.29999999999995</v>
      </c>
      <c r="M7" s="68"/>
    </row>
    <row r="8" spans="2:15" x14ac:dyDescent="0.3">
      <c r="B8" s="56" t="s">
        <v>89</v>
      </c>
      <c r="C8" s="57"/>
      <c r="J8" s="56" t="s">
        <v>89</v>
      </c>
      <c r="K8" s="57">
        <v>41.3</v>
      </c>
      <c r="M8" s="68"/>
    </row>
    <row r="9" spans="2:15" x14ac:dyDescent="0.3">
      <c r="B9" s="56" t="s">
        <v>90</v>
      </c>
      <c r="C9" s="72">
        <v>5.87</v>
      </c>
      <c r="E9" s="68"/>
      <c r="J9" s="56" t="s">
        <v>90</v>
      </c>
      <c r="K9" s="57">
        <v>167.92</v>
      </c>
      <c r="L9" s="98" t="s">
        <v>245</v>
      </c>
      <c r="M9" s="68" t="s">
        <v>110</v>
      </c>
      <c r="N9" s="68" t="s">
        <v>91</v>
      </c>
      <c r="O9" s="68" t="s">
        <v>109</v>
      </c>
    </row>
    <row r="10" spans="2:15" x14ac:dyDescent="0.3">
      <c r="B10" s="56" t="s">
        <v>92</v>
      </c>
      <c r="C10" s="57">
        <v>93.84</v>
      </c>
      <c r="E10" s="68"/>
      <c r="F10" s="68"/>
      <c r="G10" s="68"/>
      <c r="J10" s="56" t="s">
        <v>92</v>
      </c>
      <c r="K10" s="57">
        <v>157.69999999999999</v>
      </c>
      <c r="M10" s="68"/>
    </row>
    <row r="11" spans="2:15" x14ac:dyDescent="0.3">
      <c r="B11" s="56" t="s">
        <v>94</v>
      </c>
      <c r="C11" s="57">
        <v>16.7</v>
      </c>
      <c r="E11" s="68"/>
      <c r="J11" s="56" t="s">
        <v>94</v>
      </c>
      <c r="K11" s="57">
        <v>50.54</v>
      </c>
      <c r="M11" s="68"/>
    </row>
    <row r="12" spans="2:15" x14ac:dyDescent="0.3">
      <c r="B12" s="56" t="s">
        <v>99</v>
      </c>
      <c r="C12" s="57"/>
      <c r="J12" s="56" t="s">
        <v>99</v>
      </c>
      <c r="K12" s="71">
        <v>5.4</v>
      </c>
      <c r="M12" s="68"/>
    </row>
    <row r="13" spans="2:15" ht="15" thickBot="1" x14ac:dyDescent="0.35">
      <c r="B13" s="58" t="s">
        <v>95</v>
      </c>
      <c r="C13" s="59">
        <f>SUM(C4:C12)</f>
        <v>300.93</v>
      </c>
      <c r="J13" s="58" t="s">
        <v>95</v>
      </c>
      <c r="K13" s="59">
        <f>SUM(K4:K12)</f>
        <v>1201.3499999999999</v>
      </c>
    </row>
    <row r="15" spans="2:15" x14ac:dyDescent="0.3">
      <c r="B15" s="69"/>
      <c r="C15" s="69"/>
      <c r="J15" s="69"/>
      <c r="K15" s="69"/>
    </row>
    <row r="16" spans="2:15" x14ac:dyDescent="0.3">
      <c r="B16" s="68"/>
      <c r="C16" s="68"/>
      <c r="J16" s="68"/>
      <c r="K16" s="68"/>
    </row>
    <row r="17" spans="2:11" x14ac:dyDescent="0.3">
      <c r="B17" s="68"/>
      <c r="C17" s="68"/>
      <c r="J17" s="68"/>
      <c r="K17" s="68"/>
    </row>
    <row r="18" spans="2:11" x14ac:dyDescent="0.3">
      <c r="B18" s="68"/>
      <c r="C18" s="68"/>
      <c r="J18" s="68"/>
      <c r="K18" s="68"/>
    </row>
    <row r="19" spans="2:11" x14ac:dyDescent="0.3">
      <c r="B19" s="68"/>
      <c r="C19" s="68"/>
      <c r="J19" s="68"/>
      <c r="K19" s="68"/>
    </row>
    <row r="20" spans="2:11" x14ac:dyDescent="0.3">
      <c r="B20" s="68"/>
      <c r="C20" s="68"/>
      <c r="J20" s="68"/>
      <c r="K20" s="68"/>
    </row>
    <row r="21" spans="2:11" x14ac:dyDescent="0.3">
      <c r="B21" s="68"/>
      <c r="C21" s="68"/>
      <c r="J21" s="68"/>
      <c r="K21" s="68"/>
    </row>
    <row r="22" spans="2:11" x14ac:dyDescent="0.3">
      <c r="B22" s="68"/>
      <c r="C22" s="68"/>
      <c r="J22" s="68"/>
      <c r="K22" s="68"/>
    </row>
    <row r="23" spans="2:11" x14ac:dyDescent="0.3">
      <c r="B23" s="68"/>
      <c r="C23" s="68"/>
      <c r="J23" s="68"/>
      <c r="K23" s="68"/>
    </row>
    <row r="24" spans="2:11" x14ac:dyDescent="0.3">
      <c r="B24" s="68"/>
      <c r="C24" s="68"/>
      <c r="J24" s="68"/>
      <c r="K24" s="68"/>
    </row>
    <row r="25" spans="2:11" x14ac:dyDescent="0.3">
      <c r="B25" s="68"/>
      <c r="C25" s="68"/>
      <c r="J25" s="68"/>
      <c r="K25" s="68"/>
    </row>
    <row r="26" spans="2:11" x14ac:dyDescent="0.3">
      <c r="B26" s="68"/>
      <c r="C26" s="68"/>
      <c r="J26" s="68"/>
      <c r="K26" s="68"/>
    </row>
    <row r="27" spans="2:11" x14ac:dyDescent="0.3">
      <c r="B27" s="68"/>
      <c r="C27" s="68"/>
      <c r="J27" s="68"/>
      <c r="K27" s="68"/>
    </row>
    <row r="28" spans="2:11" x14ac:dyDescent="0.3">
      <c r="B28" s="68"/>
      <c r="C28" s="68"/>
      <c r="J28" s="68"/>
      <c r="K28" s="68"/>
    </row>
    <row r="29" spans="2:11" x14ac:dyDescent="0.3">
      <c r="B29" s="68"/>
      <c r="C29" s="68"/>
      <c r="J29" s="68"/>
      <c r="K29" s="68"/>
    </row>
    <row r="30" spans="2:11" x14ac:dyDescent="0.3">
      <c r="J30" s="68"/>
      <c r="K30" s="68"/>
    </row>
    <row r="31" spans="2:11" x14ac:dyDescent="0.3">
      <c r="J31" s="68"/>
      <c r="K31" s="68"/>
    </row>
    <row r="32" spans="2:11" x14ac:dyDescent="0.3">
      <c r="J32" s="68"/>
      <c r="K32" s="68"/>
    </row>
    <row r="33" spans="10:11" x14ac:dyDescent="0.3">
      <c r="J33" s="68"/>
      <c r="K33" s="68"/>
    </row>
    <row r="34" spans="10:11" x14ac:dyDescent="0.3">
      <c r="J34" s="68"/>
      <c r="K34" s="68"/>
    </row>
    <row r="35" spans="10:11" x14ac:dyDescent="0.3">
      <c r="J35" s="68"/>
      <c r="K35" s="68"/>
    </row>
    <row r="36" spans="10:11" x14ac:dyDescent="0.3">
      <c r="J36" s="68"/>
      <c r="K36" s="68"/>
    </row>
    <row r="37" spans="10:11" x14ac:dyDescent="0.3">
      <c r="J37" s="68"/>
      <c r="K37" s="68"/>
    </row>
    <row r="38" spans="10:11" x14ac:dyDescent="0.3">
      <c r="J38" s="68"/>
      <c r="K38" s="68"/>
    </row>
    <row r="39" spans="10:11" x14ac:dyDescent="0.3">
      <c r="J39" s="68"/>
      <c r="K39" s="68"/>
    </row>
    <row r="40" spans="10:11" x14ac:dyDescent="0.3">
      <c r="J40" s="68"/>
      <c r="K40" s="68"/>
    </row>
    <row r="41" spans="10:11" x14ac:dyDescent="0.3">
      <c r="J41" s="68"/>
      <c r="K41" s="68"/>
    </row>
    <row r="42" spans="10:11" x14ac:dyDescent="0.3">
      <c r="J42" s="68"/>
      <c r="K42" s="68"/>
    </row>
    <row r="43" spans="10:11" x14ac:dyDescent="0.3">
      <c r="J43" s="68"/>
      <c r="K43" s="68"/>
    </row>
    <row r="44" spans="10:11" x14ac:dyDescent="0.3">
      <c r="J44" s="68"/>
      <c r="K44" s="68"/>
    </row>
    <row r="45" spans="10:11" x14ac:dyDescent="0.3">
      <c r="J45" s="68"/>
      <c r="K45" s="68"/>
    </row>
    <row r="46" spans="10:11" x14ac:dyDescent="0.3">
      <c r="J46" s="68"/>
      <c r="K46" s="68"/>
    </row>
    <row r="47" spans="10:11" x14ac:dyDescent="0.3">
      <c r="J47" s="68"/>
      <c r="K47" s="68"/>
    </row>
    <row r="48" spans="10:11" x14ac:dyDescent="0.3">
      <c r="J48" s="68"/>
      <c r="K48" s="68"/>
    </row>
    <row r="49" spans="10:11" x14ac:dyDescent="0.3">
      <c r="J49" s="68"/>
      <c r="K49" s="68"/>
    </row>
    <row r="50" spans="10:11" x14ac:dyDescent="0.3">
      <c r="J50" s="68"/>
      <c r="K50" s="68"/>
    </row>
    <row r="51" spans="10:11" x14ac:dyDescent="0.3">
      <c r="J51" s="68"/>
      <c r="K51" s="68"/>
    </row>
    <row r="52" spans="10:11" x14ac:dyDescent="0.3">
      <c r="J52" s="68"/>
      <c r="K52" s="68"/>
    </row>
    <row r="53" spans="10:11" x14ac:dyDescent="0.3">
      <c r="J53" s="68"/>
      <c r="K53" s="68"/>
    </row>
    <row r="54" spans="10:11" x14ac:dyDescent="0.3">
      <c r="J54" s="68"/>
      <c r="K54" s="68"/>
    </row>
    <row r="55" spans="10:11" x14ac:dyDescent="0.3">
      <c r="J55" s="68"/>
      <c r="K55" s="68"/>
    </row>
  </sheetData>
  <sheetProtection algorithmName="SHA-512" hashValue="PSBkQYWFdbMPzGMnRH+yr9MSwNt9dcPWsNw3hW77RpUPMhreVISzkrD8KawENiyuDuClT9ccMAjj3I5yKpQRIA==" saltValue="pZgZm3PD58qgrlISgGOt1A==" spinCount="100000" sheet="1" objects="1" scenarios="1"/>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B7E8C-727D-4CA0-82B4-877D2B07D06F}">
  <sheetPr codeName="Blad39">
    <tabColor rgb="FFFFC000"/>
  </sheetPr>
  <dimension ref="B2"/>
  <sheetViews>
    <sheetView workbookViewId="0">
      <selection activeCell="B2" sqref="B2"/>
    </sheetView>
  </sheetViews>
  <sheetFormatPr defaultRowHeight="14.4" x14ac:dyDescent="0.3"/>
  <sheetData>
    <row r="2" spans="2:2" x14ac:dyDescent="0.3">
      <c r="B2" s="60" t="s">
        <v>162</v>
      </c>
    </row>
  </sheetData>
  <sheetProtection algorithmName="SHA-512" hashValue="MdE86xh92zScV0sjjrkFmXzdelCLhCDi9AqGZc1WvGJUBNvTkjqTEfphe7Qqas99+JwjtGX6p36FBuEx24hbiQ==" saltValue="LNyqvaZbmwmIleoq9DvFyw=="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6BD12-392E-47A7-ACAA-4BA118205141}">
  <sheetPr codeName="Blad4"/>
  <dimension ref="A1:I6"/>
  <sheetViews>
    <sheetView workbookViewId="0">
      <selection activeCell="I25" sqref="I25"/>
    </sheetView>
  </sheetViews>
  <sheetFormatPr defaultRowHeight="14.4" x14ac:dyDescent="0.3"/>
  <cols>
    <col min="1" max="1" width="31.33203125" bestFit="1" customWidth="1"/>
  </cols>
  <sheetData>
    <row r="1" spans="1:9" ht="15" thickBot="1" x14ac:dyDescent="0.35">
      <c r="A1" t="s">
        <v>77</v>
      </c>
    </row>
    <row r="2" spans="1:9" ht="15" thickBot="1" x14ac:dyDescent="0.35">
      <c r="A2" s="52" t="s">
        <v>78</v>
      </c>
      <c r="B2" s="92"/>
      <c r="C2" s="93"/>
      <c r="D2" s="93"/>
      <c r="E2" s="93"/>
      <c r="F2" s="93"/>
      <c r="G2" s="93"/>
      <c r="H2" s="93"/>
      <c r="I2" s="94"/>
    </row>
    <row r="3" spans="1:9" ht="15" thickBot="1" x14ac:dyDescent="0.35">
      <c r="A3" s="52" t="s">
        <v>79</v>
      </c>
      <c r="B3" s="92"/>
      <c r="C3" s="93"/>
      <c r="D3" s="93"/>
      <c r="E3" s="93"/>
      <c r="F3" s="93"/>
      <c r="G3" s="93"/>
      <c r="H3" s="93"/>
      <c r="I3" s="94"/>
    </row>
    <row r="4" spans="1:9" ht="15" thickBot="1" x14ac:dyDescent="0.35">
      <c r="A4" s="52" t="s">
        <v>80</v>
      </c>
      <c r="B4" s="92"/>
      <c r="C4" s="93"/>
      <c r="D4" s="93"/>
      <c r="E4" s="93"/>
      <c r="F4" s="93"/>
      <c r="G4" s="93"/>
      <c r="H4" s="93"/>
      <c r="I4" s="94"/>
    </row>
    <row r="5" spans="1:9" ht="15" thickBot="1" x14ac:dyDescent="0.35">
      <c r="A5" s="52" t="s">
        <v>81</v>
      </c>
      <c r="B5" s="92"/>
      <c r="C5" s="93"/>
      <c r="D5" s="93"/>
      <c r="E5" s="93"/>
      <c r="F5" s="93"/>
      <c r="G5" s="93"/>
      <c r="H5" s="93"/>
      <c r="I5" s="94"/>
    </row>
    <row r="6" spans="1:9" ht="15" thickBot="1" x14ac:dyDescent="0.35">
      <c r="A6" s="53" t="s">
        <v>82</v>
      </c>
      <c r="B6" s="92"/>
      <c r="C6" s="93"/>
      <c r="D6" s="93"/>
      <c r="E6" s="93"/>
      <c r="F6" s="93"/>
      <c r="G6" s="93"/>
      <c r="H6" s="93"/>
      <c r="I6" s="94"/>
    </row>
  </sheetData>
  <mergeCells count="5">
    <mergeCell ref="B2:I2"/>
    <mergeCell ref="B3:I3"/>
    <mergeCell ref="B4:I4"/>
    <mergeCell ref="B5:I5"/>
    <mergeCell ref="B6:I6"/>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4C9C-E432-4A93-9EFD-DAFCCA19AE3A}">
  <sheetPr codeName="Blad40">
    <tabColor rgb="FFFFC000"/>
  </sheetPr>
  <dimension ref="B1:E12"/>
  <sheetViews>
    <sheetView workbookViewId="0">
      <selection activeCell="E4" sqref="E4:E11"/>
    </sheetView>
  </sheetViews>
  <sheetFormatPr defaultRowHeight="14.4" x14ac:dyDescent="0.3"/>
  <cols>
    <col min="2" max="2" width="24.5546875" bestFit="1" customWidth="1"/>
    <col min="3" max="3" width="14.44140625" bestFit="1" customWidth="1"/>
  </cols>
  <sheetData>
    <row r="1" spans="2:5" ht="15" thickBot="1" x14ac:dyDescent="0.35"/>
    <row r="2" spans="2:5" x14ac:dyDescent="0.3">
      <c r="B2" s="73" t="s">
        <v>208</v>
      </c>
      <c r="C2" s="74" t="s">
        <v>98</v>
      </c>
      <c r="D2" s="75"/>
      <c r="E2" s="75"/>
    </row>
    <row r="3" spans="2:5" x14ac:dyDescent="0.3">
      <c r="B3" s="76" t="s">
        <v>83</v>
      </c>
      <c r="C3" s="77" t="s">
        <v>84</v>
      </c>
      <c r="D3" s="75"/>
      <c r="E3" s="75"/>
    </row>
    <row r="4" spans="2:5" x14ac:dyDescent="0.3">
      <c r="B4" s="76" t="s">
        <v>85</v>
      </c>
      <c r="C4" s="77">
        <v>52.41</v>
      </c>
      <c r="D4" s="75"/>
      <c r="E4" s="75"/>
    </row>
    <row r="5" spans="2:5" x14ac:dyDescent="0.3">
      <c r="B5" s="76" t="s">
        <v>87</v>
      </c>
      <c r="C5" s="77"/>
      <c r="D5" s="75"/>
      <c r="E5" s="75"/>
    </row>
    <row r="6" spans="2:5" x14ac:dyDescent="0.3">
      <c r="B6" s="76" t="s">
        <v>86</v>
      </c>
      <c r="C6" s="77">
        <v>769.5</v>
      </c>
      <c r="D6" s="75"/>
      <c r="E6" s="75"/>
    </row>
    <row r="7" spans="2:5" x14ac:dyDescent="0.3">
      <c r="B7" s="76" t="s">
        <v>89</v>
      </c>
      <c r="C7" s="77">
        <v>98.8</v>
      </c>
      <c r="D7" s="75"/>
      <c r="E7" s="75"/>
    </row>
    <row r="8" spans="2:5" x14ac:dyDescent="0.3">
      <c r="B8" s="76" t="s">
        <v>90</v>
      </c>
      <c r="C8" s="77">
        <v>34.619999999999997</v>
      </c>
      <c r="D8" s="75"/>
      <c r="E8" s="75"/>
    </row>
    <row r="9" spans="2:5" x14ac:dyDescent="0.3">
      <c r="B9" s="76" t="s">
        <v>92</v>
      </c>
      <c r="C9" s="77">
        <v>372.31</v>
      </c>
      <c r="D9" s="75"/>
      <c r="E9" s="75"/>
    </row>
    <row r="10" spans="2:5" x14ac:dyDescent="0.3">
      <c r="B10" s="76" t="s">
        <v>94</v>
      </c>
      <c r="C10" s="77">
        <v>41.26</v>
      </c>
      <c r="D10" s="75"/>
      <c r="E10" s="75"/>
    </row>
    <row r="11" spans="2:5" x14ac:dyDescent="0.3">
      <c r="B11" s="76" t="s">
        <v>99</v>
      </c>
      <c r="C11" s="77">
        <v>12.5</v>
      </c>
      <c r="D11" s="75"/>
      <c r="E11" s="75"/>
    </row>
    <row r="12" spans="2:5" ht="15" thickBot="1" x14ac:dyDescent="0.35">
      <c r="B12" s="78" t="s">
        <v>95</v>
      </c>
      <c r="C12" s="79">
        <f>SUM(C4:C11)</f>
        <v>1381.3999999999999</v>
      </c>
      <c r="D12" s="75"/>
      <c r="E12" s="75"/>
    </row>
  </sheetData>
  <sheetProtection algorithmName="SHA-512" hashValue="Z6YMW8VRi1TLfvI1EIlvKFMbz+Hspc0YpwXldovZf1ewJKp7ag0HpN+PIPfg4/B/9vBlcWQ4x8Mzg8SYQ/8G9A==" saltValue="nc0PEJ2/sczOaFsI0zYMhQ==" spinCount="100000" sheet="1" objects="1" scenarios="1"/>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DBDDF-5508-4568-A55B-65551BBA7481}">
  <sheetPr codeName="Blad41">
    <tabColor rgb="FFFFC000"/>
  </sheetPr>
  <dimension ref="B1:H13"/>
  <sheetViews>
    <sheetView workbookViewId="0">
      <selection activeCell="H7" sqref="H7:I8"/>
    </sheetView>
  </sheetViews>
  <sheetFormatPr defaultRowHeight="14.4" x14ac:dyDescent="0.3"/>
  <cols>
    <col min="2" max="2" width="19.33203125" bestFit="1" customWidth="1"/>
    <col min="3" max="3" width="14.44140625" bestFit="1" customWidth="1"/>
  </cols>
  <sheetData>
    <row r="1" spans="2:8" ht="15" thickBot="1" x14ac:dyDescent="0.35"/>
    <row r="2" spans="2:8" x14ac:dyDescent="0.3">
      <c r="B2" s="73" t="s">
        <v>209</v>
      </c>
      <c r="C2" s="74" t="s">
        <v>98</v>
      </c>
      <c r="D2" s="75"/>
      <c r="E2" s="75"/>
      <c r="F2" s="75"/>
      <c r="G2" s="75"/>
      <c r="H2" s="75"/>
    </row>
    <row r="3" spans="2:8" x14ac:dyDescent="0.3">
      <c r="B3" s="76" t="s">
        <v>83</v>
      </c>
      <c r="C3" s="77" t="s">
        <v>84</v>
      </c>
      <c r="D3" s="75"/>
      <c r="E3" s="75"/>
      <c r="F3" s="75"/>
      <c r="G3" s="75"/>
      <c r="H3" s="75"/>
    </row>
    <row r="4" spans="2:8" x14ac:dyDescent="0.3">
      <c r="B4" s="76" t="s">
        <v>85</v>
      </c>
      <c r="C4" s="77">
        <v>57</v>
      </c>
      <c r="D4" s="75"/>
      <c r="E4" s="75"/>
      <c r="F4" s="75"/>
      <c r="G4" s="75"/>
      <c r="H4" s="75"/>
    </row>
    <row r="5" spans="2:8" x14ac:dyDescent="0.3">
      <c r="B5" s="76" t="s">
        <v>87</v>
      </c>
      <c r="C5" s="77">
        <v>133.1</v>
      </c>
      <c r="D5" s="75"/>
      <c r="E5" s="75"/>
      <c r="F5" s="75"/>
      <c r="G5" s="75"/>
      <c r="H5" s="75"/>
    </row>
    <row r="6" spans="2:8" x14ac:dyDescent="0.3">
      <c r="B6" s="76" t="s">
        <v>107</v>
      </c>
      <c r="C6" s="77">
        <v>123</v>
      </c>
      <c r="D6" s="75"/>
      <c r="E6" s="75"/>
      <c r="F6" s="75"/>
      <c r="G6" s="75"/>
      <c r="H6" s="75"/>
    </row>
    <row r="7" spans="2:8" x14ac:dyDescent="0.3">
      <c r="B7" s="76" t="s">
        <v>86</v>
      </c>
      <c r="C7" s="77">
        <v>430.5</v>
      </c>
      <c r="D7" s="75"/>
      <c r="E7" s="75"/>
      <c r="F7" s="75"/>
      <c r="G7" s="75"/>
      <c r="H7" s="75"/>
    </row>
    <row r="8" spans="2:8" x14ac:dyDescent="0.3">
      <c r="B8" s="76" t="s">
        <v>89</v>
      </c>
      <c r="C8" s="77">
        <v>87.34</v>
      </c>
      <c r="D8" s="75"/>
      <c r="E8" s="75"/>
      <c r="F8" s="75"/>
      <c r="G8" s="75"/>
      <c r="H8" s="75"/>
    </row>
    <row r="9" spans="2:8" x14ac:dyDescent="0.3">
      <c r="B9" s="76" t="s">
        <v>90</v>
      </c>
      <c r="C9" s="77">
        <v>231.04</v>
      </c>
      <c r="D9" s="99" t="s">
        <v>245</v>
      </c>
      <c r="E9" s="75" t="s">
        <v>117</v>
      </c>
      <c r="F9" s="75" t="s">
        <v>109</v>
      </c>
      <c r="G9" s="75" t="s">
        <v>110</v>
      </c>
      <c r="H9" s="75" t="s">
        <v>91</v>
      </c>
    </row>
    <row r="10" spans="2:8" x14ac:dyDescent="0.3">
      <c r="B10" s="76" t="s">
        <v>92</v>
      </c>
      <c r="C10" s="77">
        <v>289.07</v>
      </c>
      <c r="D10" s="75"/>
      <c r="E10" s="75"/>
      <c r="F10" s="75"/>
      <c r="G10" s="75"/>
      <c r="H10" s="75"/>
    </row>
    <row r="11" spans="2:8" x14ac:dyDescent="0.3">
      <c r="B11" s="76" t="s">
        <v>94</v>
      </c>
      <c r="C11" s="77">
        <v>27.22</v>
      </c>
      <c r="D11" s="75"/>
      <c r="E11" s="75"/>
      <c r="F11" s="75"/>
      <c r="G11" s="75"/>
      <c r="H11" s="75"/>
    </row>
    <row r="12" spans="2:8" x14ac:dyDescent="0.3">
      <c r="B12" s="76" t="s">
        <v>99</v>
      </c>
      <c r="C12" s="77">
        <v>10.65</v>
      </c>
      <c r="D12" s="75"/>
      <c r="E12" s="75"/>
      <c r="F12" s="75"/>
      <c r="G12" s="75"/>
      <c r="H12" s="75"/>
    </row>
    <row r="13" spans="2:8" ht="15" thickBot="1" x14ac:dyDescent="0.35">
      <c r="B13" s="78" t="s">
        <v>95</v>
      </c>
      <c r="C13" s="79">
        <f>SUM(C4:C12)</f>
        <v>1388.92</v>
      </c>
      <c r="D13" s="75"/>
      <c r="E13" s="75"/>
      <c r="F13" s="75"/>
      <c r="G13" s="75"/>
      <c r="H13" s="75"/>
    </row>
  </sheetData>
  <sheetProtection algorithmName="SHA-512" hashValue="fI8uRWq6TAelpFJ6WHC0NsysaQ/6v8uDhglhNCMw7++sVk5t57RwGQonvCzXBsU8kLix8zZ5/OuSqrnP35JHkg==" saltValue="8hGgQmFhpmNT5mfsZ07nZw==" spinCount="100000" sheet="1" objects="1" scenarios="1"/>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5E988-25F2-4AD5-B18D-FBF27932C1F9}">
  <sheetPr codeName="Blad42">
    <tabColor rgb="FFFFC000"/>
  </sheetPr>
  <dimension ref="B1:F14"/>
  <sheetViews>
    <sheetView workbookViewId="0">
      <selection activeCell="E4" sqref="E4:G13"/>
    </sheetView>
  </sheetViews>
  <sheetFormatPr defaultRowHeight="14.4" x14ac:dyDescent="0.3"/>
  <cols>
    <col min="2" max="2" width="19.33203125" bestFit="1" customWidth="1"/>
    <col min="3" max="3" width="14.44140625" bestFit="1" customWidth="1"/>
  </cols>
  <sheetData>
    <row r="1" spans="2:6" ht="15" thickBot="1" x14ac:dyDescent="0.35"/>
    <row r="2" spans="2:6" x14ac:dyDescent="0.3">
      <c r="B2" s="73" t="s">
        <v>210</v>
      </c>
      <c r="C2" s="74" t="s">
        <v>98</v>
      </c>
      <c r="D2" s="75"/>
      <c r="E2" s="75"/>
      <c r="F2" s="75"/>
    </row>
    <row r="3" spans="2:6" x14ac:dyDescent="0.3">
      <c r="B3" s="76" t="s">
        <v>83</v>
      </c>
      <c r="C3" s="77" t="s">
        <v>84</v>
      </c>
      <c r="D3" s="75"/>
      <c r="E3" s="75"/>
      <c r="F3" s="75"/>
    </row>
    <row r="4" spans="2:6" x14ac:dyDescent="0.3">
      <c r="B4" s="76" t="s">
        <v>85</v>
      </c>
      <c r="C4" s="77">
        <v>55.01</v>
      </c>
      <c r="D4" s="75"/>
      <c r="E4" s="75"/>
      <c r="F4" s="75"/>
    </row>
    <row r="5" spans="2:6" x14ac:dyDescent="0.3">
      <c r="B5" s="76" t="s">
        <v>87</v>
      </c>
      <c r="C5" s="77"/>
      <c r="D5" s="75"/>
      <c r="E5" s="75"/>
      <c r="F5" s="75"/>
    </row>
    <row r="6" spans="2:6" x14ac:dyDescent="0.3">
      <c r="B6" s="76" t="s">
        <v>107</v>
      </c>
      <c r="C6" s="77"/>
      <c r="D6" s="75"/>
      <c r="E6" s="75"/>
      <c r="F6" s="75"/>
    </row>
    <row r="7" spans="2:6" x14ac:dyDescent="0.3">
      <c r="B7" s="76" t="s">
        <v>86</v>
      </c>
      <c r="C7" s="77">
        <v>905.22</v>
      </c>
      <c r="D7" s="75"/>
      <c r="E7" s="75"/>
      <c r="F7" s="75"/>
    </row>
    <row r="8" spans="2:6" x14ac:dyDescent="0.3">
      <c r="B8" s="76" t="s">
        <v>89</v>
      </c>
      <c r="C8" s="77">
        <v>152.69999999999999</v>
      </c>
      <c r="D8" s="75"/>
      <c r="E8" s="75"/>
      <c r="F8" s="75"/>
    </row>
    <row r="9" spans="2:6" x14ac:dyDescent="0.3">
      <c r="B9" s="76" t="s">
        <v>90</v>
      </c>
      <c r="C9" s="77">
        <v>78.790000000000006</v>
      </c>
      <c r="D9" s="75"/>
      <c r="E9" s="75"/>
      <c r="F9" s="75"/>
    </row>
    <row r="10" spans="2:6" x14ac:dyDescent="0.3">
      <c r="B10" s="76" t="s">
        <v>92</v>
      </c>
      <c r="C10" s="77">
        <v>321.26</v>
      </c>
      <c r="D10" s="75"/>
      <c r="E10" s="75"/>
      <c r="F10" s="75"/>
    </row>
    <row r="11" spans="2:6" x14ac:dyDescent="0.3">
      <c r="B11" s="76" t="s">
        <v>94</v>
      </c>
      <c r="C11" s="77">
        <v>45.21</v>
      </c>
      <c r="D11" s="75"/>
      <c r="E11" s="75"/>
      <c r="F11" s="75"/>
    </row>
    <row r="12" spans="2:6" x14ac:dyDescent="0.3">
      <c r="B12" s="76" t="s">
        <v>99</v>
      </c>
      <c r="C12" s="77">
        <v>25.61</v>
      </c>
      <c r="D12" s="75"/>
      <c r="E12" s="75"/>
      <c r="F12" s="75"/>
    </row>
    <row r="13" spans="2:6" x14ac:dyDescent="0.3">
      <c r="B13" s="80" t="s">
        <v>103</v>
      </c>
      <c r="C13" s="77">
        <v>24.44</v>
      </c>
      <c r="D13" s="75"/>
      <c r="E13" s="75"/>
      <c r="F13" s="75"/>
    </row>
    <row r="14" spans="2:6" ht="15" thickBot="1" x14ac:dyDescent="0.35">
      <c r="B14" s="78" t="s">
        <v>95</v>
      </c>
      <c r="C14" s="79">
        <f>SUM(C4:C13)</f>
        <v>1608.24</v>
      </c>
      <c r="D14" s="75"/>
      <c r="E14" s="75"/>
      <c r="F14" s="75"/>
    </row>
  </sheetData>
  <sheetProtection algorithmName="SHA-512" hashValue="c5ZG7V26fu6tveE47Hcx9TbMrymClCh0+sOlcnnJ2EuZX+fD6pE0qz+b5ZZ67IS/qseoshfaeKYRm7PskL3Weg==" saltValue="/9SCEXHyHeiPsbsqN8IMDA==" spinCount="100000" sheet="1" objects="1" scenarios="1"/>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912-74B0-4705-8B59-40C0DDABAFD3}">
  <sheetPr codeName="Blad43">
    <tabColor rgb="FFFFC000"/>
  </sheetPr>
  <dimension ref="B1:F13"/>
  <sheetViews>
    <sheetView workbookViewId="0">
      <selection activeCell="E4" sqref="E4:F11"/>
    </sheetView>
  </sheetViews>
  <sheetFormatPr defaultRowHeight="14.4" x14ac:dyDescent="0.3"/>
  <cols>
    <col min="2" max="2" width="19.33203125" bestFit="1" customWidth="1"/>
    <col min="3" max="3" width="14.44140625" bestFit="1" customWidth="1"/>
  </cols>
  <sheetData>
    <row r="1" spans="2:6" ht="15" thickBot="1" x14ac:dyDescent="0.35"/>
    <row r="2" spans="2:6" x14ac:dyDescent="0.3">
      <c r="B2" s="73" t="s">
        <v>114</v>
      </c>
      <c r="C2" s="74" t="s">
        <v>98</v>
      </c>
      <c r="D2" s="75"/>
      <c r="E2" s="75"/>
      <c r="F2" s="75"/>
    </row>
    <row r="3" spans="2:6" x14ac:dyDescent="0.3">
      <c r="B3" s="76" t="s">
        <v>83</v>
      </c>
      <c r="C3" s="77" t="s">
        <v>84</v>
      </c>
      <c r="D3" s="75"/>
      <c r="E3" s="75"/>
      <c r="F3" s="75"/>
    </row>
    <row r="4" spans="2:6" x14ac:dyDescent="0.3">
      <c r="B4" s="76" t="s">
        <v>85</v>
      </c>
      <c r="C4" s="77">
        <v>60.8</v>
      </c>
      <c r="D4" s="75"/>
      <c r="E4" s="75"/>
      <c r="F4" s="75"/>
    </row>
    <row r="5" spans="2:6" x14ac:dyDescent="0.3">
      <c r="B5" s="76" t="s">
        <v>87</v>
      </c>
      <c r="C5" s="77">
        <v>83.2</v>
      </c>
      <c r="D5" s="75"/>
      <c r="E5" s="75"/>
      <c r="F5" s="75"/>
    </row>
    <row r="6" spans="2:6" x14ac:dyDescent="0.3">
      <c r="B6" s="76" t="s">
        <v>107</v>
      </c>
      <c r="C6" s="77"/>
      <c r="D6" s="75"/>
      <c r="E6" s="75"/>
      <c r="F6" s="75"/>
    </row>
    <row r="7" spans="2:6" x14ac:dyDescent="0.3">
      <c r="B7" s="76" t="s">
        <v>86</v>
      </c>
      <c r="C7" s="77">
        <v>659.6</v>
      </c>
      <c r="D7" s="75"/>
      <c r="E7" s="75"/>
      <c r="F7" s="75"/>
    </row>
    <row r="8" spans="2:6" x14ac:dyDescent="0.3">
      <c r="B8" s="76" t="s">
        <v>89</v>
      </c>
      <c r="C8" s="77">
        <v>71.290000000000006</v>
      </c>
      <c r="D8" s="75"/>
      <c r="E8" s="75"/>
      <c r="F8" s="75"/>
    </row>
    <row r="9" spans="2:6" x14ac:dyDescent="0.3">
      <c r="B9" s="76" t="s">
        <v>90</v>
      </c>
      <c r="C9" s="77">
        <v>79.7</v>
      </c>
      <c r="D9" s="75"/>
      <c r="E9" s="75"/>
      <c r="F9" s="75"/>
    </row>
    <row r="10" spans="2:6" x14ac:dyDescent="0.3">
      <c r="B10" s="76" t="s">
        <v>92</v>
      </c>
      <c r="C10" s="77">
        <v>449.69</v>
      </c>
      <c r="D10" s="75"/>
      <c r="E10" s="75"/>
      <c r="F10" s="75"/>
    </row>
    <row r="11" spans="2:6" x14ac:dyDescent="0.3">
      <c r="B11" s="76" t="s">
        <v>94</v>
      </c>
      <c r="C11" s="77">
        <v>57.94</v>
      </c>
      <c r="D11" s="75"/>
      <c r="E11" s="75"/>
      <c r="F11" s="75"/>
    </row>
    <row r="12" spans="2:6" x14ac:dyDescent="0.3">
      <c r="B12" s="76" t="s">
        <v>99</v>
      </c>
      <c r="C12" s="77"/>
      <c r="D12" s="75"/>
      <c r="E12" s="75"/>
      <c r="F12" s="75"/>
    </row>
    <row r="13" spans="2:6" ht="15" thickBot="1" x14ac:dyDescent="0.35">
      <c r="B13" s="78" t="s">
        <v>95</v>
      </c>
      <c r="C13" s="79">
        <f>SUM(C4:C11)</f>
        <v>1462.22</v>
      </c>
      <c r="D13" s="75"/>
      <c r="E13" s="75"/>
      <c r="F13" s="75"/>
    </row>
  </sheetData>
  <sheetProtection algorithmName="SHA-512" hashValue="/jM2/sWas3fZ5ggi05xPG5wQ+uN9STKKbzwuj3fewbX15BmiGSv5iMrSPg5OuGYlqibLkLTmmkgORLkEUaA/mQ==" saltValue="9rtKyvPp1a5+QYBcdC9wcg==" spinCount="100000" sheet="1" objects="1" scenarios="1"/>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766A4-EB86-4C87-9BFB-9AEF197FB2D1}">
  <sheetPr codeName="Blad44">
    <tabColor rgb="FFFFC000"/>
  </sheetPr>
  <dimension ref="B1:I115"/>
  <sheetViews>
    <sheetView workbookViewId="0">
      <selection activeCell="D9" sqref="D9"/>
    </sheetView>
  </sheetViews>
  <sheetFormatPr defaultRowHeight="14.4" x14ac:dyDescent="0.3"/>
  <cols>
    <col min="2" max="2" width="20" bestFit="1" customWidth="1"/>
    <col min="3" max="3" width="14.44140625" bestFit="1" customWidth="1"/>
    <col min="4" max="4" width="5.33203125" customWidth="1"/>
    <col min="5" max="5" width="22.88671875" customWidth="1"/>
    <col min="7" max="7" width="17.44140625" customWidth="1"/>
    <col min="8" max="8" width="13.88671875" customWidth="1"/>
    <col min="9" max="9" width="16.6640625" customWidth="1"/>
  </cols>
  <sheetData>
    <row r="1" spans="2:9" ht="15" thickBot="1" x14ac:dyDescent="0.35"/>
    <row r="2" spans="2:9" x14ac:dyDescent="0.3">
      <c r="B2" s="73" t="s">
        <v>211</v>
      </c>
      <c r="C2" s="74" t="s">
        <v>98</v>
      </c>
      <c r="E2" s="60" t="s">
        <v>214</v>
      </c>
    </row>
    <row r="3" spans="2:9" x14ac:dyDescent="0.3">
      <c r="B3" s="76" t="s">
        <v>83</v>
      </c>
      <c r="C3" s="77" t="s">
        <v>84</v>
      </c>
    </row>
    <row r="4" spans="2:9" x14ac:dyDescent="0.3">
      <c r="B4" s="76" t="s">
        <v>85</v>
      </c>
      <c r="C4" s="77">
        <v>107.9</v>
      </c>
      <c r="E4" s="68"/>
    </row>
    <row r="5" spans="2:9" x14ac:dyDescent="0.3">
      <c r="B5" s="76" t="s">
        <v>87</v>
      </c>
      <c r="C5" s="71">
        <v>92.3</v>
      </c>
      <c r="E5" s="68"/>
    </row>
    <row r="6" spans="2:9" x14ac:dyDescent="0.3">
      <c r="B6" s="76" t="s">
        <v>107</v>
      </c>
      <c r="C6" s="77"/>
    </row>
    <row r="7" spans="2:9" x14ac:dyDescent="0.3">
      <c r="B7" s="76" t="s">
        <v>86</v>
      </c>
      <c r="C7" s="77">
        <v>1091.7</v>
      </c>
      <c r="E7" s="68"/>
    </row>
    <row r="8" spans="2:9" x14ac:dyDescent="0.3">
      <c r="B8" s="76" t="s">
        <v>89</v>
      </c>
      <c r="C8" s="77">
        <v>28.7</v>
      </c>
      <c r="E8" s="68"/>
    </row>
    <row r="9" spans="2:9" s="102" customFormat="1" x14ac:dyDescent="0.3">
      <c r="B9" s="100" t="s">
        <v>90</v>
      </c>
      <c r="C9" s="101">
        <v>520.4</v>
      </c>
      <c r="D9" s="98" t="s">
        <v>245</v>
      </c>
      <c r="E9" s="46" t="s">
        <v>212</v>
      </c>
      <c r="F9" s="46" t="s">
        <v>109</v>
      </c>
      <c r="G9" s="46" t="s">
        <v>213</v>
      </c>
      <c r="H9" s="46" t="s">
        <v>124</v>
      </c>
      <c r="I9" s="46" t="s">
        <v>213</v>
      </c>
    </row>
    <row r="10" spans="2:9" x14ac:dyDescent="0.3">
      <c r="B10" s="76" t="s">
        <v>92</v>
      </c>
      <c r="C10" s="77">
        <v>926.8</v>
      </c>
      <c r="E10" s="68"/>
    </row>
    <row r="11" spans="2:9" x14ac:dyDescent="0.3">
      <c r="B11" s="76" t="s">
        <v>94</v>
      </c>
      <c r="C11" s="77">
        <v>98.5</v>
      </c>
      <c r="E11" s="68"/>
    </row>
    <row r="12" spans="2:9" x14ac:dyDescent="0.3">
      <c r="B12" s="76" t="s">
        <v>99</v>
      </c>
      <c r="C12" s="77">
        <v>46.9</v>
      </c>
      <c r="E12" s="68"/>
    </row>
    <row r="13" spans="2:9" ht="15" thickBot="1" x14ac:dyDescent="0.35">
      <c r="B13" s="78" t="s">
        <v>95</v>
      </c>
      <c r="C13" s="79">
        <f>SUM(C4:C12)</f>
        <v>2913.2000000000003</v>
      </c>
    </row>
    <row r="15" spans="2:9" x14ac:dyDescent="0.3">
      <c r="B15" s="69"/>
      <c r="C15" s="69"/>
      <c r="D15" s="69"/>
    </row>
    <row r="16" spans="2:9" x14ac:dyDescent="0.3">
      <c r="B16" s="68"/>
      <c r="C16" s="68"/>
      <c r="D16" s="68"/>
    </row>
    <row r="17" spans="2:4" x14ac:dyDescent="0.3">
      <c r="B17" s="68"/>
      <c r="C17" s="68"/>
      <c r="D17" s="68"/>
    </row>
    <row r="18" spans="2:4" x14ac:dyDescent="0.3">
      <c r="B18" s="68"/>
      <c r="C18" s="68"/>
      <c r="D18" s="68"/>
    </row>
    <row r="19" spans="2:4" x14ac:dyDescent="0.3">
      <c r="B19" s="68"/>
      <c r="C19" s="68"/>
      <c r="D19" s="68"/>
    </row>
    <row r="20" spans="2:4" x14ac:dyDescent="0.3">
      <c r="B20" s="68"/>
      <c r="C20" s="68"/>
      <c r="D20" s="68"/>
    </row>
    <row r="21" spans="2:4" x14ac:dyDescent="0.3">
      <c r="B21" s="68"/>
      <c r="C21" s="68"/>
      <c r="D21" s="68"/>
    </row>
    <row r="22" spans="2:4" x14ac:dyDescent="0.3">
      <c r="B22" s="68"/>
      <c r="C22" s="68"/>
      <c r="D22" s="68"/>
    </row>
    <row r="23" spans="2:4" x14ac:dyDescent="0.3">
      <c r="B23" s="68"/>
      <c r="C23" s="68"/>
      <c r="D23" s="68"/>
    </row>
    <row r="24" spans="2:4" x14ac:dyDescent="0.3">
      <c r="B24" s="68"/>
      <c r="C24" s="68"/>
      <c r="D24" s="68"/>
    </row>
    <row r="25" spans="2:4" x14ac:dyDescent="0.3">
      <c r="B25" s="68"/>
      <c r="C25" s="68"/>
      <c r="D25" s="68"/>
    </row>
    <row r="26" spans="2:4" x14ac:dyDescent="0.3">
      <c r="B26" s="68"/>
      <c r="C26" s="68"/>
      <c r="D26" s="68"/>
    </row>
    <row r="27" spans="2:4" x14ac:dyDescent="0.3">
      <c r="B27" s="68"/>
      <c r="C27" s="68"/>
      <c r="D27" s="68"/>
    </row>
    <row r="28" spans="2:4" x14ac:dyDescent="0.3">
      <c r="B28" s="68"/>
      <c r="C28" s="68"/>
      <c r="D28" s="68"/>
    </row>
    <row r="29" spans="2:4" x14ac:dyDescent="0.3">
      <c r="B29" s="68"/>
      <c r="C29" s="68"/>
      <c r="D29" s="68"/>
    </row>
    <row r="30" spans="2:4" x14ac:dyDescent="0.3">
      <c r="B30" s="68"/>
      <c r="C30" s="68"/>
      <c r="D30" s="68"/>
    </row>
    <row r="31" spans="2:4" x14ac:dyDescent="0.3">
      <c r="B31" s="68"/>
      <c r="C31" s="68"/>
      <c r="D31" s="68"/>
    </row>
    <row r="32" spans="2:4" x14ac:dyDescent="0.3">
      <c r="B32" s="68"/>
      <c r="C32" s="68"/>
      <c r="D32" s="68"/>
    </row>
    <row r="33" spans="2:4" x14ac:dyDescent="0.3">
      <c r="B33" s="68"/>
      <c r="C33" s="68"/>
      <c r="D33" s="68"/>
    </row>
    <row r="34" spans="2:4" x14ac:dyDescent="0.3">
      <c r="B34" s="68"/>
      <c r="C34" s="68"/>
      <c r="D34" s="68"/>
    </row>
    <row r="35" spans="2:4" x14ac:dyDescent="0.3">
      <c r="B35" s="68"/>
      <c r="C35" s="68"/>
      <c r="D35" s="68"/>
    </row>
    <row r="36" spans="2:4" x14ac:dyDescent="0.3">
      <c r="B36" s="68"/>
      <c r="C36" s="68"/>
      <c r="D36" s="68"/>
    </row>
    <row r="37" spans="2:4" x14ac:dyDescent="0.3">
      <c r="B37" s="68"/>
      <c r="C37" s="68"/>
      <c r="D37" s="68"/>
    </row>
    <row r="38" spans="2:4" x14ac:dyDescent="0.3">
      <c r="B38" s="68"/>
      <c r="C38" s="68"/>
      <c r="D38" s="68"/>
    </row>
    <row r="39" spans="2:4" x14ac:dyDescent="0.3">
      <c r="B39" s="68"/>
      <c r="C39" s="68"/>
      <c r="D39" s="68"/>
    </row>
    <row r="40" spans="2:4" x14ac:dyDescent="0.3">
      <c r="B40" s="68"/>
      <c r="C40" s="68"/>
      <c r="D40" s="68"/>
    </row>
    <row r="41" spans="2:4" x14ac:dyDescent="0.3">
      <c r="B41" s="68"/>
      <c r="C41" s="68"/>
      <c r="D41" s="68"/>
    </row>
    <row r="42" spans="2:4" x14ac:dyDescent="0.3">
      <c r="B42" s="68"/>
      <c r="C42" s="68"/>
      <c r="D42" s="68"/>
    </row>
    <row r="43" spans="2:4" x14ac:dyDescent="0.3">
      <c r="B43" s="68"/>
      <c r="C43" s="68"/>
      <c r="D43" s="68"/>
    </row>
    <row r="44" spans="2:4" x14ac:dyDescent="0.3">
      <c r="B44" s="68"/>
      <c r="C44" s="68"/>
      <c r="D44" s="68"/>
    </row>
    <row r="45" spans="2:4" x14ac:dyDescent="0.3">
      <c r="B45" s="68"/>
      <c r="C45" s="68"/>
      <c r="D45" s="68"/>
    </row>
    <row r="46" spans="2:4" x14ac:dyDescent="0.3">
      <c r="B46" s="68"/>
      <c r="C46" s="68"/>
      <c r="D46" s="68"/>
    </row>
    <row r="47" spans="2:4" x14ac:dyDescent="0.3">
      <c r="B47" s="68"/>
      <c r="C47" s="68"/>
      <c r="D47" s="68"/>
    </row>
    <row r="48" spans="2:4" x14ac:dyDescent="0.3">
      <c r="B48" s="68"/>
      <c r="C48" s="68"/>
      <c r="D48" s="68"/>
    </row>
    <row r="49" spans="2:4" x14ac:dyDescent="0.3">
      <c r="B49" s="68"/>
      <c r="C49" s="68"/>
      <c r="D49" s="68"/>
    </row>
    <row r="50" spans="2:4" x14ac:dyDescent="0.3">
      <c r="B50" s="68"/>
      <c r="C50" s="68"/>
      <c r="D50" s="68"/>
    </row>
    <row r="51" spans="2:4" x14ac:dyDescent="0.3">
      <c r="B51" s="68"/>
      <c r="C51" s="68"/>
      <c r="D51" s="68"/>
    </row>
    <row r="52" spans="2:4" x14ac:dyDescent="0.3">
      <c r="B52" s="68"/>
      <c r="C52" s="68"/>
      <c r="D52" s="68"/>
    </row>
    <row r="53" spans="2:4" x14ac:dyDescent="0.3">
      <c r="B53" s="68"/>
      <c r="C53" s="68"/>
      <c r="D53" s="68"/>
    </row>
    <row r="54" spans="2:4" x14ac:dyDescent="0.3">
      <c r="B54" s="68"/>
      <c r="C54" s="68"/>
      <c r="D54" s="68"/>
    </row>
    <row r="55" spans="2:4" x14ac:dyDescent="0.3">
      <c r="B55" s="68"/>
      <c r="C55" s="68"/>
      <c r="D55" s="68"/>
    </row>
    <row r="56" spans="2:4" x14ac:dyDescent="0.3">
      <c r="B56" s="68"/>
      <c r="C56" s="68"/>
      <c r="D56" s="68"/>
    </row>
    <row r="57" spans="2:4" x14ac:dyDescent="0.3">
      <c r="B57" s="68"/>
      <c r="C57" s="68"/>
      <c r="D57" s="68"/>
    </row>
    <row r="58" spans="2:4" x14ac:dyDescent="0.3">
      <c r="B58" s="68"/>
      <c r="C58" s="68"/>
      <c r="D58" s="68"/>
    </row>
    <row r="59" spans="2:4" x14ac:dyDescent="0.3">
      <c r="B59" s="68"/>
      <c r="C59" s="68"/>
      <c r="D59" s="68"/>
    </row>
    <row r="60" spans="2:4" x14ac:dyDescent="0.3">
      <c r="B60" s="68"/>
      <c r="C60" s="68"/>
      <c r="D60" s="68"/>
    </row>
    <row r="61" spans="2:4" x14ac:dyDescent="0.3">
      <c r="B61" s="68"/>
      <c r="C61" s="68"/>
      <c r="D61" s="68"/>
    </row>
    <row r="62" spans="2:4" x14ac:dyDescent="0.3">
      <c r="B62" s="68"/>
      <c r="C62" s="68"/>
      <c r="D62" s="68"/>
    </row>
    <row r="63" spans="2:4" x14ac:dyDescent="0.3">
      <c r="B63" s="68"/>
      <c r="C63" s="68"/>
      <c r="D63" s="68"/>
    </row>
    <row r="64" spans="2:4" x14ac:dyDescent="0.3">
      <c r="B64" s="68"/>
      <c r="C64" s="68"/>
      <c r="D64" s="68"/>
    </row>
    <row r="65" spans="2:4" x14ac:dyDescent="0.3">
      <c r="B65" s="68"/>
      <c r="C65" s="68"/>
      <c r="D65" s="68"/>
    </row>
    <row r="66" spans="2:4" x14ac:dyDescent="0.3">
      <c r="B66" s="68"/>
      <c r="C66" s="68"/>
      <c r="D66" s="68"/>
    </row>
    <row r="67" spans="2:4" x14ac:dyDescent="0.3">
      <c r="B67" s="68"/>
      <c r="C67" s="68"/>
      <c r="D67" s="68"/>
    </row>
    <row r="68" spans="2:4" x14ac:dyDescent="0.3">
      <c r="B68" s="68"/>
      <c r="C68" s="68"/>
      <c r="D68" s="68"/>
    </row>
    <row r="69" spans="2:4" x14ac:dyDescent="0.3">
      <c r="B69" s="68"/>
      <c r="C69" s="68"/>
      <c r="D69" s="68"/>
    </row>
    <row r="70" spans="2:4" x14ac:dyDescent="0.3">
      <c r="B70" s="68"/>
      <c r="C70" s="68"/>
      <c r="D70" s="68"/>
    </row>
    <row r="71" spans="2:4" x14ac:dyDescent="0.3">
      <c r="B71" s="68"/>
      <c r="C71" s="68"/>
      <c r="D71" s="68"/>
    </row>
    <row r="72" spans="2:4" x14ac:dyDescent="0.3">
      <c r="B72" s="68"/>
      <c r="C72" s="68"/>
      <c r="D72" s="68"/>
    </row>
    <row r="73" spans="2:4" x14ac:dyDescent="0.3">
      <c r="B73" s="68"/>
      <c r="C73" s="68"/>
      <c r="D73" s="68"/>
    </row>
    <row r="74" spans="2:4" x14ac:dyDescent="0.3">
      <c r="B74" s="68"/>
      <c r="C74" s="68"/>
      <c r="D74" s="68"/>
    </row>
    <row r="75" spans="2:4" x14ac:dyDescent="0.3">
      <c r="B75" s="68"/>
      <c r="C75" s="68"/>
      <c r="D75" s="68"/>
    </row>
    <row r="76" spans="2:4" x14ac:dyDescent="0.3">
      <c r="B76" s="68"/>
      <c r="C76" s="68"/>
      <c r="D76" s="68"/>
    </row>
    <row r="77" spans="2:4" x14ac:dyDescent="0.3">
      <c r="B77" s="68"/>
      <c r="C77" s="68"/>
      <c r="D77" s="68"/>
    </row>
    <row r="78" spans="2:4" x14ac:dyDescent="0.3">
      <c r="B78" s="68"/>
      <c r="C78" s="68"/>
      <c r="D78" s="68"/>
    </row>
    <row r="79" spans="2:4" x14ac:dyDescent="0.3">
      <c r="B79" s="68"/>
      <c r="C79" s="68"/>
      <c r="D79" s="68"/>
    </row>
    <row r="80" spans="2:4" x14ac:dyDescent="0.3">
      <c r="B80" s="68"/>
      <c r="C80" s="68"/>
      <c r="D80" s="68"/>
    </row>
    <row r="81" spans="2:4" x14ac:dyDescent="0.3">
      <c r="B81" s="68"/>
      <c r="C81" s="68"/>
      <c r="D81" s="68"/>
    </row>
    <row r="82" spans="2:4" x14ac:dyDescent="0.3">
      <c r="B82" s="68"/>
      <c r="C82" s="68"/>
      <c r="D82" s="68"/>
    </row>
    <row r="83" spans="2:4" x14ac:dyDescent="0.3">
      <c r="B83" s="68"/>
      <c r="C83" s="68"/>
      <c r="D83" s="68"/>
    </row>
    <row r="84" spans="2:4" x14ac:dyDescent="0.3">
      <c r="B84" s="68"/>
      <c r="C84" s="68"/>
      <c r="D84" s="68"/>
    </row>
    <row r="85" spans="2:4" x14ac:dyDescent="0.3">
      <c r="B85" s="68"/>
      <c r="C85" s="68"/>
      <c r="D85" s="68"/>
    </row>
    <row r="86" spans="2:4" x14ac:dyDescent="0.3">
      <c r="B86" s="68"/>
      <c r="C86" s="68"/>
      <c r="D86" s="68"/>
    </row>
    <row r="87" spans="2:4" x14ac:dyDescent="0.3">
      <c r="B87" s="68"/>
      <c r="C87" s="68"/>
      <c r="D87" s="68"/>
    </row>
    <row r="88" spans="2:4" x14ac:dyDescent="0.3">
      <c r="B88" s="68"/>
      <c r="C88" s="68"/>
      <c r="D88" s="68"/>
    </row>
    <row r="89" spans="2:4" x14ac:dyDescent="0.3">
      <c r="B89" s="68"/>
      <c r="C89" s="68"/>
      <c r="D89" s="68"/>
    </row>
    <row r="90" spans="2:4" x14ac:dyDescent="0.3">
      <c r="B90" s="68"/>
      <c r="C90" s="68"/>
      <c r="D90" s="68"/>
    </row>
    <row r="91" spans="2:4" x14ac:dyDescent="0.3">
      <c r="B91" s="68"/>
      <c r="C91" s="68"/>
      <c r="D91" s="68"/>
    </row>
    <row r="92" spans="2:4" x14ac:dyDescent="0.3">
      <c r="B92" s="68"/>
      <c r="C92" s="68"/>
      <c r="D92" s="68"/>
    </row>
    <row r="93" spans="2:4" x14ac:dyDescent="0.3">
      <c r="B93" s="68"/>
      <c r="C93" s="68"/>
      <c r="D93" s="68"/>
    </row>
    <row r="94" spans="2:4" x14ac:dyDescent="0.3">
      <c r="B94" s="68"/>
      <c r="C94" s="68"/>
      <c r="D94" s="68"/>
    </row>
    <row r="95" spans="2:4" x14ac:dyDescent="0.3">
      <c r="B95" s="68"/>
      <c r="C95" s="68"/>
      <c r="D95" s="68"/>
    </row>
    <row r="96" spans="2:4" x14ac:dyDescent="0.3">
      <c r="B96" s="68"/>
      <c r="C96" s="68"/>
      <c r="D96" s="68"/>
    </row>
    <row r="97" spans="2:4" x14ac:dyDescent="0.3">
      <c r="B97" s="68"/>
      <c r="C97" s="68"/>
      <c r="D97" s="68"/>
    </row>
    <row r="98" spans="2:4" x14ac:dyDescent="0.3">
      <c r="B98" s="68"/>
      <c r="C98" s="68"/>
      <c r="D98" s="68"/>
    </row>
    <row r="99" spans="2:4" x14ac:dyDescent="0.3">
      <c r="B99" s="68"/>
      <c r="C99" s="68"/>
      <c r="D99" s="68"/>
    </row>
    <row r="100" spans="2:4" x14ac:dyDescent="0.3">
      <c r="B100" s="68"/>
      <c r="C100" s="68"/>
      <c r="D100" s="68"/>
    </row>
    <row r="101" spans="2:4" x14ac:dyDescent="0.3">
      <c r="B101" s="68"/>
      <c r="C101" s="68"/>
      <c r="D101" s="68"/>
    </row>
    <row r="102" spans="2:4" x14ac:dyDescent="0.3">
      <c r="B102" s="68"/>
      <c r="C102" s="68"/>
      <c r="D102" s="68"/>
    </row>
    <row r="103" spans="2:4" x14ac:dyDescent="0.3">
      <c r="B103" s="68"/>
      <c r="C103" s="68"/>
      <c r="D103" s="68"/>
    </row>
    <row r="104" spans="2:4" x14ac:dyDescent="0.3">
      <c r="B104" s="68"/>
      <c r="C104" s="68"/>
      <c r="D104" s="68"/>
    </row>
    <row r="105" spans="2:4" x14ac:dyDescent="0.3">
      <c r="B105" s="68"/>
      <c r="C105" s="68"/>
      <c r="D105" s="68"/>
    </row>
    <row r="106" spans="2:4" x14ac:dyDescent="0.3">
      <c r="B106" s="68"/>
      <c r="C106" s="68"/>
      <c r="D106" s="68"/>
    </row>
    <row r="107" spans="2:4" x14ac:dyDescent="0.3">
      <c r="B107" s="68"/>
      <c r="C107" s="68"/>
      <c r="D107" s="68"/>
    </row>
    <row r="108" spans="2:4" x14ac:dyDescent="0.3">
      <c r="B108" s="68"/>
      <c r="C108" s="68"/>
      <c r="D108" s="68"/>
    </row>
    <row r="109" spans="2:4" x14ac:dyDescent="0.3">
      <c r="B109" s="68"/>
      <c r="C109" s="68"/>
      <c r="D109" s="68"/>
    </row>
    <row r="110" spans="2:4" x14ac:dyDescent="0.3">
      <c r="B110" s="68"/>
      <c r="C110" s="68"/>
      <c r="D110" s="68"/>
    </row>
    <row r="111" spans="2:4" x14ac:dyDescent="0.3">
      <c r="B111" s="68"/>
      <c r="C111" s="68"/>
      <c r="D111" s="68"/>
    </row>
    <row r="112" spans="2:4" x14ac:dyDescent="0.3">
      <c r="B112" s="68"/>
      <c r="C112" s="68"/>
      <c r="D112" s="68"/>
    </row>
    <row r="113" spans="2:4" x14ac:dyDescent="0.3">
      <c r="B113" s="68"/>
      <c r="C113" s="68"/>
      <c r="D113" s="68"/>
    </row>
    <row r="114" spans="2:4" x14ac:dyDescent="0.3">
      <c r="B114" s="68"/>
      <c r="C114" s="68"/>
      <c r="D114" s="68"/>
    </row>
    <row r="115" spans="2:4" x14ac:dyDescent="0.3">
      <c r="B115" s="68"/>
      <c r="C115" s="68"/>
      <c r="D115" s="68"/>
    </row>
  </sheetData>
  <sheetProtection algorithmName="SHA-512" hashValue="vF3D+4g/q7hbqqRWDMG1MOlzFzsSSpAqTTgmUBNhbzmuY8C+i+3xyqqDriicx15eBMzoAvksnczCuqkUbnVjdw==" saltValue="pFiDXp9sObz5XK6aDbuUgw==" spinCount="100000" sheet="1" objects="1" scenarios="1"/>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CFB1-826B-42FB-8188-021020882BC4}">
  <sheetPr codeName="Blad45">
    <tabColor rgb="FFFFC000"/>
  </sheetPr>
  <dimension ref="B1:M28"/>
  <sheetViews>
    <sheetView workbookViewId="0">
      <selection activeCell="L4" sqref="L4:L11"/>
    </sheetView>
  </sheetViews>
  <sheetFormatPr defaultRowHeight="14.4" x14ac:dyDescent="0.3"/>
  <cols>
    <col min="2" max="2" width="19.33203125" bestFit="1" customWidth="1"/>
    <col min="3" max="3" width="14.44140625" bestFit="1" customWidth="1"/>
    <col min="5" max="5" width="16.109375" bestFit="1" customWidth="1"/>
    <col min="9" max="9" width="19.33203125" bestFit="1" customWidth="1"/>
    <col min="10" max="10" width="14.44140625" bestFit="1" customWidth="1"/>
    <col min="12" max="12" width="15.44140625" bestFit="1" customWidth="1"/>
  </cols>
  <sheetData>
    <row r="1" spans="2:13" ht="15" thickBot="1" x14ac:dyDescent="0.35">
      <c r="M1" s="75"/>
    </row>
    <row r="2" spans="2:13" x14ac:dyDescent="0.3">
      <c r="B2" s="73" t="s">
        <v>215</v>
      </c>
      <c r="C2" s="74" t="s">
        <v>98</v>
      </c>
      <c r="D2" s="75"/>
      <c r="E2" s="75"/>
      <c r="F2" s="75"/>
      <c r="G2" s="75"/>
      <c r="I2" s="73" t="s">
        <v>215</v>
      </c>
      <c r="J2" s="74" t="s">
        <v>98</v>
      </c>
      <c r="K2" s="75"/>
      <c r="L2" s="75"/>
      <c r="M2" s="75"/>
    </row>
    <row r="3" spans="2:13" x14ac:dyDescent="0.3">
      <c r="B3" s="76" t="s">
        <v>83</v>
      </c>
      <c r="C3" s="77" t="s">
        <v>84</v>
      </c>
      <c r="D3" s="75"/>
      <c r="E3" s="75"/>
      <c r="F3" s="75"/>
      <c r="G3" s="75"/>
      <c r="I3" s="76" t="s">
        <v>83</v>
      </c>
      <c r="J3" s="77" t="s">
        <v>84</v>
      </c>
      <c r="K3" s="75"/>
      <c r="L3" s="75"/>
      <c r="M3" s="75"/>
    </row>
    <row r="4" spans="2:13" x14ac:dyDescent="0.3">
      <c r="B4" s="76" t="s">
        <v>85</v>
      </c>
      <c r="C4" s="77">
        <v>49.33</v>
      </c>
      <c r="D4" s="75"/>
      <c r="E4" s="75"/>
      <c r="F4" s="75"/>
      <c r="G4" s="75"/>
      <c r="I4" s="76" t="s">
        <v>85</v>
      </c>
      <c r="J4" s="77">
        <v>20.38</v>
      </c>
      <c r="K4" s="75"/>
      <c r="L4" s="75"/>
      <c r="M4" s="75"/>
    </row>
    <row r="5" spans="2:13" x14ac:dyDescent="0.3">
      <c r="B5" s="76" t="s">
        <v>87</v>
      </c>
      <c r="C5" s="77"/>
      <c r="D5" s="75"/>
      <c r="E5" s="75"/>
      <c r="F5" s="75"/>
      <c r="G5" s="75"/>
      <c r="I5" s="76" t="s">
        <v>87</v>
      </c>
      <c r="J5" s="77">
        <v>78.3</v>
      </c>
      <c r="K5" s="75"/>
      <c r="L5" s="75"/>
      <c r="M5" s="75"/>
    </row>
    <row r="6" spans="2:13" x14ac:dyDescent="0.3">
      <c r="B6" s="76" t="s">
        <v>107</v>
      </c>
      <c r="C6" s="77"/>
      <c r="D6" s="75"/>
      <c r="E6" s="75"/>
      <c r="F6" s="75"/>
      <c r="G6" s="75"/>
      <c r="I6" s="76" t="s">
        <v>107</v>
      </c>
      <c r="J6" s="77">
        <v>78.5</v>
      </c>
      <c r="K6" s="75"/>
      <c r="L6" s="75"/>
      <c r="M6" s="75"/>
    </row>
    <row r="7" spans="2:13" x14ac:dyDescent="0.3">
      <c r="B7" s="76" t="s">
        <v>86</v>
      </c>
      <c r="C7" s="77">
        <v>485.7</v>
      </c>
      <c r="D7" s="75"/>
      <c r="E7" s="75"/>
      <c r="F7" s="75"/>
      <c r="G7" s="75"/>
      <c r="I7" s="76" t="s">
        <v>86</v>
      </c>
      <c r="J7" s="77">
        <v>134.9</v>
      </c>
      <c r="K7" s="75"/>
      <c r="L7" s="75"/>
      <c r="M7" s="75"/>
    </row>
    <row r="8" spans="2:13" x14ac:dyDescent="0.3">
      <c r="B8" s="76" t="s">
        <v>89</v>
      </c>
      <c r="C8" s="77">
        <v>38.770000000000003</v>
      </c>
      <c r="D8" s="75"/>
      <c r="E8" s="75"/>
      <c r="F8" s="75"/>
      <c r="G8" s="75"/>
      <c r="I8" s="76" t="s">
        <v>89</v>
      </c>
      <c r="J8" s="77"/>
      <c r="K8" s="75"/>
      <c r="L8" s="75"/>
      <c r="M8" s="75"/>
    </row>
    <row r="9" spans="2:13" x14ac:dyDescent="0.3">
      <c r="B9" s="76" t="s">
        <v>90</v>
      </c>
      <c r="C9" s="77">
        <v>107.5</v>
      </c>
      <c r="D9" s="75"/>
      <c r="E9" s="75"/>
      <c r="F9" s="75"/>
      <c r="G9" s="75"/>
      <c r="I9" s="76" t="s">
        <v>90</v>
      </c>
      <c r="J9" s="77">
        <v>0.82</v>
      </c>
      <c r="K9" s="75"/>
      <c r="L9" s="75"/>
      <c r="M9" s="75"/>
    </row>
    <row r="10" spans="2:13" x14ac:dyDescent="0.3">
      <c r="B10" s="76" t="s">
        <v>92</v>
      </c>
      <c r="C10" s="77">
        <v>261.98</v>
      </c>
      <c r="D10" s="75"/>
      <c r="E10" s="75"/>
      <c r="F10" s="75"/>
      <c r="G10" s="75"/>
      <c r="I10" s="76" t="s">
        <v>92</v>
      </c>
      <c r="J10" s="77">
        <v>78.8</v>
      </c>
      <c r="K10" s="75"/>
      <c r="L10" s="75"/>
      <c r="M10" s="75"/>
    </row>
    <row r="11" spans="2:13" x14ac:dyDescent="0.3">
      <c r="B11" s="76" t="s">
        <v>94</v>
      </c>
      <c r="C11" s="77">
        <v>20.18</v>
      </c>
      <c r="D11" s="75"/>
      <c r="E11" s="75"/>
      <c r="F11" s="75"/>
      <c r="G11" s="75"/>
      <c r="I11" s="76" t="s">
        <v>94</v>
      </c>
      <c r="J11" s="77">
        <v>39.56</v>
      </c>
      <c r="K11" s="75"/>
      <c r="L11" s="75"/>
      <c r="M11" s="75"/>
    </row>
    <row r="12" spans="2:13" x14ac:dyDescent="0.3">
      <c r="B12" s="76" t="s">
        <v>99</v>
      </c>
      <c r="C12" s="77">
        <v>7.5</v>
      </c>
      <c r="D12" s="75"/>
      <c r="E12" s="75"/>
      <c r="F12" s="75"/>
      <c r="G12" s="75"/>
      <c r="I12" s="76" t="s">
        <v>99</v>
      </c>
      <c r="J12" s="77"/>
      <c r="K12" s="75"/>
      <c r="L12" s="75"/>
      <c r="M12" s="75"/>
    </row>
    <row r="13" spans="2:13" ht="15" thickBot="1" x14ac:dyDescent="0.35">
      <c r="B13" s="78" t="s">
        <v>95</v>
      </c>
      <c r="C13" s="79">
        <v>970.96</v>
      </c>
      <c r="D13" s="75"/>
      <c r="E13" s="75"/>
      <c r="F13" s="75"/>
      <c r="G13" s="75"/>
      <c r="I13" s="78" t="s">
        <v>95</v>
      </c>
      <c r="J13" s="79">
        <v>431.26</v>
      </c>
      <c r="K13" s="75"/>
      <c r="L13" s="75"/>
      <c r="M13" s="75"/>
    </row>
    <row r="14" spans="2:13" ht="15" thickBot="1" x14ac:dyDescent="0.35">
      <c r="B14" s="75"/>
      <c r="C14" s="75"/>
      <c r="D14" s="75"/>
      <c r="E14" s="75"/>
      <c r="F14" s="75"/>
      <c r="G14" s="75"/>
      <c r="I14" s="75"/>
      <c r="J14" s="75"/>
      <c r="K14" s="75"/>
      <c r="L14" s="75"/>
      <c r="M14" s="75"/>
    </row>
    <row r="15" spans="2:13" ht="15" thickBot="1" x14ac:dyDescent="0.35">
      <c r="G15" s="75"/>
      <c r="I15" s="81" t="s">
        <v>216</v>
      </c>
      <c r="J15" s="82">
        <v>1402.22</v>
      </c>
      <c r="K15" s="75"/>
      <c r="L15" s="75"/>
    </row>
    <row r="16" spans="2:13" x14ac:dyDescent="0.3">
      <c r="G16" s="75"/>
    </row>
    <row r="17" spans="7:7" x14ac:dyDescent="0.3">
      <c r="G17" s="75"/>
    </row>
    <row r="18" spans="7:7" x14ac:dyDescent="0.3">
      <c r="G18" s="75"/>
    </row>
    <row r="19" spans="7:7" x14ac:dyDescent="0.3">
      <c r="G19" s="75"/>
    </row>
    <row r="20" spans="7:7" x14ac:dyDescent="0.3">
      <c r="G20" s="75"/>
    </row>
    <row r="21" spans="7:7" x14ac:dyDescent="0.3">
      <c r="G21" s="75"/>
    </row>
    <row r="22" spans="7:7" x14ac:dyDescent="0.3">
      <c r="G22" s="75"/>
    </row>
    <row r="23" spans="7:7" x14ac:dyDescent="0.3">
      <c r="G23" s="75"/>
    </row>
    <row r="24" spans="7:7" x14ac:dyDescent="0.3">
      <c r="G24" s="75"/>
    </row>
    <row r="25" spans="7:7" x14ac:dyDescent="0.3">
      <c r="G25" s="75"/>
    </row>
    <row r="26" spans="7:7" x14ac:dyDescent="0.3">
      <c r="G26" s="75"/>
    </row>
    <row r="27" spans="7:7" x14ac:dyDescent="0.3">
      <c r="G27" s="75"/>
    </row>
    <row r="28" spans="7:7" x14ac:dyDescent="0.3">
      <c r="G28" s="75"/>
    </row>
  </sheetData>
  <sheetProtection algorithmName="SHA-512" hashValue="u/m7wpW7GOepkXsUr8AQ/jUDjmsmeGvnOx6IqeI/5dpqULCf/n5RiWxD0cGtnWitZvSVYYohfhfAYK7v52d5og==" saltValue="a2xxBp3nZYD3hXCND4H/XA==" spinCount="100000" sheet="1" objects="1" scenarios="1"/>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1AA75-9413-4E15-BE6C-8D6DBCD0D679}">
  <sheetPr codeName="Blad46">
    <tabColor rgb="FFFFC000"/>
  </sheetPr>
  <dimension ref="B1:F13"/>
  <sheetViews>
    <sheetView workbookViewId="0">
      <selection activeCell="E4" sqref="E4:F12"/>
    </sheetView>
  </sheetViews>
  <sheetFormatPr defaultRowHeight="14.4" x14ac:dyDescent="0.3"/>
  <cols>
    <col min="2" max="2" width="19.33203125" bestFit="1" customWidth="1"/>
    <col min="3" max="3" width="14.44140625" bestFit="1" customWidth="1"/>
  </cols>
  <sheetData>
    <row r="1" spans="2:6" ht="15" thickBot="1" x14ac:dyDescent="0.35"/>
    <row r="2" spans="2:6" x14ac:dyDescent="0.3">
      <c r="B2" s="73" t="s">
        <v>218</v>
      </c>
      <c r="C2" s="74" t="s">
        <v>98</v>
      </c>
      <c r="D2" s="75"/>
      <c r="E2" s="75"/>
      <c r="F2" s="75"/>
    </row>
    <row r="3" spans="2:6" x14ac:dyDescent="0.3">
      <c r="B3" s="76" t="s">
        <v>83</v>
      </c>
      <c r="C3" s="77" t="s">
        <v>84</v>
      </c>
      <c r="D3" s="75"/>
      <c r="E3" s="75"/>
      <c r="F3" s="75"/>
    </row>
    <row r="4" spans="2:6" x14ac:dyDescent="0.3">
      <c r="B4" s="76" t="s">
        <v>85</v>
      </c>
      <c r="C4" s="77">
        <v>88</v>
      </c>
      <c r="D4" s="75"/>
      <c r="E4" s="75"/>
      <c r="F4" s="75"/>
    </row>
    <row r="5" spans="2:6" x14ac:dyDescent="0.3">
      <c r="B5" s="76" t="s">
        <v>87</v>
      </c>
      <c r="C5" s="77">
        <v>115.4</v>
      </c>
      <c r="D5" s="75"/>
      <c r="E5" s="75"/>
      <c r="F5" s="75"/>
    </row>
    <row r="6" spans="2:6" x14ac:dyDescent="0.3">
      <c r="B6" s="76" t="s">
        <v>107</v>
      </c>
      <c r="C6" s="77"/>
      <c r="D6" s="75"/>
      <c r="E6" s="75"/>
      <c r="F6" s="75"/>
    </row>
    <row r="7" spans="2:6" x14ac:dyDescent="0.3">
      <c r="B7" s="76" t="s">
        <v>86</v>
      </c>
      <c r="C7" s="77">
        <v>890.6</v>
      </c>
      <c r="D7" s="75"/>
      <c r="E7" s="75"/>
      <c r="F7" s="75"/>
    </row>
    <row r="8" spans="2:6" x14ac:dyDescent="0.3">
      <c r="B8" s="76" t="s">
        <v>89</v>
      </c>
      <c r="C8" s="77">
        <v>112.47</v>
      </c>
      <c r="D8" s="75"/>
      <c r="E8" s="75"/>
      <c r="F8" s="75"/>
    </row>
    <row r="9" spans="2:6" x14ac:dyDescent="0.3">
      <c r="B9" s="76" t="s">
        <v>90</v>
      </c>
      <c r="C9" s="77">
        <v>114.7</v>
      </c>
      <c r="D9" s="75"/>
      <c r="E9" s="75"/>
      <c r="F9" s="75"/>
    </row>
    <row r="10" spans="2:6" x14ac:dyDescent="0.3">
      <c r="B10" s="76" t="s">
        <v>92</v>
      </c>
      <c r="C10" s="77">
        <v>643.70000000000005</v>
      </c>
      <c r="D10" s="75"/>
      <c r="E10" s="75"/>
      <c r="F10" s="75"/>
    </row>
    <row r="11" spans="2:6" x14ac:dyDescent="0.3">
      <c r="B11" s="76" t="s">
        <v>94</v>
      </c>
      <c r="C11" s="77">
        <v>50.16</v>
      </c>
      <c r="D11" s="75"/>
      <c r="E11" s="75"/>
      <c r="F11" s="75"/>
    </row>
    <row r="12" spans="2:6" x14ac:dyDescent="0.3">
      <c r="B12" s="76" t="s">
        <v>99</v>
      </c>
      <c r="C12" s="77">
        <v>18.850000000000001</v>
      </c>
      <c r="D12" s="75"/>
      <c r="E12" s="75"/>
      <c r="F12" s="75"/>
    </row>
    <row r="13" spans="2:6" ht="15" thickBot="1" x14ac:dyDescent="0.35">
      <c r="B13" s="78" t="s">
        <v>95</v>
      </c>
      <c r="C13" s="79">
        <v>2033.88</v>
      </c>
      <c r="D13" s="75"/>
      <c r="E13" s="75"/>
      <c r="F13" s="75"/>
    </row>
  </sheetData>
  <sheetProtection algorithmName="SHA-512" hashValue="+iKY/P5ihPmUhI2XGi/d/2YWDwR3WdZ09qJKc6SUxPAyJ7dmcrKGAIDzQHRfuZhreWuUodu6rU3YCDp5kxP/Sw==" saltValue="7owXuCSENX24Tf5NKBH0qA==" spinCount="100000" sheet="1" objects="1" scenarios="1"/>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B85F8-8CAE-4614-B680-7EC561BA676E}">
  <sheetPr codeName="Blad47">
    <tabColor rgb="FFFFC000"/>
  </sheetPr>
  <dimension ref="B1:G13"/>
  <sheetViews>
    <sheetView workbookViewId="0">
      <selection activeCell="E4" sqref="E4:G12"/>
    </sheetView>
  </sheetViews>
  <sheetFormatPr defaultRowHeight="14.4" x14ac:dyDescent="0.3"/>
  <cols>
    <col min="2" max="2" width="19.33203125" bestFit="1" customWidth="1"/>
    <col min="3" max="3" width="14.44140625" bestFit="1" customWidth="1"/>
    <col min="5" max="5" width="15.44140625" bestFit="1" customWidth="1"/>
    <col min="6" max="6" width="12.109375" bestFit="1" customWidth="1"/>
    <col min="7" max="7" width="16.109375" bestFit="1" customWidth="1"/>
  </cols>
  <sheetData>
    <row r="1" spans="2:7" ht="15" thickBot="1" x14ac:dyDescent="0.35"/>
    <row r="2" spans="2:7" x14ac:dyDescent="0.3">
      <c r="B2" s="73" t="s">
        <v>217</v>
      </c>
      <c r="C2" s="74" t="s">
        <v>98</v>
      </c>
      <c r="D2" s="75"/>
      <c r="E2" s="75"/>
      <c r="F2" s="75"/>
      <c r="G2" s="75"/>
    </row>
    <row r="3" spans="2:7" x14ac:dyDescent="0.3">
      <c r="B3" s="76" t="s">
        <v>83</v>
      </c>
      <c r="C3" s="77" t="s">
        <v>84</v>
      </c>
      <c r="D3" s="75"/>
      <c r="E3" s="75"/>
      <c r="F3" s="75"/>
      <c r="G3" s="75"/>
    </row>
    <row r="4" spans="2:7" x14ac:dyDescent="0.3">
      <c r="B4" s="76" t="s">
        <v>85</v>
      </c>
      <c r="C4" s="77">
        <v>79.38</v>
      </c>
      <c r="D4" s="75"/>
      <c r="E4" s="75"/>
      <c r="F4" s="75"/>
      <c r="G4" s="75"/>
    </row>
    <row r="5" spans="2:7" x14ac:dyDescent="0.3">
      <c r="B5" s="76" t="s">
        <v>87</v>
      </c>
      <c r="C5" s="77">
        <v>164.5</v>
      </c>
      <c r="D5" s="75"/>
      <c r="E5" s="75"/>
      <c r="F5" s="75"/>
      <c r="G5" s="75"/>
    </row>
    <row r="6" spans="2:7" x14ac:dyDescent="0.3">
      <c r="B6" s="76" t="s">
        <v>107</v>
      </c>
      <c r="C6" s="77"/>
      <c r="D6" s="75"/>
      <c r="E6" s="75"/>
      <c r="F6" s="75"/>
      <c r="G6" s="75"/>
    </row>
    <row r="7" spans="2:7" x14ac:dyDescent="0.3">
      <c r="B7" s="76" t="s">
        <v>86</v>
      </c>
      <c r="C7" s="77">
        <v>802.9</v>
      </c>
      <c r="D7" s="75"/>
      <c r="E7" s="75"/>
      <c r="F7" s="75"/>
      <c r="G7" s="75"/>
    </row>
    <row r="8" spans="2:7" x14ac:dyDescent="0.3">
      <c r="B8" s="76" t="s">
        <v>89</v>
      </c>
      <c r="C8" s="77">
        <v>144.6</v>
      </c>
      <c r="D8" s="75"/>
      <c r="E8" s="75"/>
      <c r="F8" s="75"/>
      <c r="G8" s="75"/>
    </row>
    <row r="9" spans="2:7" x14ac:dyDescent="0.3">
      <c r="B9" s="76" t="s">
        <v>90</v>
      </c>
      <c r="C9" s="77">
        <v>144.80000000000001</v>
      </c>
      <c r="D9" s="75"/>
      <c r="E9" s="75"/>
      <c r="F9" s="75"/>
      <c r="G9" s="75"/>
    </row>
    <row r="10" spans="2:7" x14ac:dyDescent="0.3">
      <c r="B10" s="76" t="s">
        <v>92</v>
      </c>
      <c r="C10" s="77">
        <v>443.8</v>
      </c>
      <c r="D10" s="75"/>
      <c r="E10" s="75"/>
      <c r="F10" s="75"/>
      <c r="G10" s="75"/>
    </row>
    <row r="11" spans="2:7" x14ac:dyDescent="0.3">
      <c r="B11" s="76" t="s">
        <v>94</v>
      </c>
      <c r="C11" s="77">
        <v>66.97</v>
      </c>
      <c r="D11" s="75"/>
      <c r="E11" s="75"/>
      <c r="F11" s="75"/>
      <c r="G11" s="75"/>
    </row>
    <row r="12" spans="2:7" x14ac:dyDescent="0.3">
      <c r="B12" s="76" t="s">
        <v>99</v>
      </c>
      <c r="C12" s="77">
        <v>15.8</v>
      </c>
      <c r="D12" s="75"/>
      <c r="E12" s="75"/>
      <c r="F12" s="75"/>
      <c r="G12" s="75"/>
    </row>
    <row r="13" spans="2:7" ht="15" thickBot="1" x14ac:dyDescent="0.35">
      <c r="B13" s="78" t="s">
        <v>95</v>
      </c>
      <c r="C13" s="79">
        <v>1862.75</v>
      </c>
      <c r="D13" s="75"/>
      <c r="E13" s="75"/>
      <c r="F13" s="75"/>
      <c r="G13" s="75"/>
    </row>
  </sheetData>
  <sheetProtection algorithmName="SHA-512" hashValue="QfSdX3fhHPS3DYbK+Y6ByOkk7KPRyE2NrIegCpVQPlPjh4MnJDYUCdiA/xyDxg2Q6TpvVaQZfNuLA0EqcqZsjg==" saltValue="8W9gZQNdu8aX3STv9mC19Q==" spinCount="100000" sheet="1" objects="1" scenarios="1"/>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5A59-FF89-4718-9EE6-327A6E5CB78F}">
  <sheetPr codeName="Blad48">
    <tabColor rgb="FFFFC000"/>
  </sheetPr>
  <dimension ref="B1:G16"/>
  <sheetViews>
    <sheetView workbookViewId="0">
      <selection activeCell="D9" sqref="D9"/>
    </sheetView>
  </sheetViews>
  <sheetFormatPr defaultRowHeight="14.4" x14ac:dyDescent="0.3"/>
  <cols>
    <col min="2" max="2" width="21.6640625" customWidth="1"/>
    <col min="3" max="3" width="14.44140625" bestFit="1" customWidth="1"/>
  </cols>
  <sheetData>
    <row r="1" spans="2:7" ht="15" thickBot="1" x14ac:dyDescent="0.35"/>
    <row r="2" spans="2:7" x14ac:dyDescent="0.3">
      <c r="B2" s="73" t="s">
        <v>219</v>
      </c>
      <c r="C2" s="74" t="s">
        <v>98</v>
      </c>
      <c r="D2" s="75"/>
      <c r="E2" s="75"/>
      <c r="F2" s="75"/>
      <c r="G2" s="75"/>
    </row>
    <row r="3" spans="2:7" x14ac:dyDescent="0.3">
      <c r="B3" s="76" t="s">
        <v>83</v>
      </c>
      <c r="C3" s="77" t="s">
        <v>84</v>
      </c>
      <c r="D3" s="75"/>
      <c r="E3" s="75"/>
      <c r="F3" s="75"/>
      <c r="G3" s="75"/>
    </row>
    <row r="4" spans="2:7" x14ac:dyDescent="0.3">
      <c r="B4" s="76" t="s">
        <v>85</v>
      </c>
      <c r="C4" s="77">
        <v>68.3</v>
      </c>
      <c r="D4" s="75"/>
      <c r="E4" s="75"/>
      <c r="F4" s="75"/>
      <c r="G4" s="75"/>
    </row>
    <row r="5" spans="2:7" x14ac:dyDescent="0.3">
      <c r="B5" s="76" t="s">
        <v>87</v>
      </c>
      <c r="C5" s="77">
        <v>277.8</v>
      </c>
      <c r="D5" s="75"/>
      <c r="E5" s="75"/>
      <c r="F5" s="75"/>
      <c r="G5" s="75"/>
    </row>
    <row r="6" spans="2:7" x14ac:dyDescent="0.3">
      <c r="B6" s="76" t="s">
        <v>107</v>
      </c>
      <c r="C6" s="77"/>
      <c r="D6" s="75"/>
      <c r="E6" s="75"/>
      <c r="F6" s="75"/>
      <c r="G6" s="75"/>
    </row>
    <row r="7" spans="2:7" x14ac:dyDescent="0.3">
      <c r="B7" s="76" t="s">
        <v>86</v>
      </c>
      <c r="C7" s="77">
        <v>1032.5999999999999</v>
      </c>
      <c r="D7" s="75"/>
      <c r="E7" s="75"/>
      <c r="F7" s="75"/>
      <c r="G7" s="75"/>
    </row>
    <row r="8" spans="2:7" x14ac:dyDescent="0.3">
      <c r="B8" s="76" t="s">
        <v>89</v>
      </c>
      <c r="C8" s="77">
        <v>19.98</v>
      </c>
      <c r="D8" s="75"/>
      <c r="E8" s="75"/>
      <c r="F8" s="75"/>
      <c r="G8" s="75"/>
    </row>
    <row r="9" spans="2:7" x14ac:dyDescent="0.3">
      <c r="B9" s="76" t="s">
        <v>90</v>
      </c>
      <c r="C9" s="77">
        <v>75.760000000000005</v>
      </c>
      <c r="D9" s="99" t="s">
        <v>245</v>
      </c>
      <c r="E9" s="75" t="s">
        <v>124</v>
      </c>
      <c r="F9" s="75" t="s">
        <v>109</v>
      </c>
      <c r="G9" s="75" t="s">
        <v>110</v>
      </c>
    </row>
    <row r="10" spans="2:7" x14ac:dyDescent="0.3">
      <c r="B10" s="76" t="s">
        <v>92</v>
      </c>
      <c r="C10" s="77">
        <v>620.5</v>
      </c>
      <c r="D10" s="75"/>
      <c r="E10" s="75"/>
      <c r="F10" s="75"/>
      <c r="G10" s="75"/>
    </row>
    <row r="11" spans="2:7" x14ac:dyDescent="0.3">
      <c r="B11" s="76" t="s">
        <v>94</v>
      </c>
      <c r="C11" s="77">
        <v>40.58</v>
      </c>
      <c r="D11" s="75"/>
      <c r="E11" s="75"/>
      <c r="F11" s="75"/>
      <c r="G11" s="75"/>
    </row>
    <row r="12" spans="2:7" x14ac:dyDescent="0.3">
      <c r="B12" s="76" t="s">
        <v>99</v>
      </c>
      <c r="C12" s="77">
        <v>15.97</v>
      </c>
      <c r="D12" s="75"/>
      <c r="E12" s="75"/>
      <c r="F12" s="75"/>
      <c r="G12" s="75"/>
    </row>
    <row r="13" spans="2:7" ht="15" thickBot="1" x14ac:dyDescent="0.35">
      <c r="B13" s="78" t="s">
        <v>95</v>
      </c>
      <c r="C13" s="79">
        <v>2151.4899999999998</v>
      </c>
      <c r="D13" s="75"/>
      <c r="E13" s="75"/>
      <c r="F13" s="75"/>
      <c r="G13" s="75"/>
    </row>
    <row r="14" spans="2:7" x14ac:dyDescent="0.3">
      <c r="B14" s="75"/>
      <c r="C14" s="75"/>
      <c r="D14" s="75"/>
      <c r="E14" s="75"/>
      <c r="F14" s="75"/>
      <c r="G14" s="75"/>
    </row>
    <row r="15" spans="2:7" x14ac:dyDescent="0.3">
      <c r="B15" s="75"/>
      <c r="C15" s="75"/>
      <c r="D15" s="75"/>
      <c r="E15" s="75"/>
      <c r="F15" s="75"/>
      <c r="G15" s="75"/>
    </row>
    <row r="16" spans="2:7" x14ac:dyDescent="0.3">
      <c r="B16" s="60" t="s">
        <v>220</v>
      </c>
      <c r="C16" s="75"/>
      <c r="D16" s="75"/>
      <c r="E16" s="75"/>
      <c r="F16" s="75"/>
      <c r="G16" s="75"/>
    </row>
  </sheetData>
  <sheetProtection algorithmName="SHA-512" hashValue="KEEL69zKQrmlAz2igaSBrNobMstFF+cQMPEG1fdDnLw0kAPXl3gzfkTmAQfs50eNnB1pGQeLtJkA1X9ApYbYcQ==" saltValue="xd+NQvVQlkaYdhCVyz7JwQ==" spinCount="100000" sheet="1" objects="1" scenarios="1"/>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CF96-1B9B-4D42-8FBF-EC7AA7B3D5FF}">
  <sheetPr codeName="Blad49">
    <tabColor rgb="FFFFC000"/>
  </sheetPr>
  <dimension ref="B1:L76"/>
  <sheetViews>
    <sheetView workbookViewId="0">
      <selection activeCell="L4" sqref="L4:L12"/>
    </sheetView>
  </sheetViews>
  <sheetFormatPr defaultRowHeight="14.4" x14ac:dyDescent="0.3"/>
  <cols>
    <col min="2" max="2" width="19.33203125" bestFit="1" customWidth="1"/>
    <col min="3" max="3" width="14.44140625" bestFit="1" customWidth="1"/>
    <col min="5" max="5" width="16.109375" bestFit="1" customWidth="1"/>
    <col min="9" max="9" width="22.88671875" bestFit="1" customWidth="1"/>
    <col min="10" max="10" width="14.44140625" bestFit="1" customWidth="1"/>
    <col min="11" max="11" width="25.33203125" customWidth="1"/>
    <col min="12" max="12" width="17.44140625" customWidth="1"/>
  </cols>
  <sheetData>
    <row r="1" spans="2:12" ht="15" thickBot="1" x14ac:dyDescent="0.35"/>
    <row r="2" spans="2:12" x14ac:dyDescent="0.3">
      <c r="B2" s="73" t="s">
        <v>222</v>
      </c>
      <c r="C2" s="74" t="s">
        <v>98</v>
      </c>
      <c r="D2" s="75"/>
      <c r="E2" s="75"/>
      <c r="F2" s="75"/>
      <c r="G2" s="75"/>
      <c r="I2" s="73" t="s">
        <v>221</v>
      </c>
      <c r="J2" s="74" t="s">
        <v>98</v>
      </c>
      <c r="K2" s="75"/>
      <c r="L2" s="75"/>
    </row>
    <row r="3" spans="2:12" x14ac:dyDescent="0.3">
      <c r="B3" s="76" t="s">
        <v>83</v>
      </c>
      <c r="C3" s="77" t="s">
        <v>84</v>
      </c>
      <c r="D3" s="75"/>
      <c r="E3" s="75"/>
      <c r="F3" s="75"/>
      <c r="G3" s="75"/>
      <c r="I3" s="76" t="s">
        <v>83</v>
      </c>
      <c r="J3" s="77" t="s">
        <v>84</v>
      </c>
      <c r="K3" s="75"/>
      <c r="L3" s="75"/>
    </row>
    <row r="4" spans="2:12" x14ac:dyDescent="0.3">
      <c r="B4" s="76" t="s">
        <v>85</v>
      </c>
      <c r="C4" s="77">
        <v>74.8</v>
      </c>
      <c r="D4" s="75"/>
      <c r="E4" s="68"/>
      <c r="F4" s="75"/>
      <c r="G4" s="75"/>
      <c r="I4" s="76" t="s">
        <v>85</v>
      </c>
      <c r="J4" s="77">
        <v>49.27</v>
      </c>
      <c r="K4" s="75"/>
      <c r="L4" s="68"/>
    </row>
    <row r="5" spans="2:12" x14ac:dyDescent="0.3">
      <c r="B5" s="76" t="s">
        <v>87</v>
      </c>
      <c r="C5" s="77">
        <v>90.5</v>
      </c>
      <c r="D5" s="75"/>
      <c r="E5" s="68"/>
      <c r="F5" s="75"/>
      <c r="G5" s="75"/>
      <c r="I5" s="76" t="s">
        <v>87</v>
      </c>
      <c r="J5" s="77"/>
      <c r="K5" s="75"/>
      <c r="L5" s="75"/>
    </row>
    <row r="6" spans="2:12" x14ac:dyDescent="0.3">
      <c r="B6" s="76" t="s">
        <v>107</v>
      </c>
      <c r="C6" s="77"/>
      <c r="D6" s="75"/>
      <c r="E6" s="75"/>
      <c r="F6" s="75"/>
      <c r="G6" s="75"/>
      <c r="I6" s="76" t="s">
        <v>107</v>
      </c>
      <c r="J6" s="77">
        <v>84.4</v>
      </c>
      <c r="K6" s="75"/>
      <c r="L6" s="75"/>
    </row>
    <row r="7" spans="2:12" x14ac:dyDescent="0.3">
      <c r="B7" s="76" t="s">
        <v>86</v>
      </c>
      <c r="C7" s="77">
        <v>759.3</v>
      </c>
      <c r="D7" s="75"/>
      <c r="E7" s="75"/>
      <c r="F7" s="75"/>
      <c r="G7" s="75"/>
      <c r="I7" s="76" t="s">
        <v>86</v>
      </c>
      <c r="J7" s="77">
        <v>450</v>
      </c>
      <c r="K7" s="75"/>
      <c r="L7" s="75"/>
    </row>
    <row r="8" spans="2:12" x14ac:dyDescent="0.3">
      <c r="B8" s="76" t="s">
        <v>89</v>
      </c>
      <c r="C8" s="77">
        <v>129.31</v>
      </c>
      <c r="D8" s="75"/>
      <c r="E8" s="68"/>
      <c r="F8" s="75"/>
      <c r="G8" s="75"/>
      <c r="I8" s="76" t="s">
        <v>89</v>
      </c>
      <c r="J8" s="77">
        <v>33.200000000000003</v>
      </c>
      <c r="K8" s="75"/>
      <c r="L8" s="75"/>
    </row>
    <row r="9" spans="2:12" x14ac:dyDescent="0.3">
      <c r="B9" s="76" t="s">
        <v>90</v>
      </c>
      <c r="C9" s="77">
        <v>47.6</v>
      </c>
      <c r="D9" s="75"/>
      <c r="E9" s="75"/>
      <c r="F9" s="75"/>
      <c r="G9" s="75"/>
      <c r="I9" s="76" t="s">
        <v>90</v>
      </c>
      <c r="J9" s="71">
        <v>29.9</v>
      </c>
      <c r="K9" s="75"/>
      <c r="L9" s="68"/>
    </row>
    <row r="10" spans="2:12" x14ac:dyDescent="0.3">
      <c r="B10" s="76" t="s">
        <v>92</v>
      </c>
      <c r="C10" s="77">
        <v>400.24</v>
      </c>
      <c r="D10" s="75"/>
      <c r="E10" s="75"/>
      <c r="F10" s="75"/>
      <c r="G10" s="75"/>
      <c r="I10" s="76" t="s">
        <v>92</v>
      </c>
      <c r="J10" s="77">
        <v>229.5</v>
      </c>
      <c r="K10" s="75"/>
      <c r="L10" s="68"/>
    </row>
    <row r="11" spans="2:12" x14ac:dyDescent="0.3">
      <c r="B11" s="76" t="s">
        <v>94</v>
      </c>
      <c r="C11" s="77">
        <v>69.69</v>
      </c>
      <c r="D11" s="75"/>
      <c r="E11" s="68"/>
      <c r="F11" s="75"/>
      <c r="G11" s="75"/>
      <c r="I11" s="76" t="s">
        <v>94</v>
      </c>
      <c r="J11" s="77">
        <v>23.07</v>
      </c>
      <c r="K11" s="75"/>
      <c r="L11" s="68"/>
    </row>
    <row r="12" spans="2:12" x14ac:dyDescent="0.3">
      <c r="B12" s="76" t="s">
        <v>99</v>
      </c>
      <c r="C12" s="77">
        <v>0.85</v>
      </c>
      <c r="D12" s="75"/>
      <c r="E12" s="68"/>
      <c r="F12" s="75"/>
      <c r="G12" s="75"/>
      <c r="I12" s="76" t="s">
        <v>99</v>
      </c>
      <c r="J12" s="71">
        <v>7.34</v>
      </c>
      <c r="K12" s="68"/>
      <c r="L12" s="68"/>
    </row>
    <row r="13" spans="2:12" ht="15" thickBot="1" x14ac:dyDescent="0.35">
      <c r="B13" s="78" t="s">
        <v>95</v>
      </c>
      <c r="C13" s="79">
        <f>SUM(C4:C12)</f>
        <v>1572.2899999999997</v>
      </c>
      <c r="D13" s="75"/>
      <c r="E13" s="75"/>
      <c r="F13" s="75"/>
      <c r="G13" s="75"/>
      <c r="I13" s="78" t="s">
        <v>95</v>
      </c>
      <c r="J13" s="79">
        <f>SUM(J4:J12)</f>
        <v>906.68000000000018</v>
      </c>
      <c r="K13" s="75"/>
      <c r="L13" s="75"/>
    </row>
    <row r="14" spans="2:12" ht="15" thickBot="1" x14ac:dyDescent="0.35">
      <c r="B14" s="75"/>
      <c r="C14" s="75"/>
      <c r="D14" s="75"/>
      <c r="E14" s="75"/>
      <c r="F14" s="75"/>
      <c r="G14" s="75"/>
      <c r="I14" s="75"/>
      <c r="J14" s="75"/>
      <c r="K14" s="75"/>
      <c r="L14" s="75"/>
    </row>
    <row r="15" spans="2:12" ht="15" thickBot="1" x14ac:dyDescent="0.35">
      <c r="B15" s="69"/>
      <c r="C15" s="69"/>
      <c r="G15" s="75"/>
      <c r="I15" s="81" t="s">
        <v>216</v>
      </c>
      <c r="J15" s="82">
        <f>SUM(C13+J13)</f>
        <v>2478.9699999999998</v>
      </c>
      <c r="K15" s="75"/>
      <c r="L15" s="75"/>
    </row>
    <row r="16" spans="2:12" x14ac:dyDescent="0.3">
      <c r="B16" s="68"/>
      <c r="C16" s="68"/>
    </row>
    <row r="17" spans="2:11" x14ac:dyDescent="0.3">
      <c r="B17" s="68"/>
      <c r="C17" s="68"/>
    </row>
    <row r="18" spans="2:11" x14ac:dyDescent="0.3">
      <c r="B18" s="68"/>
      <c r="C18" s="68"/>
      <c r="I18" s="69"/>
      <c r="J18" s="69"/>
      <c r="K18" s="69"/>
    </row>
    <row r="19" spans="2:11" x14ac:dyDescent="0.3">
      <c r="B19" s="68"/>
      <c r="C19" s="68"/>
      <c r="I19" s="68"/>
      <c r="J19" s="68"/>
      <c r="K19" s="68"/>
    </row>
    <row r="20" spans="2:11" x14ac:dyDescent="0.3">
      <c r="B20" s="68"/>
      <c r="C20" s="68"/>
      <c r="I20" s="68"/>
      <c r="J20" s="68"/>
      <c r="K20" s="68"/>
    </row>
    <row r="21" spans="2:11" x14ac:dyDescent="0.3">
      <c r="B21" s="68"/>
      <c r="C21" s="68"/>
      <c r="I21" s="68"/>
      <c r="J21" s="68"/>
      <c r="K21" s="68"/>
    </row>
    <row r="22" spans="2:11" x14ac:dyDescent="0.3">
      <c r="B22" s="68"/>
      <c r="C22" s="68"/>
      <c r="I22" s="68"/>
      <c r="J22" s="68"/>
      <c r="K22" s="68"/>
    </row>
    <row r="23" spans="2:11" x14ac:dyDescent="0.3">
      <c r="B23" s="68"/>
      <c r="C23" s="68"/>
      <c r="I23" s="68"/>
      <c r="J23" s="68"/>
      <c r="K23" s="68"/>
    </row>
    <row r="24" spans="2:11" x14ac:dyDescent="0.3">
      <c r="B24" s="68"/>
      <c r="C24" s="68"/>
      <c r="I24" s="68"/>
      <c r="J24" s="68"/>
      <c r="K24" s="68"/>
    </row>
    <row r="25" spans="2:11" x14ac:dyDescent="0.3">
      <c r="B25" s="68"/>
      <c r="C25" s="68"/>
      <c r="I25" s="68"/>
      <c r="J25" s="68"/>
      <c r="K25" s="68"/>
    </row>
    <row r="26" spans="2:11" x14ac:dyDescent="0.3">
      <c r="B26" s="68"/>
      <c r="C26" s="68"/>
      <c r="I26" s="68"/>
      <c r="J26" s="68"/>
      <c r="K26" s="68"/>
    </row>
    <row r="27" spans="2:11" x14ac:dyDescent="0.3">
      <c r="B27" s="68"/>
      <c r="C27" s="68"/>
      <c r="I27" s="68"/>
      <c r="J27" s="68"/>
      <c r="K27" s="68"/>
    </row>
    <row r="28" spans="2:11" x14ac:dyDescent="0.3">
      <c r="B28" s="68"/>
      <c r="C28" s="68"/>
      <c r="I28" s="68"/>
      <c r="J28" s="68"/>
      <c r="K28" s="68"/>
    </row>
    <row r="29" spans="2:11" x14ac:dyDescent="0.3">
      <c r="B29" s="68"/>
      <c r="C29" s="68"/>
      <c r="I29" s="68"/>
      <c r="J29" s="68"/>
      <c r="K29" s="68"/>
    </row>
    <row r="30" spans="2:11" x14ac:dyDescent="0.3">
      <c r="B30" s="68"/>
      <c r="C30" s="68"/>
      <c r="I30" s="68"/>
      <c r="J30" s="68"/>
      <c r="K30" s="68"/>
    </row>
    <row r="31" spans="2:11" x14ac:dyDescent="0.3">
      <c r="B31" s="68"/>
      <c r="C31" s="68"/>
      <c r="I31" s="68"/>
      <c r="J31" s="68"/>
      <c r="K31" s="68"/>
    </row>
    <row r="32" spans="2:11" x14ac:dyDescent="0.3">
      <c r="B32" s="68"/>
      <c r="C32" s="68"/>
      <c r="I32" s="68"/>
      <c r="J32" s="68"/>
      <c r="K32" s="68"/>
    </row>
    <row r="33" spans="2:11" x14ac:dyDescent="0.3">
      <c r="B33" s="68"/>
      <c r="C33" s="68"/>
      <c r="I33" s="68"/>
      <c r="J33" s="68"/>
      <c r="K33" s="68"/>
    </row>
    <row r="34" spans="2:11" x14ac:dyDescent="0.3">
      <c r="B34" s="68"/>
      <c r="C34" s="68"/>
      <c r="I34" s="68"/>
      <c r="J34" s="68"/>
      <c r="K34" s="68"/>
    </row>
    <row r="35" spans="2:11" x14ac:dyDescent="0.3">
      <c r="B35" s="68"/>
      <c r="C35" s="68"/>
      <c r="I35" s="68"/>
      <c r="J35" s="68"/>
      <c r="K35" s="68"/>
    </row>
    <row r="36" spans="2:11" x14ac:dyDescent="0.3">
      <c r="B36" s="68"/>
      <c r="C36" s="68"/>
      <c r="I36" s="68"/>
      <c r="J36" s="68"/>
      <c r="K36" s="68"/>
    </row>
    <row r="37" spans="2:11" x14ac:dyDescent="0.3">
      <c r="B37" s="68"/>
      <c r="C37" s="68"/>
      <c r="I37" s="68"/>
      <c r="J37" s="68"/>
      <c r="K37" s="68"/>
    </row>
    <row r="38" spans="2:11" x14ac:dyDescent="0.3">
      <c r="B38" s="68"/>
      <c r="C38" s="68"/>
      <c r="I38" s="68"/>
      <c r="J38" s="68"/>
      <c r="K38" s="68"/>
    </row>
    <row r="39" spans="2:11" x14ac:dyDescent="0.3">
      <c r="B39" s="68"/>
      <c r="C39" s="68"/>
      <c r="I39" s="68"/>
      <c r="J39" s="68"/>
      <c r="K39" s="68"/>
    </row>
    <row r="40" spans="2:11" x14ac:dyDescent="0.3">
      <c r="B40" s="68"/>
      <c r="C40" s="68"/>
      <c r="I40" s="68"/>
      <c r="J40" s="68"/>
      <c r="K40" s="68"/>
    </row>
    <row r="41" spans="2:11" x14ac:dyDescent="0.3">
      <c r="B41" s="68"/>
      <c r="C41" s="68"/>
      <c r="I41" s="68"/>
      <c r="J41" s="68"/>
      <c r="K41" s="68"/>
    </row>
    <row r="42" spans="2:11" x14ac:dyDescent="0.3">
      <c r="B42" s="68"/>
      <c r="C42" s="68"/>
      <c r="I42" s="68"/>
      <c r="J42" s="68"/>
      <c r="K42" s="68"/>
    </row>
    <row r="43" spans="2:11" x14ac:dyDescent="0.3">
      <c r="B43" s="68"/>
      <c r="C43" s="68"/>
      <c r="I43" s="68"/>
      <c r="J43" s="68"/>
      <c r="K43" s="68"/>
    </row>
    <row r="44" spans="2:11" x14ac:dyDescent="0.3">
      <c r="B44" s="68"/>
      <c r="C44" s="68"/>
      <c r="I44" s="68"/>
      <c r="J44" s="68"/>
      <c r="K44" s="68"/>
    </row>
    <row r="45" spans="2:11" x14ac:dyDescent="0.3">
      <c r="B45" s="68"/>
      <c r="C45" s="68"/>
      <c r="I45" s="68"/>
      <c r="J45" s="68"/>
      <c r="K45" s="68"/>
    </row>
    <row r="46" spans="2:11" x14ac:dyDescent="0.3">
      <c r="B46" s="68"/>
      <c r="C46" s="68"/>
      <c r="I46" s="68"/>
      <c r="J46" s="68"/>
      <c r="K46" s="68"/>
    </row>
    <row r="47" spans="2:11" x14ac:dyDescent="0.3">
      <c r="B47" s="68"/>
      <c r="C47" s="68"/>
      <c r="I47" s="68"/>
      <c r="J47" s="68"/>
      <c r="K47" s="68"/>
    </row>
    <row r="48" spans="2:11" x14ac:dyDescent="0.3">
      <c r="B48" s="68"/>
      <c r="C48" s="68"/>
      <c r="I48" s="68"/>
      <c r="J48" s="68"/>
      <c r="K48" s="68"/>
    </row>
    <row r="49" spans="2:11" x14ac:dyDescent="0.3">
      <c r="B49" s="68"/>
      <c r="C49" s="68"/>
      <c r="I49" s="68"/>
      <c r="J49" s="68"/>
      <c r="K49" s="68"/>
    </row>
    <row r="50" spans="2:11" x14ac:dyDescent="0.3">
      <c r="B50" s="68"/>
      <c r="C50" s="68"/>
      <c r="I50" s="68"/>
      <c r="J50" s="68"/>
      <c r="K50" s="68"/>
    </row>
    <row r="51" spans="2:11" x14ac:dyDescent="0.3">
      <c r="B51" s="68"/>
      <c r="C51" s="68"/>
      <c r="I51" s="68"/>
      <c r="J51" s="68"/>
      <c r="K51" s="68"/>
    </row>
    <row r="52" spans="2:11" x14ac:dyDescent="0.3">
      <c r="B52" s="68"/>
      <c r="C52" s="68"/>
      <c r="I52" s="68"/>
      <c r="J52" s="68"/>
      <c r="K52" s="68"/>
    </row>
    <row r="53" spans="2:11" x14ac:dyDescent="0.3">
      <c r="B53" s="68"/>
      <c r="C53" s="68"/>
      <c r="I53" s="68"/>
      <c r="J53" s="68"/>
      <c r="K53" s="68"/>
    </row>
    <row r="54" spans="2:11" x14ac:dyDescent="0.3">
      <c r="B54" s="68"/>
      <c r="C54" s="68"/>
      <c r="I54" s="68"/>
      <c r="J54" s="68"/>
      <c r="K54" s="68"/>
    </row>
    <row r="55" spans="2:11" x14ac:dyDescent="0.3">
      <c r="B55" s="68"/>
      <c r="C55" s="68"/>
      <c r="I55" s="68"/>
      <c r="J55" s="68"/>
      <c r="K55" s="68"/>
    </row>
    <row r="56" spans="2:11" x14ac:dyDescent="0.3">
      <c r="B56" s="68"/>
      <c r="C56" s="68"/>
      <c r="I56" s="68"/>
      <c r="J56" s="68"/>
      <c r="K56" s="68"/>
    </row>
    <row r="57" spans="2:11" x14ac:dyDescent="0.3">
      <c r="B57" s="68"/>
      <c r="C57" s="68"/>
      <c r="I57" s="68"/>
      <c r="J57" s="68"/>
      <c r="K57" s="68"/>
    </row>
    <row r="58" spans="2:11" x14ac:dyDescent="0.3">
      <c r="B58" s="68"/>
      <c r="C58" s="68"/>
    </row>
    <row r="59" spans="2:11" x14ac:dyDescent="0.3">
      <c r="B59" s="68"/>
      <c r="C59" s="68"/>
    </row>
    <row r="60" spans="2:11" x14ac:dyDescent="0.3">
      <c r="B60" s="68"/>
      <c r="C60" s="68"/>
    </row>
    <row r="61" spans="2:11" x14ac:dyDescent="0.3">
      <c r="B61" s="68"/>
      <c r="C61" s="68"/>
    </row>
    <row r="62" spans="2:11" x14ac:dyDescent="0.3">
      <c r="B62" s="68"/>
      <c r="C62" s="68"/>
    </row>
    <row r="63" spans="2:11" x14ac:dyDescent="0.3">
      <c r="B63" s="68"/>
      <c r="C63" s="68"/>
    </row>
    <row r="64" spans="2:11" x14ac:dyDescent="0.3">
      <c r="B64" s="68"/>
      <c r="C64" s="68"/>
    </row>
    <row r="65" spans="2:3" x14ac:dyDescent="0.3">
      <c r="B65" s="68"/>
      <c r="C65" s="68"/>
    </row>
    <row r="66" spans="2:3" x14ac:dyDescent="0.3">
      <c r="B66" s="68"/>
      <c r="C66" s="68"/>
    </row>
    <row r="67" spans="2:3" x14ac:dyDescent="0.3">
      <c r="B67" s="68"/>
      <c r="C67" s="68"/>
    </row>
    <row r="68" spans="2:3" x14ac:dyDescent="0.3">
      <c r="B68" s="68"/>
      <c r="C68" s="68"/>
    </row>
    <row r="69" spans="2:3" x14ac:dyDescent="0.3">
      <c r="B69" s="68"/>
      <c r="C69" s="68"/>
    </row>
    <row r="70" spans="2:3" x14ac:dyDescent="0.3">
      <c r="B70" s="68"/>
      <c r="C70" s="68"/>
    </row>
    <row r="71" spans="2:3" x14ac:dyDescent="0.3">
      <c r="B71" s="68"/>
      <c r="C71" s="68"/>
    </row>
    <row r="72" spans="2:3" x14ac:dyDescent="0.3">
      <c r="B72" s="68"/>
      <c r="C72" s="68"/>
    </row>
    <row r="73" spans="2:3" x14ac:dyDescent="0.3">
      <c r="B73" s="68"/>
      <c r="C73" s="68"/>
    </row>
    <row r="74" spans="2:3" x14ac:dyDescent="0.3">
      <c r="B74" s="68"/>
      <c r="C74" s="68"/>
    </row>
    <row r="75" spans="2:3" x14ac:dyDescent="0.3">
      <c r="B75" s="68"/>
      <c r="C75" s="68"/>
    </row>
    <row r="76" spans="2:3" x14ac:dyDescent="0.3">
      <c r="B76" s="68"/>
      <c r="C76" s="68"/>
    </row>
  </sheetData>
  <sheetProtection algorithmName="SHA-512" hashValue="urQd6ShBkkP1jqkeMN0B7hSLD9r+ZZjyXyUP7rD5q7d8DdSdBXP2T1AK4B+ohpx02C1FWDlowYroOrVk03jCHg==" saltValue="T0ROIs9WYc+zj98NnWd44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220AA-7788-482D-B434-C0B766776F05}">
  <sheetPr codeName="Blad5">
    <tabColor rgb="FF00B050"/>
  </sheetPr>
  <dimension ref="B1:C11"/>
  <sheetViews>
    <sheetView workbookViewId="0">
      <selection activeCell="M33" sqref="M33"/>
    </sheetView>
  </sheetViews>
  <sheetFormatPr defaultRowHeight="14.4" x14ac:dyDescent="0.3"/>
  <cols>
    <col min="2" max="2" width="19.44140625" bestFit="1" customWidth="1"/>
    <col min="3" max="3" width="14.6640625" bestFit="1" customWidth="1"/>
    <col min="13" max="13" width="26.88671875" bestFit="1" customWidth="1"/>
    <col min="14" max="14" width="13.6640625" bestFit="1" customWidth="1"/>
  </cols>
  <sheetData>
    <row r="1" spans="2:3" ht="15" thickBot="1" x14ac:dyDescent="0.35"/>
    <row r="2" spans="2:3" x14ac:dyDescent="0.3">
      <c r="B2" s="54" t="s">
        <v>49</v>
      </c>
      <c r="C2" s="55"/>
    </row>
    <row r="3" spans="2:3" x14ac:dyDescent="0.3">
      <c r="B3" s="56" t="s">
        <v>83</v>
      </c>
      <c r="C3" s="57" t="s">
        <v>84</v>
      </c>
    </row>
    <row r="4" spans="2:3" x14ac:dyDescent="0.3">
      <c r="B4" s="56" t="s">
        <v>85</v>
      </c>
      <c r="C4" s="57">
        <v>57.86</v>
      </c>
    </row>
    <row r="5" spans="2:3" x14ac:dyDescent="0.3">
      <c r="B5" s="56" t="s">
        <v>86</v>
      </c>
      <c r="C5" s="57">
        <f>SUM(502.43+97.24+14.52)-97.24</f>
        <v>516.94999999999993</v>
      </c>
    </row>
    <row r="6" spans="2:3" x14ac:dyDescent="0.3">
      <c r="B6" s="56" t="s">
        <v>87</v>
      </c>
      <c r="C6" s="57">
        <v>97.24</v>
      </c>
    </row>
    <row r="7" spans="2:3" x14ac:dyDescent="0.3">
      <c r="B7" s="56" t="s">
        <v>89</v>
      </c>
      <c r="C7" s="57">
        <v>30.8</v>
      </c>
    </row>
    <row r="8" spans="2:3" x14ac:dyDescent="0.3">
      <c r="B8" s="56" t="s">
        <v>90</v>
      </c>
      <c r="C8" s="57">
        <f>SUM(158.03+37.07)</f>
        <v>195.1</v>
      </c>
    </row>
    <row r="9" spans="2:3" x14ac:dyDescent="0.3">
      <c r="B9" s="56" t="s">
        <v>92</v>
      </c>
      <c r="C9" s="57">
        <v>133.21</v>
      </c>
    </row>
    <row r="10" spans="2:3" x14ac:dyDescent="0.3">
      <c r="B10" s="56" t="s">
        <v>94</v>
      </c>
      <c r="C10" s="57">
        <v>58.19</v>
      </c>
    </row>
    <row r="11" spans="2:3" ht="15" thickBot="1" x14ac:dyDescent="0.35">
      <c r="B11" s="58" t="s">
        <v>95</v>
      </c>
      <c r="C11" s="59">
        <f>SUM(C4:C10)</f>
        <v>1089.3499999999999</v>
      </c>
    </row>
  </sheetData>
  <sheetProtection algorithmName="SHA-512" hashValue="XLlbF7v/xMRBjrROq5dMOqoNEtcUwx7JLAR5ZM4tWimGLBwXtYjm7q3EH5QUWwF5XCrJmy6J64oqTPEMWwfg0A==" saltValue="LYGLmfbHiMwgK/KFD05BCw==" spinCount="100000" sheet="1" objects="1" scenarios="1"/>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31FB7-0640-43F5-940C-B2E130B6FABA}">
  <sheetPr codeName="Blad50">
    <tabColor rgb="FFFFC000"/>
  </sheetPr>
  <dimension ref="B1:E80"/>
  <sheetViews>
    <sheetView workbookViewId="0">
      <selection activeCell="E18" sqref="E18"/>
    </sheetView>
  </sheetViews>
  <sheetFormatPr defaultRowHeight="14.4" x14ac:dyDescent="0.3"/>
  <cols>
    <col min="2" max="2" width="19.33203125" bestFit="1" customWidth="1"/>
    <col min="3" max="3" width="14.44140625" bestFit="1" customWidth="1"/>
    <col min="5" max="5" width="27.44140625" customWidth="1"/>
  </cols>
  <sheetData>
    <row r="1" spans="2:5" ht="15" thickBot="1" x14ac:dyDescent="0.35"/>
    <row r="2" spans="2:5" x14ac:dyDescent="0.3">
      <c r="B2" s="73" t="s">
        <v>223</v>
      </c>
      <c r="C2" s="74" t="s">
        <v>98</v>
      </c>
    </row>
    <row r="3" spans="2:5" x14ac:dyDescent="0.3">
      <c r="B3" s="76" t="s">
        <v>83</v>
      </c>
      <c r="C3" s="77" t="s">
        <v>84</v>
      </c>
    </row>
    <row r="4" spans="2:5" x14ac:dyDescent="0.3">
      <c r="B4" s="76" t="s">
        <v>85</v>
      </c>
      <c r="C4" s="77">
        <v>63.48</v>
      </c>
      <c r="E4" s="68"/>
    </row>
    <row r="5" spans="2:5" x14ac:dyDescent="0.3">
      <c r="B5" s="76" t="s">
        <v>87</v>
      </c>
      <c r="C5" s="77">
        <v>69.599999999999994</v>
      </c>
    </row>
    <row r="6" spans="2:5" x14ac:dyDescent="0.3">
      <c r="B6" s="76" t="s">
        <v>107</v>
      </c>
      <c r="C6" s="77"/>
    </row>
    <row r="7" spans="2:5" x14ac:dyDescent="0.3">
      <c r="B7" s="76" t="s">
        <v>86</v>
      </c>
      <c r="C7" s="77">
        <v>871.3</v>
      </c>
      <c r="E7" s="68"/>
    </row>
    <row r="8" spans="2:5" x14ac:dyDescent="0.3">
      <c r="B8" s="76" t="s">
        <v>89</v>
      </c>
      <c r="C8" s="77">
        <v>79.3</v>
      </c>
      <c r="E8" s="68"/>
    </row>
    <row r="9" spans="2:5" x14ac:dyDescent="0.3">
      <c r="B9" s="76" t="s">
        <v>90</v>
      </c>
      <c r="C9" s="71">
        <v>44.9</v>
      </c>
      <c r="E9" s="68"/>
    </row>
    <row r="10" spans="2:5" x14ac:dyDescent="0.3">
      <c r="B10" s="76" t="s">
        <v>92</v>
      </c>
      <c r="C10" s="77">
        <v>537.29999999999995</v>
      </c>
      <c r="E10" s="68"/>
    </row>
    <row r="11" spans="2:5" x14ac:dyDescent="0.3">
      <c r="B11" s="76" t="s">
        <v>94</v>
      </c>
      <c r="C11" s="77">
        <v>70.88</v>
      </c>
      <c r="E11" s="68"/>
    </row>
    <row r="12" spans="2:5" x14ac:dyDescent="0.3">
      <c r="B12" s="76" t="s">
        <v>99</v>
      </c>
      <c r="C12" s="77"/>
    </row>
    <row r="13" spans="2:5" ht="15" thickBot="1" x14ac:dyDescent="0.35">
      <c r="B13" s="78" t="s">
        <v>95</v>
      </c>
      <c r="C13" s="79">
        <f>SUM(C4:C12)</f>
        <v>1736.7599999999998</v>
      </c>
    </row>
    <row r="15" spans="2:5" x14ac:dyDescent="0.3">
      <c r="B15" s="69"/>
      <c r="C15" s="69"/>
    </row>
    <row r="16" spans="2:5" x14ac:dyDescent="0.3">
      <c r="B16" s="68"/>
      <c r="C16" s="68"/>
    </row>
    <row r="17" spans="2:3" x14ac:dyDescent="0.3">
      <c r="B17" s="68"/>
      <c r="C17" s="68"/>
    </row>
    <row r="18" spans="2:3" x14ac:dyDescent="0.3">
      <c r="B18" s="68"/>
      <c r="C18" s="68"/>
    </row>
    <row r="19" spans="2:3" x14ac:dyDescent="0.3">
      <c r="B19" s="68"/>
      <c r="C19" s="68"/>
    </row>
    <row r="20" spans="2:3" x14ac:dyDescent="0.3">
      <c r="B20" s="68"/>
      <c r="C20" s="68"/>
    </row>
    <row r="21" spans="2:3" x14ac:dyDescent="0.3">
      <c r="B21" s="68"/>
      <c r="C21" s="68"/>
    </row>
    <row r="22" spans="2:3" x14ac:dyDescent="0.3">
      <c r="B22" s="68"/>
      <c r="C22" s="68"/>
    </row>
    <row r="23" spans="2:3" x14ac:dyDescent="0.3">
      <c r="B23" s="68"/>
      <c r="C23" s="68"/>
    </row>
    <row r="24" spans="2:3" x14ac:dyDescent="0.3">
      <c r="B24" s="68"/>
      <c r="C24" s="68"/>
    </row>
    <row r="25" spans="2:3" x14ac:dyDescent="0.3">
      <c r="B25" s="68"/>
      <c r="C25" s="68"/>
    </row>
    <row r="26" spans="2:3" x14ac:dyDescent="0.3">
      <c r="B26" s="68"/>
      <c r="C26" s="68"/>
    </row>
    <row r="27" spans="2:3" x14ac:dyDescent="0.3">
      <c r="B27" s="68"/>
      <c r="C27" s="68"/>
    </row>
    <row r="28" spans="2:3" x14ac:dyDescent="0.3">
      <c r="B28" s="68"/>
      <c r="C28" s="68"/>
    </row>
    <row r="29" spans="2:3" x14ac:dyDescent="0.3">
      <c r="B29" s="68"/>
      <c r="C29" s="68"/>
    </row>
    <row r="30" spans="2:3" x14ac:dyDescent="0.3">
      <c r="B30" s="68"/>
      <c r="C30" s="68"/>
    </row>
    <row r="31" spans="2:3" x14ac:dyDescent="0.3">
      <c r="B31" s="68"/>
      <c r="C31" s="68"/>
    </row>
    <row r="32" spans="2:3" x14ac:dyDescent="0.3">
      <c r="B32" s="68"/>
      <c r="C32" s="68"/>
    </row>
    <row r="33" spans="2:3" x14ac:dyDescent="0.3">
      <c r="B33" s="68"/>
      <c r="C33" s="68"/>
    </row>
    <row r="34" spans="2:3" x14ac:dyDescent="0.3">
      <c r="B34" s="68"/>
      <c r="C34" s="68"/>
    </row>
    <row r="35" spans="2:3" x14ac:dyDescent="0.3">
      <c r="B35" s="68"/>
      <c r="C35" s="68"/>
    </row>
    <row r="36" spans="2:3" x14ac:dyDescent="0.3">
      <c r="B36" s="68"/>
      <c r="C36" s="68"/>
    </row>
    <row r="37" spans="2:3" x14ac:dyDescent="0.3">
      <c r="B37" s="68"/>
      <c r="C37" s="68"/>
    </row>
    <row r="38" spans="2:3" x14ac:dyDescent="0.3">
      <c r="B38" s="68"/>
      <c r="C38" s="68"/>
    </row>
    <row r="39" spans="2:3" x14ac:dyDescent="0.3">
      <c r="B39" s="68"/>
      <c r="C39" s="68"/>
    </row>
    <row r="40" spans="2:3" x14ac:dyDescent="0.3">
      <c r="B40" s="68"/>
      <c r="C40" s="68"/>
    </row>
    <row r="41" spans="2:3" x14ac:dyDescent="0.3">
      <c r="B41" s="68"/>
      <c r="C41" s="68"/>
    </row>
    <row r="42" spans="2:3" x14ac:dyDescent="0.3">
      <c r="B42" s="68"/>
      <c r="C42" s="68"/>
    </row>
    <row r="43" spans="2:3" x14ac:dyDescent="0.3">
      <c r="B43" s="68"/>
      <c r="C43" s="68"/>
    </row>
    <row r="44" spans="2:3" x14ac:dyDescent="0.3">
      <c r="B44" s="68"/>
      <c r="C44" s="68"/>
    </row>
    <row r="45" spans="2:3" x14ac:dyDescent="0.3">
      <c r="B45" s="68"/>
      <c r="C45" s="68"/>
    </row>
    <row r="46" spans="2:3" x14ac:dyDescent="0.3">
      <c r="B46" s="68"/>
      <c r="C46" s="68"/>
    </row>
    <row r="47" spans="2:3" x14ac:dyDescent="0.3">
      <c r="B47" s="68"/>
      <c r="C47" s="68"/>
    </row>
    <row r="48" spans="2:3" x14ac:dyDescent="0.3">
      <c r="B48" s="68"/>
      <c r="C48" s="68"/>
    </row>
    <row r="49" spans="2:3" x14ac:dyDescent="0.3">
      <c r="B49" s="68"/>
      <c r="C49" s="68"/>
    </row>
    <row r="50" spans="2:3" x14ac:dyDescent="0.3">
      <c r="B50" s="68"/>
      <c r="C50" s="68"/>
    </row>
    <row r="51" spans="2:3" x14ac:dyDescent="0.3">
      <c r="B51" s="68"/>
      <c r="C51" s="68"/>
    </row>
    <row r="52" spans="2:3" x14ac:dyDescent="0.3">
      <c r="B52" s="68"/>
      <c r="C52" s="68"/>
    </row>
    <row r="53" spans="2:3" x14ac:dyDescent="0.3">
      <c r="B53" s="68"/>
      <c r="C53" s="68"/>
    </row>
    <row r="54" spans="2:3" x14ac:dyDescent="0.3">
      <c r="B54" s="68"/>
      <c r="C54" s="68"/>
    </row>
    <row r="55" spans="2:3" x14ac:dyDescent="0.3">
      <c r="B55" s="68"/>
      <c r="C55" s="68"/>
    </row>
    <row r="56" spans="2:3" x14ac:dyDescent="0.3">
      <c r="B56" s="68"/>
      <c r="C56" s="68"/>
    </row>
    <row r="57" spans="2:3" x14ac:dyDescent="0.3">
      <c r="B57" s="68"/>
      <c r="C57" s="68"/>
    </row>
    <row r="58" spans="2:3" x14ac:dyDescent="0.3">
      <c r="B58" s="68"/>
      <c r="C58" s="68"/>
    </row>
    <row r="59" spans="2:3" x14ac:dyDescent="0.3">
      <c r="B59" s="68"/>
      <c r="C59" s="68"/>
    </row>
    <row r="60" spans="2:3" x14ac:dyDescent="0.3">
      <c r="B60" s="68"/>
      <c r="C60" s="68"/>
    </row>
    <row r="61" spans="2:3" x14ac:dyDescent="0.3">
      <c r="B61" s="68"/>
      <c r="C61" s="68"/>
    </row>
    <row r="62" spans="2:3" x14ac:dyDescent="0.3">
      <c r="B62" s="68"/>
      <c r="C62" s="68"/>
    </row>
    <row r="63" spans="2:3" x14ac:dyDescent="0.3">
      <c r="B63" s="68"/>
      <c r="C63" s="68"/>
    </row>
    <row r="64" spans="2:3" x14ac:dyDescent="0.3">
      <c r="B64" s="68"/>
      <c r="C64" s="68"/>
    </row>
    <row r="65" spans="2:3" x14ac:dyDescent="0.3">
      <c r="B65" s="68"/>
      <c r="C65" s="68"/>
    </row>
    <row r="66" spans="2:3" x14ac:dyDescent="0.3">
      <c r="B66" s="68"/>
      <c r="C66" s="68"/>
    </row>
    <row r="67" spans="2:3" x14ac:dyDescent="0.3">
      <c r="B67" s="68"/>
      <c r="C67" s="68"/>
    </row>
    <row r="68" spans="2:3" x14ac:dyDescent="0.3">
      <c r="B68" s="68"/>
      <c r="C68" s="68"/>
    </row>
    <row r="69" spans="2:3" x14ac:dyDescent="0.3">
      <c r="B69" s="68"/>
      <c r="C69" s="68"/>
    </row>
    <row r="70" spans="2:3" x14ac:dyDescent="0.3">
      <c r="B70" s="68"/>
      <c r="C70" s="68"/>
    </row>
    <row r="71" spans="2:3" x14ac:dyDescent="0.3">
      <c r="B71" s="68"/>
      <c r="C71" s="68"/>
    </row>
    <row r="72" spans="2:3" x14ac:dyDescent="0.3">
      <c r="B72" s="68"/>
      <c r="C72" s="68"/>
    </row>
    <row r="73" spans="2:3" x14ac:dyDescent="0.3">
      <c r="B73" s="68"/>
      <c r="C73" s="68"/>
    </row>
    <row r="74" spans="2:3" x14ac:dyDescent="0.3">
      <c r="B74" s="68"/>
      <c r="C74" s="68"/>
    </row>
    <row r="75" spans="2:3" x14ac:dyDescent="0.3">
      <c r="B75" s="68"/>
      <c r="C75" s="68"/>
    </row>
    <row r="76" spans="2:3" x14ac:dyDescent="0.3">
      <c r="B76" s="68"/>
      <c r="C76" s="68"/>
    </row>
    <row r="77" spans="2:3" x14ac:dyDescent="0.3">
      <c r="B77" s="68"/>
      <c r="C77" s="68"/>
    </row>
    <row r="78" spans="2:3" x14ac:dyDescent="0.3">
      <c r="B78" s="68"/>
      <c r="C78" s="68"/>
    </row>
    <row r="79" spans="2:3" x14ac:dyDescent="0.3">
      <c r="B79" s="68"/>
      <c r="C79" s="68"/>
    </row>
    <row r="80" spans="2:3" x14ac:dyDescent="0.3">
      <c r="B80" s="68"/>
      <c r="C80" s="68"/>
    </row>
  </sheetData>
  <sheetProtection algorithmName="SHA-512" hashValue="85V/xjIuq4CD+bP/AvYUQ9MNUtXI9W6JmCBpLMm1AKxT9EzpmRq4P1La18JywNuAFQmNmzbFyaS0AAmX0tffXQ==" saltValue="Bfrju4xwn7orH1JYC2naAA==" spinCount="100000" sheet="1" objects="1" scenarios="1"/>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EFB3-BAC7-43DD-9A75-BC2024455A5D}">
  <sheetPr codeName="Blad51">
    <tabColor rgb="FFFFC000"/>
  </sheetPr>
  <dimension ref="B1:G100"/>
  <sheetViews>
    <sheetView workbookViewId="0">
      <selection activeCell="E4" sqref="E4:F12"/>
    </sheetView>
  </sheetViews>
  <sheetFormatPr defaultRowHeight="14.4" x14ac:dyDescent="0.3"/>
  <cols>
    <col min="2" max="2" width="19.33203125" bestFit="1" customWidth="1"/>
    <col min="3" max="3" width="14.44140625" bestFit="1" customWidth="1"/>
    <col min="5" max="5" width="15.44140625" bestFit="1" customWidth="1"/>
    <col min="6" max="6" width="16.88671875" bestFit="1" customWidth="1"/>
  </cols>
  <sheetData>
    <row r="1" spans="2:7" ht="15" thickBot="1" x14ac:dyDescent="0.35"/>
    <row r="2" spans="2:7" x14ac:dyDescent="0.3">
      <c r="B2" s="73" t="s">
        <v>224</v>
      </c>
      <c r="C2" s="74" t="s">
        <v>98</v>
      </c>
      <c r="D2" s="75"/>
      <c r="E2" s="75"/>
    </row>
    <row r="3" spans="2:7" x14ac:dyDescent="0.3">
      <c r="B3" s="76" t="s">
        <v>83</v>
      </c>
      <c r="C3" s="77" t="s">
        <v>84</v>
      </c>
      <c r="D3" s="75"/>
      <c r="E3" s="75"/>
    </row>
    <row r="4" spans="2:7" x14ac:dyDescent="0.3">
      <c r="B4" s="76" t="s">
        <v>85</v>
      </c>
      <c r="C4" s="77">
        <v>103.77</v>
      </c>
      <c r="D4" s="75"/>
      <c r="E4" s="75"/>
    </row>
    <row r="5" spans="2:7" x14ac:dyDescent="0.3">
      <c r="B5" s="76" t="s">
        <v>87</v>
      </c>
      <c r="C5" s="77">
        <v>55.7</v>
      </c>
      <c r="D5" s="75"/>
      <c r="E5" s="75"/>
    </row>
    <row r="6" spans="2:7" x14ac:dyDescent="0.3">
      <c r="B6" s="76" t="s">
        <v>107</v>
      </c>
      <c r="C6" s="77"/>
      <c r="D6" s="75"/>
      <c r="E6" s="75"/>
    </row>
    <row r="7" spans="2:7" x14ac:dyDescent="0.3">
      <c r="B7" s="76" t="s">
        <v>86</v>
      </c>
      <c r="C7" s="77">
        <v>1249.5999999999999</v>
      </c>
      <c r="D7" s="75"/>
      <c r="E7" s="75"/>
    </row>
    <row r="8" spans="2:7" x14ac:dyDescent="0.3">
      <c r="B8" s="76" t="s">
        <v>89</v>
      </c>
      <c r="C8" s="77">
        <v>126.8</v>
      </c>
      <c r="D8" s="75"/>
      <c r="E8" s="75"/>
    </row>
    <row r="9" spans="2:7" x14ac:dyDescent="0.3">
      <c r="B9" s="76" t="s">
        <v>90</v>
      </c>
      <c r="C9" s="77">
        <v>16.149999999999999</v>
      </c>
      <c r="D9" s="75"/>
      <c r="E9" s="75"/>
      <c r="F9" s="75"/>
    </row>
    <row r="10" spans="2:7" x14ac:dyDescent="0.3">
      <c r="B10" s="76" t="s">
        <v>92</v>
      </c>
      <c r="C10" s="77">
        <v>480.84</v>
      </c>
      <c r="D10" s="75"/>
      <c r="E10" s="75"/>
    </row>
    <row r="11" spans="2:7" x14ac:dyDescent="0.3">
      <c r="B11" s="76" t="s">
        <v>94</v>
      </c>
      <c r="C11" s="77">
        <v>37.950000000000003</v>
      </c>
      <c r="D11" s="75"/>
      <c r="E11" s="75"/>
      <c r="F11" s="75"/>
    </row>
    <row r="12" spans="2:7" x14ac:dyDescent="0.3">
      <c r="B12" s="76" t="s">
        <v>99</v>
      </c>
      <c r="C12" s="77">
        <v>10.81</v>
      </c>
      <c r="D12" s="75"/>
      <c r="E12" s="75"/>
      <c r="F12" s="75"/>
    </row>
    <row r="13" spans="2:7" ht="15" thickBot="1" x14ac:dyDescent="0.35">
      <c r="B13" s="78" t="s">
        <v>95</v>
      </c>
      <c r="C13" s="79">
        <f>SUM(C4:C12)</f>
        <v>2081.62</v>
      </c>
      <c r="D13" s="75"/>
      <c r="E13" s="75"/>
      <c r="F13" s="75"/>
      <c r="G13" s="75"/>
    </row>
    <row r="14" spans="2:7" x14ac:dyDescent="0.3">
      <c r="B14" s="75"/>
      <c r="C14" s="75"/>
      <c r="D14" s="75"/>
      <c r="E14" s="75"/>
      <c r="F14" s="75"/>
      <c r="G14" s="75"/>
    </row>
    <row r="15" spans="2:7" x14ac:dyDescent="0.3">
      <c r="B15" s="75"/>
      <c r="C15" s="75"/>
      <c r="D15" s="75"/>
      <c r="E15" s="75"/>
      <c r="F15" s="75"/>
      <c r="G15" s="75"/>
    </row>
    <row r="16" spans="2:7" x14ac:dyDescent="0.3">
      <c r="B16" s="75"/>
      <c r="C16" s="75"/>
      <c r="D16" s="75"/>
      <c r="E16" s="75"/>
      <c r="F16" s="75"/>
      <c r="G16" s="75"/>
    </row>
    <row r="17" spans="2:7" x14ac:dyDescent="0.3">
      <c r="B17" s="75"/>
      <c r="C17" s="75"/>
      <c r="D17" s="75"/>
      <c r="E17" s="75"/>
      <c r="F17" s="75"/>
      <c r="G17" s="75"/>
    </row>
    <row r="18" spans="2:7" x14ac:dyDescent="0.3">
      <c r="B18" s="75"/>
      <c r="C18" s="75"/>
      <c r="D18" s="75"/>
      <c r="E18" s="75"/>
      <c r="F18" s="75"/>
      <c r="G18" s="75"/>
    </row>
    <row r="19" spans="2:7" x14ac:dyDescent="0.3">
      <c r="B19" s="75"/>
      <c r="C19" s="75"/>
      <c r="D19" s="75"/>
      <c r="E19" s="75"/>
      <c r="F19" s="75"/>
      <c r="G19" s="75"/>
    </row>
    <row r="20" spans="2:7" x14ac:dyDescent="0.3">
      <c r="B20" s="75"/>
      <c r="C20" s="75"/>
      <c r="D20" s="75"/>
      <c r="E20" s="75"/>
      <c r="F20" s="75"/>
      <c r="G20" s="75"/>
    </row>
    <row r="21" spans="2:7" x14ac:dyDescent="0.3">
      <c r="B21" s="75"/>
      <c r="C21" s="75"/>
      <c r="D21" s="75"/>
      <c r="E21" s="75"/>
      <c r="F21" s="75"/>
      <c r="G21" s="75"/>
    </row>
    <row r="22" spans="2:7" x14ac:dyDescent="0.3">
      <c r="B22" s="75"/>
      <c r="C22" s="75"/>
      <c r="D22" s="75"/>
      <c r="E22" s="75"/>
      <c r="F22" s="75"/>
      <c r="G22" s="75"/>
    </row>
    <row r="23" spans="2:7" x14ac:dyDescent="0.3">
      <c r="B23" s="75"/>
      <c r="C23" s="75"/>
      <c r="D23" s="75"/>
      <c r="E23" s="75"/>
      <c r="F23" s="75"/>
      <c r="G23" s="75"/>
    </row>
    <row r="24" spans="2:7" x14ac:dyDescent="0.3">
      <c r="B24" s="75"/>
      <c r="C24" s="75"/>
      <c r="D24" s="75"/>
      <c r="E24" s="75"/>
      <c r="F24" s="75"/>
      <c r="G24" s="75"/>
    </row>
    <row r="25" spans="2:7" x14ac:dyDescent="0.3">
      <c r="B25" s="75"/>
      <c r="C25" s="75"/>
      <c r="D25" s="75"/>
      <c r="E25" s="75"/>
      <c r="F25" s="75"/>
      <c r="G25" s="75"/>
    </row>
    <row r="26" spans="2:7" x14ac:dyDescent="0.3">
      <c r="B26" s="75"/>
      <c r="C26" s="75"/>
      <c r="D26" s="75"/>
      <c r="E26" s="75"/>
      <c r="F26" s="75"/>
      <c r="G26" s="75"/>
    </row>
    <row r="27" spans="2:7" x14ac:dyDescent="0.3">
      <c r="B27" s="75"/>
      <c r="C27" s="75"/>
      <c r="D27" s="75"/>
      <c r="E27" s="75"/>
      <c r="F27" s="75"/>
      <c r="G27" s="75"/>
    </row>
    <row r="28" spans="2:7" x14ac:dyDescent="0.3">
      <c r="B28" s="75"/>
      <c r="C28" s="75"/>
      <c r="D28" s="75"/>
      <c r="E28" s="75"/>
      <c r="F28" s="75"/>
      <c r="G28" s="75"/>
    </row>
    <row r="29" spans="2:7" x14ac:dyDescent="0.3">
      <c r="B29" s="75"/>
      <c r="C29" s="75"/>
      <c r="D29" s="75"/>
      <c r="E29" s="75"/>
      <c r="F29" s="75"/>
      <c r="G29" s="75"/>
    </row>
    <row r="30" spans="2:7" x14ac:dyDescent="0.3">
      <c r="B30" s="75"/>
      <c r="C30" s="75"/>
      <c r="D30" s="75"/>
      <c r="E30" s="75"/>
      <c r="F30" s="75"/>
      <c r="G30" s="75"/>
    </row>
    <row r="31" spans="2:7" x14ac:dyDescent="0.3">
      <c r="B31" s="75"/>
      <c r="C31" s="75"/>
      <c r="D31" s="75"/>
      <c r="E31" s="75"/>
      <c r="F31" s="75"/>
      <c r="G31" s="75"/>
    </row>
    <row r="32" spans="2:7" x14ac:dyDescent="0.3">
      <c r="B32" s="75"/>
      <c r="C32" s="75"/>
      <c r="D32" s="75"/>
      <c r="E32" s="75"/>
      <c r="F32" s="75"/>
      <c r="G32" s="75"/>
    </row>
    <row r="33" spans="2:7" x14ac:dyDescent="0.3">
      <c r="B33" s="75"/>
      <c r="C33" s="75"/>
      <c r="D33" s="75"/>
      <c r="E33" s="75"/>
      <c r="F33" s="75"/>
      <c r="G33" s="75"/>
    </row>
    <row r="34" spans="2:7" x14ac:dyDescent="0.3">
      <c r="B34" s="75"/>
      <c r="C34" s="75"/>
      <c r="D34" s="75"/>
      <c r="E34" s="75"/>
      <c r="F34" s="75"/>
      <c r="G34" s="75"/>
    </row>
    <row r="35" spans="2:7" x14ac:dyDescent="0.3">
      <c r="B35" s="75"/>
      <c r="C35" s="75"/>
      <c r="D35" s="75"/>
      <c r="E35" s="75"/>
      <c r="F35" s="75"/>
      <c r="G35" s="75"/>
    </row>
    <row r="36" spans="2:7" x14ac:dyDescent="0.3">
      <c r="B36" s="75"/>
      <c r="C36" s="75"/>
      <c r="D36" s="75"/>
      <c r="E36" s="75"/>
      <c r="F36" s="75"/>
      <c r="G36" s="75"/>
    </row>
    <row r="37" spans="2:7" x14ac:dyDescent="0.3">
      <c r="B37" s="75"/>
      <c r="C37" s="75"/>
      <c r="D37" s="75"/>
      <c r="E37" s="75"/>
      <c r="F37" s="75"/>
      <c r="G37" s="75"/>
    </row>
    <row r="38" spans="2:7" x14ac:dyDescent="0.3">
      <c r="B38" s="75"/>
      <c r="C38" s="75"/>
      <c r="D38" s="75"/>
      <c r="E38" s="75"/>
      <c r="F38" s="75"/>
      <c r="G38" s="75"/>
    </row>
    <row r="39" spans="2:7" x14ac:dyDescent="0.3">
      <c r="B39" s="75"/>
      <c r="C39" s="75"/>
      <c r="D39" s="75"/>
      <c r="E39" s="75"/>
      <c r="F39" s="75"/>
      <c r="G39" s="75"/>
    </row>
    <row r="40" spans="2:7" x14ac:dyDescent="0.3">
      <c r="B40" s="75"/>
      <c r="C40" s="75"/>
      <c r="D40" s="75"/>
      <c r="E40" s="75"/>
      <c r="F40" s="75"/>
      <c r="G40" s="75"/>
    </row>
    <row r="41" spans="2:7" x14ac:dyDescent="0.3">
      <c r="B41" s="75"/>
      <c r="C41" s="75"/>
      <c r="D41" s="75"/>
      <c r="E41" s="75"/>
      <c r="F41" s="75"/>
      <c r="G41" s="75"/>
    </row>
    <row r="42" spans="2:7" x14ac:dyDescent="0.3">
      <c r="B42" s="75"/>
      <c r="C42" s="75"/>
      <c r="D42" s="75"/>
      <c r="E42" s="75"/>
      <c r="F42" s="75"/>
      <c r="G42" s="75"/>
    </row>
    <row r="43" spans="2:7" x14ac:dyDescent="0.3">
      <c r="B43" s="75"/>
      <c r="C43" s="75"/>
      <c r="D43" s="75"/>
      <c r="E43" s="75"/>
      <c r="F43" s="75"/>
      <c r="G43" s="75"/>
    </row>
    <row r="44" spans="2:7" x14ac:dyDescent="0.3">
      <c r="B44" s="75"/>
      <c r="C44" s="75"/>
      <c r="D44" s="75"/>
      <c r="E44" s="75"/>
      <c r="F44" s="75"/>
      <c r="G44" s="75"/>
    </row>
    <row r="45" spans="2:7" x14ac:dyDescent="0.3">
      <c r="B45" s="75"/>
      <c r="C45" s="75"/>
      <c r="D45" s="75"/>
      <c r="E45" s="75"/>
      <c r="F45" s="75"/>
      <c r="G45" s="75"/>
    </row>
    <row r="46" spans="2:7" x14ac:dyDescent="0.3">
      <c r="B46" s="75"/>
      <c r="C46" s="75"/>
      <c r="D46" s="75"/>
      <c r="E46" s="75"/>
      <c r="F46" s="75"/>
      <c r="G46" s="75"/>
    </row>
    <row r="47" spans="2:7" x14ac:dyDescent="0.3">
      <c r="B47" s="75"/>
      <c r="C47" s="75"/>
      <c r="D47" s="75"/>
      <c r="E47" s="75"/>
      <c r="F47" s="75"/>
      <c r="G47" s="75"/>
    </row>
    <row r="48" spans="2:7" x14ac:dyDescent="0.3">
      <c r="B48" s="75"/>
      <c r="C48" s="75"/>
      <c r="D48" s="75"/>
      <c r="E48" s="75"/>
      <c r="F48" s="75"/>
      <c r="G48" s="75"/>
    </row>
    <row r="49" spans="2:7" x14ac:dyDescent="0.3">
      <c r="B49" s="75"/>
      <c r="C49" s="75"/>
      <c r="D49" s="75"/>
      <c r="E49" s="75"/>
      <c r="F49" s="75"/>
      <c r="G49" s="75"/>
    </row>
    <row r="50" spans="2:7" x14ac:dyDescent="0.3">
      <c r="B50" s="75"/>
      <c r="C50" s="75"/>
      <c r="D50" s="75"/>
      <c r="E50" s="75"/>
      <c r="F50" s="75"/>
      <c r="G50" s="75"/>
    </row>
    <row r="51" spans="2:7" x14ac:dyDescent="0.3">
      <c r="B51" s="75"/>
      <c r="C51" s="75"/>
      <c r="D51" s="75"/>
      <c r="E51" s="75"/>
      <c r="F51" s="75"/>
      <c r="G51" s="75"/>
    </row>
    <row r="52" spans="2:7" x14ac:dyDescent="0.3">
      <c r="B52" s="75"/>
      <c r="C52" s="75"/>
      <c r="D52" s="75"/>
      <c r="E52" s="75"/>
      <c r="F52" s="75"/>
      <c r="G52" s="75"/>
    </row>
    <row r="53" spans="2:7" x14ac:dyDescent="0.3">
      <c r="B53" s="75"/>
      <c r="C53" s="75"/>
      <c r="D53" s="75"/>
      <c r="E53" s="75"/>
      <c r="F53" s="75"/>
      <c r="G53" s="75"/>
    </row>
    <row r="54" spans="2:7" x14ac:dyDescent="0.3">
      <c r="B54" s="75"/>
      <c r="C54" s="75"/>
      <c r="D54" s="75"/>
      <c r="E54" s="75"/>
      <c r="F54" s="75"/>
      <c r="G54" s="75"/>
    </row>
    <row r="55" spans="2:7" x14ac:dyDescent="0.3">
      <c r="B55" s="75"/>
      <c r="C55" s="75"/>
      <c r="D55" s="75"/>
      <c r="E55" s="75"/>
      <c r="F55" s="75"/>
      <c r="G55" s="75"/>
    </row>
    <row r="56" spans="2:7" x14ac:dyDescent="0.3">
      <c r="B56" s="75"/>
      <c r="C56" s="75"/>
      <c r="D56" s="75"/>
      <c r="E56" s="75"/>
      <c r="F56" s="75"/>
      <c r="G56" s="75"/>
    </row>
    <row r="57" spans="2:7" x14ac:dyDescent="0.3">
      <c r="B57" s="75"/>
      <c r="C57" s="75"/>
      <c r="D57" s="75"/>
      <c r="E57" s="75"/>
      <c r="F57" s="75"/>
      <c r="G57" s="75"/>
    </row>
    <row r="58" spans="2:7" x14ac:dyDescent="0.3">
      <c r="B58" s="75"/>
      <c r="C58" s="75"/>
      <c r="D58" s="75"/>
      <c r="E58" s="75"/>
      <c r="F58" s="75"/>
      <c r="G58" s="75"/>
    </row>
    <row r="59" spans="2:7" x14ac:dyDescent="0.3">
      <c r="B59" s="75"/>
      <c r="C59" s="75"/>
      <c r="D59" s="75"/>
      <c r="E59" s="75"/>
      <c r="F59" s="75"/>
      <c r="G59" s="75"/>
    </row>
    <row r="60" spans="2:7" x14ac:dyDescent="0.3">
      <c r="B60" s="75"/>
      <c r="C60" s="75"/>
      <c r="D60" s="75"/>
      <c r="E60" s="75"/>
      <c r="F60" s="75"/>
      <c r="G60" s="75"/>
    </row>
    <row r="61" spans="2:7" x14ac:dyDescent="0.3">
      <c r="B61" s="75"/>
      <c r="C61" s="75"/>
      <c r="D61" s="75"/>
      <c r="E61" s="75"/>
      <c r="F61" s="75"/>
      <c r="G61" s="75"/>
    </row>
    <row r="62" spans="2:7" x14ac:dyDescent="0.3">
      <c r="B62" s="75"/>
      <c r="C62" s="75"/>
      <c r="D62" s="75"/>
      <c r="E62" s="75"/>
      <c r="F62" s="75"/>
      <c r="G62" s="75"/>
    </row>
    <row r="63" spans="2:7" x14ac:dyDescent="0.3">
      <c r="B63" s="75"/>
      <c r="C63" s="75"/>
      <c r="D63" s="75"/>
      <c r="E63" s="75"/>
      <c r="F63" s="75"/>
      <c r="G63" s="75"/>
    </row>
    <row r="64" spans="2:7" x14ac:dyDescent="0.3">
      <c r="B64" s="75"/>
      <c r="C64" s="75"/>
      <c r="D64" s="75"/>
      <c r="E64" s="75"/>
      <c r="F64" s="75"/>
      <c r="G64" s="75"/>
    </row>
    <row r="65" spans="2:7" x14ac:dyDescent="0.3">
      <c r="B65" s="75"/>
      <c r="C65" s="75"/>
      <c r="D65" s="75"/>
      <c r="E65" s="75"/>
      <c r="F65" s="75"/>
      <c r="G65" s="75"/>
    </row>
    <row r="66" spans="2:7" x14ac:dyDescent="0.3">
      <c r="B66" s="75"/>
      <c r="C66" s="75"/>
      <c r="D66" s="75"/>
      <c r="E66" s="75"/>
      <c r="F66" s="75"/>
      <c r="G66" s="75"/>
    </row>
    <row r="67" spans="2:7" x14ac:dyDescent="0.3">
      <c r="B67" s="75"/>
      <c r="C67" s="75"/>
      <c r="D67" s="75"/>
      <c r="E67" s="75"/>
      <c r="F67" s="75"/>
      <c r="G67" s="75"/>
    </row>
    <row r="68" spans="2:7" x14ac:dyDescent="0.3">
      <c r="B68" s="75"/>
      <c r="C68" s="75"/>
      <c r="D68" s="75"/>
      <c r="E68" s="75"/>
      <c r="F68" s="75"/>
      <c r="G68" s="75"/>
    </row>
    <row r="69" spans="2:7" x14ac:dyDescent="0.3">
      <c r="B69" s="75"/>
      <c r="C69" s="75"/>
      <c r="D69" s="75"/>
      <c r="E69" s="75"/>
      <c r="F69" s="75"/>
      <c r="G69" s="75"/>
    </row>
    <row r="70" spans="2:7" x14ac:dyDescent="0.3">
      <c r="B70" s="75"/>
      <c r="C70" s="75"/>
      <c r="D70" s="75"/>
      <c r="E70" s="75"/>
      <c r="F70" s="75"/>
      <c r="G70" s="75"/>
    </row>
    <row r="71" spans="2:7" x14ac:dyDescent="0.3">
      <c r="B71" s="75"/>
      <c r="C71" s="75"/>
      <c r="D71" s="75"/>
      <c r="E71" s="75"/>
      <c r="F71" s="75"/>
      <c r="G71" s="75"/>
    </row>
    <row r="72" spans="2:7" x14ac:dyDescent="0.3">
      <c r="B72" s="75"/>
      <c r="C72" s="75"/>
      <c r="D72" s="75"/>
      <c r="E72" s="75"/>
      <c r="F72" s="75"/>
      <c r="G72" s="75"/>
    </row>
    <row r="73" spans="2:7" x14ac:dyDescent="0.3">
      <c r="B73" s="75"/>
      <c r="C73" s="75"/>
      <c r="D73" s="75"/>
      <c r="E73" s="75"/>
      <c r="F73" s="75"/>
      <c r="G73" s="75"/>
    </row>
    <row r="74" spans="2:7" x14ac:dyDescent="0.3">
      <c r="B74" s="75"/>
      <c r="C74" s="75"/>
      <c r="D74" s="75"/>
      <c r="E74" s="75"/>
      <c r="F74" s="75"/>
      <c r="G74" s="75"/>
    </row>
    <row r="75" spans="2:7" x14ac:dyDescent="0.3">
      <c r="B75" s="75"/>
      <c r="C75" s="75"/>
      <c r="D75" s="75"/>
      <c r="E75" s="75"/>
      <c r="F75" s="75"/>
      <c r="G75" s="75"/>
    </row>
    <row r="76" spans="2:7" x14ac:dyDescent="0.3">
      <c r="B76" s="75"/>
      <c r="C76" s="75"/>
      <c r="D76" s="75"/>
      <c r="E76" s="75"/>
      <c r="F76" s="75"/>
      <c r="G76" s="75"/>
    </row>
    <row r="77" spans="2:7" x14ac:dyDescent="0.3">
      <c r="B77" s="75"/>
      <c r="C77" s="75"/>
      <c r="D77" s="75"/>
      <c r="E77" s="75"/>
      <c r="F77" s="75"/>
      <c r="G77" s="75"/>
    </row>
    <row r="78" spans="2:7" x14ac:dyDescent="0.3">
      <c r="B78" s="75"/>
      <c r="C78" s="75"/>
      <c r="D78" s="75"/>
      <c r="E78" s="75"/>
      <c r="F78" s="75"/>
      <c r="G78" s="75"/>
    </row>
    <row r="79" spans="2:7" x14ac:dyDescent="0.3">
      <c r="B79" s="75"/>
      <c r="C79" s="75"/>
      <c r="D79" s="75"/>
      <c r="E79" s="75"/>
      <c r="F79" s="75"/>
      <c r="G79" s="75"/>
    </row>
    <row r="80" spans="2:7" x14ac:dyDescent="0.3">
      <c r="B80" s="75"/>
      <c r="C80" s="75"/>
      <c r="D80" s="75"/>
      <c r="E80" s="75"/>
      <c r="F80" s="75"/>
      <c r="G80" s="75"/>
    </row>
    <row r="81" spans="2:7" x14ac:dyDescent="0.3">
      <c r="B81" s="75"/>
      <c r="C81" s="75"/>
      <c r="D81" s="75"/>
      <c r="E81" s="75"/>
      <c r="F81" s="75"/>
      <c r="G81" s="75"/>
    </row>
    <row r="82" spans="2:7" x14ac:dyDescent="0.3">
      <c r="B82" s="75"/>
      <c r="C82" s="75"/>
      <c r="D82" s="75"/>
      <c r="E82" s="75"/>
      <c r="F82" s="75"/>
      <c r="G82" s="75"/>
    </row>
    <row r="83" spans="2:7" x14ac:dyDescent="0.3">
      <c r="B83" s="75"/>
      <c r="C83" s="75"/>
      <c r="D83" s="75"/>
      <c r="E83" s="75"/>
      <c r="F83" s="75"/>
      <c r="G83" s="75"/>
    </row>
    <row r="84" spans="2:7" x14ac:dyDescent="0.3">
      <c r="B84" s="75"/>
      <c r="C84" s="75"/>
      <c r="D84" s="75"/>
      <c r="E84" s="75"/>
      <c r="F84" s="75"/>
      <c r="G84" s="75"/>
    </row>
    <row r="85" spans="2:7" x14ac:dyDescent="0.3">
      <c r="B85" s="75"/>
      <c r="C85" s="75"/>
      <c r="D85" s="75"/>
      <c r="E85" s="75"/>
      <c r="F85" s="75"/>
      <c r="G85" s="75"/>
    </row>
    <row r="86" spans="2:7" x14ac:dyDescent="0.3">
      <c r="B86" s="75"/>
      <c r="C86" s="75"/>
      <c r="D86" s="75"/>
      <c r="E86" s="75"/>
      <c r="F86" s="75"/>
      <c r="G86" s="75"/>
    </row>
    <row r="87" spans="2:7" x14ac:dyDescent="0.3">
      <c r="B87" s="75"/>
      <c r="C87" s="75"/>
      <c r="D87" s="75"/>
      <c r="E87" s="75"/>
      <c r="F87" s="75"/>
      <c r="G87" s="75"/>
    </row>
    <row r="88" spans="2:7" x14ac:dyDescent="0.3">
      <c r="B88" s="75"/>
      <c r="C88" s="75"/>
      <c r="D88" s="75"/>
      <c r="E88" s="75"/>
      <c r="F88" s="75"/>
      <c r="G88" s="75"/>
    </row>
    <row r="90" spans="2:7" x14ac:dyDescent="0.3">
      <c r="F90" s="75"/>
      <c r="G90" s="75"/>
    </row>
    <row r="91" spans="2:7" x14ac:dyDescent="0.3">
      <c r="F91" s="75"/>
      <c r="G91" s="75"/>
    </row>
    <row r="92" spans="2:7" x14ac:dyDescent="0.3">
      <c r="F92" s="75"/>
      <c r="G92" s="75"/>
    </row>
    <row r="93" spans="2:7" x14ac:dyDescent="0.3">
      <c r="F93" s="75"/>
      <c r="G93" s="75"/>
    </row>
    <row r="94" spans="2:7" x14ac:dyDescent="0.3">
      <c r="F94" s="75"/>
      <c r="G94" s="75"/>
    </row>
    <row r="95" spans="2:7" x14ac:dyDescent="0.3">
      <c r="F95" s="75"/>
      <c r="G95" s="75"/>
    </row>
    <row r="96" spans="2:7" x14ac:dyDescent="0.3">
      <c r="F96" s="75"/>
      <c r="G96" s="75"/>
    </row>
    <row r="97" spans="6:7" x14ac:dyDescent="0.3">
      <c r="F97" s="75"/>
      <c r="G97" s="75"/>
    </row>
    <row r="98" spans="6:7" x14ac:dyDescent="0.3">
      <c r="F98" s="75"/>
      <c r="G98" s="75"/>
    </row>
    <row r="99" spans="6:7" x14ac:dyDescent="0.3">
      <c r="F99" s="75"/>
      <c r="G99" s="75"/>
    </row>
    <row r="100" spans="6:7" x14ac:dyDescent="0.3">
      <c r="F100" s="75"/>
      <c r="G100" s="75"/>
    </row>
  </sheetData>
  <sheetProtection algorithmName="SHA-512" hashValue="5fGONihcCWXe7teC82857jbYmBrTFv9vgTBHangha39snllAjv/T+VviMvzOonTfTTBMekwMcCBkIW/W9PQViw==" saltValue="FbnMbRcghTWllTV4myITTg==" spinCount="100000" sheet="1" objects="1" scenarios="1"/>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F84C-BEAD-44B5-972E-EB185B0E1280}">
  <sheetPr codeName="Blad52">
    <tabColor rgb="FFFFC000"/>
  </sheetPr>
  <dimension ref="B2"/>
  <sheetViews>
    <sheetView workbookViewId="0">
      <selection activeCell="H23" sqref="H23"/>
    </sheetView>
  </sheetViews>
  <sheetFormatPr defaultRowHeight="14.4" x14ac:dyDescent="0.3"/>
  <sheetData>
    <row r="2" spans="2:2" x14ac:dyDescent="0.3">
      <c r="B2" s="60" t="s">
        <v>225</v>
      </c>
    </row>
  </sheetData>
  <sheetProtection algorithmName="SHA-512" hashValue="Tp7ic33Fzjbm7wVToDMk7KSP9NMnm9mHEo71rXf48Zw04SFwJ6kK19XqiM8fJ+jxhNj+POWw48G7aOyvfpoQ5Q==" saltValue="VzRxKfTE6l9cFkfJ1o/r1g==" spinCount="100000" sheet="1" objects="1" scenarios="1"/>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FC4D-A5E3-4133-B047-4CDB8F7A4063}">
  <sheetPr codeName="Blad53">
    <tabColor rgb="FFFFC000"/>
  </sheetPr>
  <dimension ref="B1:E55"/>
  <sheetViews>
    <sheetView workbookViewId="0">
      <selection activeCell="E4" sqref="E4:E12"/>
    </sheetView>
  </sheetViews>
  <sheetFormatPr defaultRowHeight="14.4" x14ac:dyDescent="0.3"/>
  <cols>
    <col min="2" max="2" width="19.33203125" bestFit="1" customWidth="1"/>
    <col min="3" max="3" width="14.44140625" bestFit="1" customWidth="1"/>
    <col min="5" max="5" width="16.109375" customWidth="1"/>
  </cols>
  <sheetData>
    <row r="1" spans="2:5" ht="15" thickBot="1" x14ac:dyDescent="0.35"/>
    <row r="2" spans="2:5" x14ac:dyDescent="0.3">
      <c r="B2" s="73" t="s">
        <v>226</v>
      </c>
      <c r="C2" s="74" t="s">
        <v>98</v>
      </c>
    </row>
    <row r="3" spans="2:5" x14ac:dyDescent="0.3">
      <c r="B3" s="76" t="s">
        <v>83</v>
      </c>
      <c r="C3" s="77" t="s">
        <v>84</v>
      </c>
    </row>
    <row r="4" spans="2:5" x14ac:dyDescent="0.3">
      <c r="B4" s="76" t="s">
        <v>85</v>
      </c>
      <c r="C4" s="77">
        <v>44.87</v>
      </c>
      <c r="E4" s="68"/>
    </row>
    <row r="5" spans="2:5" x14ac:dyDescent="0.3">
      <c r="B5" s="76" t="s">
        <v>87</v>
      </c>
      <c r="C5" s="71">
        <v>86.9</v>
      </c>
    </row>
    <row r="6" spans="2:5" x14ac:dyDescent="0.3">
      <c r="B6" s="76" t="s">
        <v>107</v>
      </c>
      <c r="C6" s="77"/>
    </row>
    <row r="7" spans="2:5" x14ac:dyDescent="0.3">
      <c r="B7" s="76" t="s">
        <v>86</v>
      </c>
      <c r="C7" s="77">
        <v>426</v>
      </c>
      <c r="E7" s="68"/>
    </row>
    <row r="8" spans="2:5" x14ac:dyDescent="0.3">
      <c r="B8" s="76" t="s">
        <v>89</v>
      </c>
      <c r="C8" s="77">
        <v>85.4</v>
      </c>
      <c r="E8" s="68"/>
    </row>
    <row r="9" spans="2:5" x14ac:dyDescent="0.3">
      <c r="B9" s="76" t="s">
        <v>90</v>
      </c>
      <c r="C9" s="71">
        <v>34.200000000000003</v>
      </c>
      <c r="E9" s="68"/>
    </row>
    <row r="10" spans="2:5" x14ac:dyDescent="0.3">
      <c r="B10" s="76" t="s">
        <v>92</v>
      </c>
      <c r="C10" s="77">
        <v>195.3</v>
      </c>
      <c r="E10" s="68"/>
    </row>
    <row r="11" spans="2:5" x14ac:dyDescent="0.3">
      <c r="B11" s="76" t="s">
        <v>94</v>
      </c>
      <c r="C11" s="77">
        <v>39.44</v>
      </c>
      <c r="E11" s="68"/>
    </row>
    <row r="12" spans="2:5" x14ac:dyDescent="0.3">
      <c r="B12" s="76" t="s">
        <v>99</v>
      </c>
      <c r="C12" s="77">
        <v>5</v>
      </c>
      <c r="E12" s="68"/>
    </row>
    <row r="13" spans="2:5" ht="15" thickBot="1" x14ac:dyDescent="0.35">
      <c r="B13" s="78" t="s">
        <v>95</v>
      </c>
      <c r="C13" s="79">
        <f>SUM(C4:C12)</f>
        <v>917.11000000000013</v>
      </c>
    </row>
    <row r="15" spans="2:5" x14ac:dyDescent="0.3">
      <c r="B15" s="69"/>
      <c r="C15" s="69"/>
    </row>
    <row r="16" spans="2:5" x14ac:dyDescent="0.3">
      <c r="B16" s="68"/>
      <c r="C16" s="68"/>
    </row>
    <row r="17" spans="2:3" x14ac:dyDescent="0.3">
      <c r="B17" s="68"/>
      <c r="C17" s="68"/>
    </row>
    <row r="18" spans="2:3" x14ac:dyDescent="0.3">
      <c r="B18" s="68"/>
      <c r="C18" s="68"/>
    </row>
    <row r="19" spans="2:3" x14ac:dyDescent="0.3">
      <c r="B19" s="68"/>
      <c r="C19" s="68"/>
    </row>
    <row r="20" spans="2:3" x14ac:dyDescent="0.3">
      <c r="B20" s="68"/>
      <c r="C20" s="68"/>
    </row>
    <row r="21" spans="2:3" x14ac:dyDescent="0.3">
      <c r="B21" s="68"/>
      <c r="C21" s="68"/>
    </row>
    <row r="22" spans="2:3" x14ac:dyDescent="0.3">
      <c r="B22" s="68"/>
      <c r="C22" s="68"/>
    </row>
    <row r="23" spans="2:3" x14ac:dyDescent="0.3">
      <c r="B23" s="68"/>
      <c r="C23" s="68"/>
    </row>
    <row r="24" spans="2:3" x14ac:dyDescent="0.3">
      <c r="B24" s="68"/>
      <c r="C24" s="68"/>
    </row>
    <row r="25" spans="2:3" x14ac:dyDescent="0.3">
      <c r="B25" s="68"/>
      <c r="C25" s="68"/>
    </row>
    <row r="26" spans="2:3" x14ac:dyDescent="0.3">
      <c r="B26" s="68"/>
      <c r="C26" s="68"/>
    </row>
    <row r="27" spans="2:3" x14ac:dyDescent="0.3">
      <c r="B27" s="68"/>
      <c r="C27" s="68"/>
    </row>
    <row r="28" spans="2:3" x14ac:dyDescent="0.3">
      <c r="B28" s="68"/>
      <c r="C28" s="68"/>
    </row>
    <row r="29" spans="2:3" x14ac:dyDescent="0.3">
      <c r="B29" s="68"/>
      <c r="C29" s="68"/>
    </row>
    <row r="30" spans="2:3" x14ac:dyDescent="0.3">
      <c r="B30" s="68"/>
      <c r="C30" s="68"/>
    </row>
    <row r="31" spans="2:3" x14ac:dyDescent="0.3">
      <c r="B31" s="68"/>
      <c r="C31" s="68"/>
    </row>
    <row r="32" spans="2:3" x14ac:dyDescent="0.3">
      <c r="B32" s="68"/>
      <c r="C32" s="68"/>
    </row>
    <row r="33" spans="2:3" x14ac:dyDescent="0.3">
      <c r="B33" s="68"/>
      <c r="C33" s="68"/>
    </row>
    <row r="34" spans="2:3" x14ac:dyDescent="0.3">
      <c r="B34" s="68"/>
      <c r="C34" s="68"/>
    </row>
    <row r="35" spans="2:3" x14ac:dyDescent="0.3">
      <c r="B35" s="68"/>
      <c r="C35" s="68"/>
    </row>
    <row r="36" spans="2:3" x14ac:dyDescent="0.3">
      <c r="B36" s="68"/>
      <c r="C36" s="68"/>
    </row>
    <row r="37" spans="2:3" x14ac:dyDescent="0.3">
      <c r="B37" s="68"/>
      <c r="C37" s="68"/>
    </row>
    <row r="38" spans="2:3" x14ac:dyDescent="0.3">
      <c r="B38" s="68"/>
      <c r="C38" s="68"/>
    </row>
    <row r="39" spans="2:3" x14ac:dyDescent="0.3">
      <c r="B39" s="68"/>
      <c r="C39" s="68"/>
    </row>
    <row r="40" spans="2:3" x14ac:dyDescent="0.3">
      <c r="B40" s="68"/>
      <c r="C40" s="68"/>
    </row>
    <row r="41" spans="2:3" x14ac:dyDescent="0.3">
      <c r="B41" s="68"/>
      <c r="C41" s="68"/>
    </row>
    <row r="42" spans="2:3" x14ac:dyDescent="0.3">
      <c r="B42" s="68"/>
      <c r="C42" s="68"/>
    </row>
    <row r="43" spans="2:3" x14ac:dyDescent="0.3">
      <c r="B43" s="68"/>
      <c r="C43" s="68"/>
    </row>
    <row r="44" spans="2:3" x14ac:dyDescent="0.3">
      <c r="B44" s="68"/>
      <c r="C44" s="68"/>
    </row>
    <row r="45" spans="2:3" x14ac:dyDescent="0.3">
      <c r="B45" s="68"/>
      <c r="C45" s="68"/>
    </row>
    <row r="46" spans="2:3" x14ac:dyDescent="0.3">
      <c r="B46" s="68"/>
      <c r="C46" s="68"/>
    </row>
    <row r="47" spans="2:3" x14ac:dyDescent="0.3">
      <c r="B47" s="68"/>
      <c r="C47" s="68"/>
    </row>
    <row r="48" spans="2:3" x14ac:dyDescent="0.3">
      <c r="B48" s="68"/>
      <c r="C48" s="68"/>
    </row>
    <row r="49" spans="2:3" x14ac:dyDescent="0.3">
      <c r="B49" s="68"/>
      <c r="C49" s="68"/>
    </row>
    <row r="50" spans="2:3" x14ac:dyDescent="0.3">
      <c r="B50" s="68"/>
      <c r="C50" s="68"/>
    </row>
    <row r="51" spans="2:3" x14ac:dyDescent="0.3">
      <c r="B51" s="68"/>
      <c r="C51" s="68"/>
    </row>
    <row r="52" spans="2:3" x14ac:dyDescent="0.3">
      <c r="B52" s="68"/>
      <c r="C52" s="68"/>
    </row>
    <row r="53" spans="2:3" x14ac:dyDescent="0.3">
      <c r="B53" s="68"/>
      <c r="C53" s="68"/>
    </row>
    <row r="54" spans="2:3" x14ac:dyDescent="0.3">
      <c r="B54" s="68"/>
      <c r="C54" s="68"/>
    </row>
    <row r="55" spans="2:3" x14ac:dyDescent="0.3">
      <c r="B55" s="68"/>
      <c r="C55" s="68"/>
    </row>
  </sheetData>
  <sheetProtection algorithmName="SHA-512" hashValue="h26wOxqyrJkxBKSWPW5QvD4OCPsaHsdUmYM0J51yR8J+pFAwRwYMzpVkWOBRwV/PnHTSzynMHYUrPGmd14/sfg==" saltValue="aRGTid8PHUgCOdQ8gnXn9w==" spinCount="100000" sheet="1" objects="1" scenarios="1"/>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8C325-5199-496C-9EB6-6DDD249C4F9A}">
  <sheetPr codeName="Blad54">
    <tabColor rgb="FFFFC000"/>
  </sheetPr>
  <dimension ref="B1:E28"/>
  <sheetViews>
    <sheetView workbookViewId="0">
      <selection activeCell="E4" sqref="E4:E11"/>
    </sheetView>
  </sheetViews>
  <sheetFormatPr defaultRowHeight="14.4" x14ac:dyDescent="0.3"/>
  <cols>
    <col min="2" max="2" width="19.33203125" bestFit="1" customWidth="1"/>
    <col min="3" max="3" width="14.44140625" bestFit="1" customWidth="1"/>
  </cols>
  <sheetData>
    <row r="1" spans="2:5" ht="15" thickBot="1" x14ac:dyDescent="0.35"/>
    <row r="2" spans="2:5" x14ac:dyDescent="0.3">
      <c r="B2" s="73" t="s">
        <v>227</v>
      </c>
      <c r="C2" s="74" t="s">
        <v>98</v>
      </c>
    </row>
    <row r="3" spans="2:5" x14ac:dyDescent="0.3">
      <c r="B3" s="76" t="s">
        <v>83</v>
      </c>
      <c r="C3" s="77" t="s">
        <v>84</v>
      </c>
    </row>
    <row r="4" spans="2:5" x14ac:dyDescent="0.3">
      <c r="B4" s="76" t="s">
        <v>85</v>
      </c>
      <c r="C4" s="77">
        <v>18.399999999999999</v>
      </c>
      <c r="E4" s="75"/>
    </row>
    <row r="5" spans="2:5" x14ac:dyDescent="0.3">
      <c r="B5" s="76" t="s">
        <v>87</v>
      </c>
      <c r="C5" s="71"/>
    </row>
    <row r="6" spans="2:5" x14ac:dyDescent="0.3">
      <c r="B6" s="76" t="s">
        <v>107</v>
      </c>
      <c r="C6" s="77"/>
    </row>
    <row r="7" spans="2:5" x14ac:dyDescent="0.3">
      <c r="B7" s="76" t="s">
        <v>86</v>
      </c>
      <c r="C7" s="77">
        <v>216</v>
      </c>
    </row>
    <row r="8" spans="2:5" x14ac:dyDescent="0.3">
      <c r="B8" s="76" t="s">
        <v>89</v>
      </c>
      <c r="C8" s="77"/>
    </row>
    <row r="9" spans="2:5" x14ac:dyDescent="0.3">
      <c r="B9" s="76" t="s">
        <v>90</v>
      </c>
      <c r="C9" s="71">
        <v>5.9</v>
      </c>
    </row>
    <row r="10" spans="2:5" x14ac:dyDescent="0.3">
      <c r="B10" s="76" t="s">
        <v>92</v>
      </c>
      <c r="C10" s="77">
        <v>132.6</v>
      </c>
    </row>
    <row r="11" spans="2:5" x14ac:dyDescent="0.3">
      <c r="B11" s="76" t="s">
        <v>94</v>
      </c>
      <c r="C11" s="77">
        <v>12.7</v>
      </c>
    </row>
    <row r="12" spans="2:5" x14ac:dyDescent="0.3">
      <c r="B12" s="76" t="s">
        <v>99</v>
      </c>
      <c r="C12" s="77"/>
    </row>
    <row r="13" spans="2:5" ht="15" thickBot="1" x14ac:dyDescent="0.35">
      <c r="B13" s="78" t="s">
        <v>95</v>
      </c>
      <c r="C13" s="79">
        <f>SUM(C4:C12)</f>
        <v>385.59999999999997</v>
      </c>
    </row>
    <row r="15" spans="2:5" x14ac:dyDescent="0.3">
      <c r="B15" s="75"/>
      <c r="C15" s="75"/>
    </row>
    <row r="16" spans="2:5" x14ac:dyDescent="0.3">
      <c r="B16" s="75"/>
      <c r="C16" s="75"/>
    </row>
    <row r="17" spans="2:3" x14ac:dyDescent="0.3">
      <c r="B17" s="75"/>
      <c r="C17" s="75"/>
    </row>
    <row r="18" spans="2:3" x14ac:dyDescent="0.3">
      <c r="B18" s="75"/>
      <c r="C18" s="75"/>
    </row>
    <row r="19" spans="2:3" x14ac:dyDescent="0.3">
      <c r="B19" s="75"/>
      <c r="C19" s="75"/>
    </row>
    <row r="20" spans="2:3" x14ac:dyDescent="0.3">
      <c r="B20" s="75"/>
      <c r="C20" s="75"/>
    </row>
    <row r="21" spans="2:3" x14ac:dyDescent="0.3">
      <c r="B21" s="75"/>
      <c r="C21" s="75"/>
    </row>
    <row r="22" spans="2:3" x14ac:dyDescent="0.3">
      <c r="B22" s="75"/>
      <c r="C22" s="75"/>
    </row>
    <row r="23" spans="2:3" x14ac:dyDescent="0.3">
      <c r="B23" s="75"/>
      <c r="C23" s="75"/>
    </row>
    <row r="24" spans="2:3" x14ac:dyDescent="0.3">
      <c r="B24" s="75"/>
      <c r="C24" s="75"/>
    </row>
    <row r="25" spans="2:3" x14ac:dyDescent="0.3">
      <c r="B25" s="75"/>
      <c r="C25" s="75"/>
    </row>
    <row r="26" spans="2:3" x14ac:dyDescent="0.3">
      <c r="B26" s="75"/>
      <c r="C26" s="75"/>
    </row>
    <row r="27" spans="2:3" x14ac:dyDescent="0.3">
      <c r="B27" s="75"/>
      <c r="C27" s="75"/>
    </row>
    <row r="28" spans="2:3" x14ac:dyDescent="0.3">
      <c r="B28" s="75"/>
      <c r="C28" s="75"/>
    </row>
  </sheetData>
  <sheetProtection algorithmName="SHA-512" hashValue="udDQA3CpHNdlbx909egkH9fw0T49fgbns4y01ut+aXAgMF4T3yxZdAS9aJHJfuPmdSOqoYywjS2rB600lyh2ng==" saltValue="PA2uELMMOYk3su88Wmlbzw==" spinCount="100000" sheet="1" objects="1" scenarios="1"/>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2967-6C79-4FFA-BEBC-9EBB2098ACB5}">
  <sheetPr codeName="Blad55">
    <tabColor rgb="FFFFC000"/>
  </sheetPr>
  <dimension ref="B1:E61"/>
  <sheetViews>
    <sheetView workbookViewId="0">
      <selection activeCell="E4" sqref="E4:F12"/>
    </sheetView>
  </sheetViews>
  <sheetFormatPr defaultRowHeight="14.4" x14ac:dyDescent="0.3"/>
  <cols>
    <col min="2" max="2" width="16.109375" bestFit="1" customWidth="1"/>
    <col min="3" max="3" width="14.44140625" bestFit="1" customWidth="1"/>
    <col min="5" max="5" width="13.44140625" bestFit="1" customWidth="1"/>
  </cols>
  <sheetData>
    <row r="1" spans="2:5" ht="15" thickBot="1" x14ac:dyDescent="0.35"/>
    <row r="2" spans="2:5" x14ac:dyDescent="0.3">
      <c r="B2" s="73" t="s">
        <v>227</v>
      </c>
      <c r="C2" s="74" t="s">
        <v>98</v>
      </c>
    </row>
    <row r="3" spans="2:5" x14ac:dyDescent="0.3">
      <c r="B3" s="76" t="s">
        <v>83</v>
      </c>
      <c r="C3" s="77" t="s">
        <v>84</v>
      </c>
    </row>
    <row r="4" spans="2:5" x14ac:dyDescent="0.3">
      <c r="B4" s="76" t="s">
        <v>85</v>
      </c>
      <c r="C4" s="77">
        <v>43.14</v>
      </c>
      <c r="E4" s="75"/>
    </row>
    <row r="5" spans="2:5" x14ac:dyDescent="0.3">
      <c r="B5" s="76" t="s">
        <v>87</v>
      </c>
      <c r="C5" s="71">
        <v>118.5</v>
      </c>
    </row>
    <row r="6" spans="2:5" x14ac:dyDescent="0.3">
      <c r="B6" s="76" t="s">
        <v>107</v>
      </c>
      <c r="C6" s="77">
        <v>65.099999999999994</v>
      </c>
      <c r="E6" s="75"/>
    </row>
    <row r="7" spans="2:5" x14ac:dyDescent="0.3">
      <c r="B7" s="76" t="s">
        <v>86</v>
      </c>
      <c r="C7" s="77">
        <v>642.29999999999995</v>
      </c>
      <c r="E7" s="75"/>
    </row>
    <row r="8" spans="2:5" x14ac:dyDescent="0.3">
      <c r="B8" s="76" t="s">
        <v>89</v>
      </c>
      <c r="C8" s="77">
        <v>51.4</v>
      </c>
      <c r="E8" s="75"/>
    </row>
    <row r="9" spans="2:5" x14ac:dyDescent="0.3">
      <c r="B9" s="76" t="s">
        <v>90</v>
      </c>
      <c r="C9" s="71">
        <v>36.6</v>
      </c>
      <c r="E9" s="75"/>
    </row>
    <row r="10" spans="2:5" x14ac:dyDescent="0.3">
      <c r="B10" s="76" t="s">
        <v>92</v>
      </c>
      <c r="C10" s="77">
        <v>247.22</v>
      </c>
      <c r="E10" s="75"/>
    </row>
    <row r="11" spans="2:5" x14ac:dyDescent="0.3">
      <c r="B11" s="76" t="s">
        <v>94</v>
      </c>
      <c r="C11" s="77">
        <v>47.6</v>
      </c>
      <c r="E11" s="75"/>
    </row>
    <row r="12" spans="2:5" x14ac:dyDescent="0.3">
      <c r="B12" s="76" t="s">
        <v>99</v>
      </c>
      <c r="C12" s="77">
        <v>7.65</v>
      </c>
      <c r="E12" s="75"/>
    </row>
    <row r="13" spans="2:5" ht="15" thickBot="1" x14ac:dyDescent="0.35">
      <c r="B13" s="78" t="s">
        <v>95</v>
      </c>
      <c r="C13" s="79">
        <f>SUM(C4:C12)</f>
        <v>1259.51</v>
      </c>
    </row>
    <row r="18" spans="2:3" x14ac:dyDescent="0.3">
      <c r="B18" s="75"/>
      <c r="C18" s="75"/>
    </row>
    <row r="19" spans="2:3" x14ac:dyDescent="0.3">
      <c r="B19" s="75"/>
      <c r="C19" s="75"/>
    </row>
    <row r="20" spans="2:3" x14ac:dyDescent="0.3">
      <c r="B20" s="75"/>
      <c r="C20" s="75"/>
    </row>
    <row r="21" spans="2:3" x14ac:dyDescent="0.3">
      <c r="B21" s="75"/>
      <c r="C21" s="75"/>
    </row>
    <row r="22" spans="2:3" x14ac:dyDescent="0.3">
      <c r="B22" s="75"/>
      <c r="C22" s="75"/>
    </row>
    <row r="23" spans="2:3" x14ac:dyDescent="0.3">
      <c r="B23" s="75"/>
      <c r="C23" s="75"/>
    </row>
    <row r="24" spans="2:3" x14ac:dyDescent="0.3">
      <c r="B24" s="75"/>
      <c r="C24" s="75"/>
    </row>
    <row r="25" spans="2:3" x14ac:dyDescent="0.3">
      <c r="B25" s="75"/>
      <c r="C25" s="75"/>
    </row>
    <row r="26" spans="2:3" x14ac:dyDescent="0.3">
      <c r="B26" s="75"/>
      <c r="C26" s="75"/>
    </row>
    <row r="27" spans="2:3" x14ac:dyDescent="0.3">
      <c r="B27" s="75"/>
      <c r="C27" s="75"/>
    </row>
    <row r="28" spans="2:3" x14ac:dyDescent="0.3">
      <c r="B28" s="75"/>
      <c r="C28" s="75"/>
    </row>
    <row r="29" spans="2:3" x14ac:dyDescent="0.3">
      <c r="B29" s="75"/>
      <c r="C29" s="75"/>
    </row>
    <row r="30" spans="2:3" x14ac:dyDescent="0.3">
      <c r="B30" s="75"/>
      <c r="C30" s="75"/>
    </row>
    <row r="31" spans="2:3" x14ac:dyDescent="0.3">
      <c r="B31" s="75"/>
      <c r="C31" s="75"/>
    </row>
    <row r="32" spans="2:3" x14ac:dyDescent="0.3">
      <c r="B32" s="75"/>
      <c r="C32" s="75"/>
    </row>
    <row r="33" spans="2:3" x14ac:dyDescent="0.3">
      <c r="B33" s="75"/>
      <c r="C33" s="75"/>
    </row>
    <row r="34" spans="2:3" x14ac:dyDescent="0.3">
      <c r="B34" s="75"/>
      <c r="C34" s="75"/>
    </row>
    <row r="35" spans="2:3" x14ac:dyDescent="0.3">
      <c r="B35" s="75"/>
      <c r="C35" s="75"/>
    </row>
    <row r="36" spans="2:3" x14ac:dyDescent="0.3">
      <c r="B36" s="75"/>
      <c r="C36" s="75"/>
    </row>
    <row r="37" spans="2:3" x14ac:dyDescent="0.3">
      <c r="B37" s="75"/>
      <c r="C37" s="75"/>
    </row>
    <row r="38" spans="2:3" x14ac:dyDescent="0.3">
      <c r="B38" s="75"/>
      <c r="C38" s="75"/>
    </row>
    <row r="39" spans="2:3" x14ac:dyDescent="0.3">
      <c r="B39" s="75"/>
      <c r="C39" s="75"/>
    </row>
    <row r="40" spans="2:3" x14ac:dyDescent="0.3">
      <c r="B40" s="75"/>
      <c r="C40" s="75"/>
    </row>
    <row r="41" spans="2:3" x14ac:dyDescent="0.3">
      <c r="B41" s="75"/>
      <c r="C41" s="75"/>
    </row>
    <row r="42" spans="2:3" x14ac:dyDescent="0.3">
      <c r="B42" s="75"/>
      <c r="C42" s="75"/>
    </row>
    <row r="43" spans="2:3" x14ac:dyDescent="0.3">
      <c r="B43" s="75"/>
      <c r="C43" s="75"/>
    </row>
    <row r="44" spans="2:3" x14ac:dyDescent="0.3">
      <c r="B44" s="75"/>
      <c r="C44" s="75"/>
    </row>
    <row r="45" spans="2:3" x14ac:dyDescent="0.3">
      <c r="B45" s="75"/>
      <c r="C45" s="75"/>
    </row>
    <row r="46" spans="2:3" x14ac:dyDescent="0.3">
      <c r="B46" s="75"/>
      <c r="C46" s="75"/>
    </row>
    <row r="47" spans="2:3" x14ac:dyDescent="0.3">
      <c r="B47" s="75"/>
      <c r="C47" s="75"/>
    </row>
    <row r="48" spans="2:3" x14ac:dyDescent="0.3">
      <c r="B48" s="75"/>
      <c r="C48" s="75"/>
    </row>
    <row r="49" spans="2:3" x14ac:dyDescent="0.3">
      <c r="B49" s="75"/>
      <c r="C49" s="75"/>
    </row>
    <row r="50" spans="2:3" x14ac:dyDescent="0.3">
      <c r="B50" s="75"/>
      <c r="C50" s="75"/>
    </row>
    <row r="51" spans="2:3" x14ac:dyDescent="0.3">
      <c r="B51" s="75"/>
      <c r="C51" s="75"/>
    </row>
    <row r="52" spans="2:3" x14ac:dyDescent="0.3">
      <c r="B52" s="75"/>
      <c r="C52" s="75"/>
    </row>
    <row r="53" spans="2:3" x14ac:dyDescent="0.3">
      <c r="B53" s="75"/>
      <c r="C53" s="75"/>
    </row>
    <row r="54" spans="2:3" x14ac:dyDescent="0.3">
      <c r="B54" s="75"/>
      <c r="C54" s="75"/>
    </row>
    <row r="55" spans="2:3" x14ac:dyDescent="0.3">
      <c r="B55" s="75"/>
      <c r="C55" s="75"/>
    </row>
    <row r="56" spans="2:3" x14ac:dyDescent="0.3">
      <c r="B56" s="75"/>
      <c r="C56" s="75"/>
    </row>
    <row r="57" spans="2:3" x14ac:dyDescent="0.3">
      <c r="B57" s="75"/>
      <c r="C57" s="75"/>
    </row>
    <row r="58" spans="2:3" x14ac:dyDescent="0.3">
      <c r="B58" s="75"/>
      <c r="C58" s="75"/>
    </row>
    <row r="59" spans="2:3" x14ac:dyDescent="0.3">
      <c r="B59" s="75"/>
      <c r="C59" s="75"/>
    </row>
    <row r="60" spans="2:3" x14ac:dyDescent="0.3">
      <c r="B60" s="75"/>
      <c r="C60" s="75"/>
    </row>
    <row r="61" spans="2:3" x14ac:dyDescent="0.3">
      <c r="B61" s="75"/>
      <c r="C61" s="75"/>
    </row>
  </sheetData>
  <sheetProtection algorithmName="SHA-512" hashValue="lVZ2UZyPUxjQpTH19najNPUcvj7XLArxU3TA2dlCS3MZy9xDWi4qiWonO8OgOpVNZOZ7U5prfaTO+LG9bJUIfg==" saltValue="TWGRcLEbUQE9qC1MW2tycw==" spinCount="100000" sheet="1" objects="1" scenarios="1"/>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D303E-78BB-456D-A9B6-5EE81FF059D3}">
  <sheetPr codeName="Blad56">
    <tabColor rgb="FFFFC000"/>
  </sheetPr>
  <dimension ref="B1:M120"/>
  <sheetViews>
    <sheetView workbookViewId="0">
      <selection activeCell="L4" sqref="L4:M12"/>
    </sheetView>
  </sheetViews>
  <sheetFormatPr defaultRowHeight="14.4" x14ac:dyDescent="0.3"/>
  <cols>
    <col min="2" max="2" width="19.33203125" bestFit="1" customWidth="1"/>
    <col min="3" max="3" width="14.44140625" bestFit="1" customWidth="1"/>
    <col min="5" max="5" width="8.5546875" customWidth="1"/>
    <col min="9" max="9" width="22.88671875" bestFit="1" customWidth="1"/>
    <col min="10" max="10" width="14.44140625" bestFit="1" customWidth="1"/>
    <col min="12" max="12" width="21.77734375" customWidth="1"/>
  </cols>
  <sheetData>
    <row r="1" spans="2:13" ht="15" thickBot="1" x14ac:dyDescent="0.35"/>
    <row r="2" spans="2:13" x14ac:dyDescent="0.3">
      <c r="B2" s="73" t="s">
        <v>228</v>
      </c>
      <c r="C2" s="74" t="s">
        <v>98</v>
      </c>
      <c r="D2" s="75"/>
      <c r="E2" s="75"/>
      <c r="F2" s="75"/>
      <c r="G2" s="75"/>
      <c r="I2" s="73" t="s">
        <v>221</v>
      </c>
      <c r="J2" s="74" t="s">
        <v>98</v>
      </c>
      <c r="K2" s="75"/>
      <c r="L2" s="75"/>
    </row>
    <row r="3" spans="2:13" x14ac:dyDescent="0.3">
      <c r="B3" s="76" t="s">
        <v>83</v>
      </c>
      <c r="C3" s="77" t="s">
        <v>84</v>
      </c>
      <c r="D3" s="75"/>
      <c r="E3" s="75"/>
      <c r="F3" s="75"/>
      <c r="G3" s="75"/>
      <c r="I3" s="76" t="s">
        <v>83</v>
      </c>
      <c r="J3" s="77" t="s">
        <v>84</v>
      </c>
      <c r="K3" s="75"/>
      <c r="L3" s="75"/>
    </row>
    <row r="4" spans="2:13" x14ac:dyDescent="0.3">
      <c r="B4" s="76" t="s">
        <v>85</v>
      </c>
      <c r="C4" s="77">
        <v>136.63</v>
      </c>
      <c r="D4" s="75"/>
      <c r="E4" s="68"/>
      <c r="F4" s="75"/>
      <c r="G4" s="75"/>
      <c r="I4" s="76" t="s">
        <v>85</v>
      </c>
      <c r="J4" s="77">
        <v>34.950000000000003</v>
      </c>
      <c r="K4" s="75"/>
      <c r="L4" s="68"/>
    </row>
    <row r="5" spans="2:13" x14ac:dyDescent="0.3">
      <c r="B5" s="76" t="s">
        <v>87</v>
      </c>
      <c r="C5" s="77">
        <v>324.60000000000002</v>
      </c>
      <c r="D5" s="75"/>
      <c r="E5" s="68"/>
      <c r="F5" s="75"/>
      <c r="G5" s="75"/>
      <c r="I5" s="76" t="s">
        <v>87</v>
      </c>
      <c r="J5" s="77">
        <v>142.19999999999999</v>
      </c>
      <c r="K5" s="75"/>
      <c r="L5" s="68"/>
      <c r="M5" s="75"/>
    </row>
    <row r="6" spans="2:13" x14ac:dyDescent="0.3">
      <c r="B6" s="76" t="s">
        <v>107</v>
      </c>
      <c r="C6" s="77"/>
      <c r="D6" s="75"/>
      <c r="E6" s="75"/>
      <c r="F6" s="75"/>
      <c r="G6" s="75"/>
      <c r="I6" s="76" t="s">
        <v>107</v>
      </c>
      <c r="J6" s="77"/>
      <c r="K6" s="75"/>
      <c r="L6" s="75"/>
    </row>
    <row r="7" spans="2:13" x14ac:dyDescent="0.3">
      <c r="B7" s="76" t="s">
        <v>86</v>
      </c>
      <c r="C7" s="77">
        <v>1338.5</v>
      </c>
      <c r="D7" s="75"/>
      <c r="E7" s="75"/>
      <c r="F7" s="75"/>
      <c r="G7" s="75"/>
      <c r="I7" s="76" t="s">
        <v>86</v>
      </c>
      <c r="J7" s="77">
        <v>439.5</v>
      </c>
      <c r="K7" s="75"/>
      <c r="L7" s="75"/>
    </row>
    <row r="8" spans="2:13" x14ac:dyDescent="0.3">
      <c r="B8" s="76" t="s">
        <v>89</v>
      </c>
      <c r="C8" s="77">
        <v>202.5</v>
      </c>
      <c r="D8" s="75"/>
      <c r="E8" s="68"/>
      <c r="F8" s="75"/>
      <c r="G8" s="75"/>
      <c r="I8" s="76" t="s">
        <v>89</v>
      </c>
      <c r="J8" s="77">
        <v>79.94</v>
      </c>
      <c r="K8" s="75"/>
      <c r="L8" s="75"/>
    </row>
    <row r="9" spans="2:13" x14ac:dyDescent="0.3">
      <c r="B9" s="76" t="s">
        <v>90</v>
      </c>
      <c r="C9" s="77">
        <v>219.4</v>
      </c>
      <c r="D9" s="99" t="s">
        <v>245</v>
      </c>
      <c r="E9" s="75" t="s">
        <v>91</v>
      </c>
      <c r="F9" s="75" t="s">
        <v>109</v>
      </c>
      <c r="G9" s="75" t="s">
        <v>117</v>
      </c>
      <c r="H9" s="75" t="s">
        <v>116</v>
      </c>
      <c r="I9" s="76" t="s">
        <v>90</v>
      </c>
      <c r="J9" s="71">
        <v>85.2</v>
      </c>
      <c r="K9" s="75"/>
      <c r="L9" s="68"/>
      <c r="M9" s="75"/>
    </row>
    <row r="10" spans="2:13" x14ac:dyDescent="0.3">
      <c r="B10" s="76" t="s">
        <v>92</v>
      </c>
      <c r="C10" s="77">
        <v>711.85</v>
      </c>
      <c r="D10" s="75"/>
      <c r="E10" s="75"/>
      <c r="F10" s="75"/>
      <c r="G10" s="75"/>
      <c r="I10" s="76" t="s">
        <v>92</v>
      </c>
      <c r="J10" s="77">
        <v>263.17</v>
      </c>
      <c r="K10" s="75"/>
      <c r="L10" s="68"/>
    </row>
    <row r="11" spans="2:13" x14ac:dyDescent="0.3">
      <c r="B11" s="76" t="s">
        <v>94</v>
      </c>
      <c r="C11" s="77">
        <v>88.58</v>
      </c>
      <c r="D11" s="75"/>
      <c r="E11" s="68"/>
      <c r="F11" s="75"/>
      <c r="G11" s="75"/>
      <c r="I11" s="76" t="s">
        <v>94</v>
      </c>
      <c r="J11" s="77">
        <v>63.8</v>
      </c>
      <c r="K11" s="75"/>
      <c r="L11" s="68"/>
    </row>
    <row r="12" spans="2:13" x14ac:dyDescent="0.3">
      <c r="B12" s="76" t="s">
        <v>99</v>
      </c>
      <c r="C12" s="77">
        <v>34.090000000000003</v>
      </c>
      <c r="D12" s="75"/>
      <c r="E12" s="68"/>
      <c r="F12" s="75"/>
      <c r="G12" s="75"/>
      <c r="I12" s="76" t="s">
        <v>99</v>
      </c>
      <c r="J12" s="71">
        <v>5.2</v>
      </c>
      <c r="K12" s="68"/>
      <c r="L12" s="68"/>
    </row>
    <row r="13" spans="2:13" ht="15" thickBot="1" x14ac:dyDescent="0.35">
      <c r="B13" s="78" t="s">
        <v>95</v>
      </c>
      <c r="C13" s="79">
        <f>SUM(C4:C12)</f>
        <v>3056.15</v>
      </c>
      <c r="D13" s="75"/>
      <c r="E13" s="75"/>
      <c r="F13" s="75"/>
      <c r="G13" s="75"/>
      <c r="I13" s="78" t="s">
        <v>95</v>
      </c>
      <c r="J13" s="79">
        <f>SUM(J4:J12)</f>
        <v>1113.96</v>
      </c>
      <c r="K13" s="75"/>
      <c r="L13" s="75"/>
    </row>
    <row r="14" spans="2:13" ht="15" thickBot="1" x14ac:dyDescent="0.35">
      <c r="B14" s="75"/>
      <c r="C14" s="75"/>
      <c r="D14" s="75"/>
      <c r="E14" s="75"/>
      <c r="F14" s="75"/>
      <c r="G14" s="75"/>
      <c r="I14" s="75"/>
      <c r="J14" s="75"/>
      <c r="K14" s="75"/>
      <c r="L14" s="75"/>
    </row>
    <row r="15" spans="2:13" ht="15" thickBot="1" x14ac:dyDescent="0.35">
      <c r="B15" s="69"/>
      <c r="C15" s="69"/>
      <c r="G15" s="75"/>
      <c r="I15" s="81" t="s">
        <v>216</v>
      </c>
      <c r="J15" s="82">
        <f>SUM(C13+J13)</f>
        <v>4170.1100000000006</v>
      </c>
      <c r="K15" s="75"/>
      <c r="L15" s="75"/>
    </row>
    <row r="16" spans="2:13" x14ac:dyDescent="0.3">
      <c r="B16" s="75"/>
      <c r="C16" s="75"/>
    </row>
    <row r="17" spans="2:10" x14ac:dyDescent="0.3">
      <c r="B17" s="75"/>
      <c r="C17" s="75"/>
      <c r="I17" s="69"/>
      <c r="J17" s="69"/>
    </row>
    <row r="18" spans="2:10" x14ac:dyDescent="0.3">
      <c r="B18" s="75"/>
      <c r="C18" s="75"/>
      <c r="I18" s="68"/>
      <c r="J18" s="68"/>
    </row>
    <row r="19" spans="2:10" x14ac:dyDescent="0.3">
      <c r="B19" s="75"/>
      <c r="C19" s="75"/>
      <c r="I19" s="68"/>
      <c r="J19" s="68"/>
    </row>
    <row r="20" spans="2:10" x14ac:dyDescent="0.3">
      <c r="B20" s="75"/>
      <c r="C20" s="75"/>
      <c r="I20" s="68"/>
      <c r="J20" s="68"/>
    </row>
    <row r="21" spans="2:10" x14ac:dyDescent="0.3">
      <c r="B21" s="75"/>
      <c r="C21" s="75"/>
      <c r="I21" s="68"/>
      <c r="J21" s="68"/>
    </row>
    <row r="22" spans="2:10" x14ac:dyDescent="0.3">
      <c r="B22" s="75"/>
      <c r="C22" s="75"/>
      <c r="I22" s="68"/>
      <c r="J22" s="68"/>
    </row>
    <row r="23" spans="2:10" x14ac:dyDescent="0.3">
      <c r="B23" s="75"/>
      <c r="C23" s="75"/>
      <c r="I23" s="68"/>
      <c r="J23" s="68"/>
    </row>
    <row r="24" spans="2:10" x14ac:dyDescent="0.3">
      <c r="B24" s="75"/>
      <c r="C24" s="75"/>
      <c r="I24" s="68"/>
      <c r="J24" s="68"/>
    </row>
    <row r="25" spans="2:10" x14ac:dyDescent="0.3">
      <c r="B25" s="75"/>
      <c r="C25" s="75"/>
      <c r="I25" s="68"/>
      <c r="J25" s="68"/>
    </row>
    <row r="26" spans="2:10" x14ac:dyDescent="0.3">
      <c r="B26" s="75"/>
      <c r="C26" s="75"/>
      <c r="I26" s="68"/>
      <c r="J26" s="68"/>
    </row>
    <row r="27" spans="2:10" x14ac:dyDescent="0.3">
      <c r="B27" s="75"/>
      <c r="C27" s="75"/>
      <c r="I27" s="68"/>
      <c r="J27" s="68"/>
    </row>
    <row r="28" spans="2:10" x14ac:dyDescent="0.3">
      <c r="B28" s="75"/>
      <c r="C28" s="75"/>
      <c r="I28" s="68"/>
      <c r="J28" s="68"/>
    </row>
    <row r="29" spans="2:10" x14ac:dyDescent="0.3">
      <c r="B29" s="75"/>
      <c r="C29" s="75"/>
      <c r="I29" s="68"/>
      <c r="J29" s="68"/>
    </row>
    <row r="30" spans="2:10" x14ac:dyDescent="0.3">
      <c r="B30" s="75"/>
      <c r="C30" s="75"/>
      <c r="I30" s="68"/>
      <c r="J30" s="68"/>
    </row>
    <row r="31" spans="2:10" x14ac:dyDescent="0.3">
      <c r="B31" s="75"/>
      <c r="C31" s="75"/>
      <c r="I31" s="68"/>
      <c r="J31" s="68"/>
    </row>
    <row r="32" spans="2:10" x14ac:dyDescent="0.3">
      <c r="B32" s="75"/>
      <c r="C32" s="75"/>
      <c r="I32" s="68"/>
      <c r="J32" s="68"/>
    </row>
    <row r="33" spans="2:10" x14ac:dyDescent="0.3">
      <c r="B33" s="75"/>
      <c r="C33" s="75"/>
      <c r="I33" s="68"/>
      <c r="J33" s="68"/>
    </row>
    <row r="34" spans="2:10" x14ac:dyDescent="0.3">
      <c r="B34" s="75"/>
      <c r="C34" s="75"/>
      <c r="I34" s="68"/>
      <c r="J34" s="68"/>
    </row>
    <row r="35" spans="2:10" x14ac:dyDescent="0.3">
      <c r="B35" s="75"/>
      <c r="C35" s="75"/>
      <c r="I35" s="68"/>
      <c r="J35" s="68"/>
    </row>
    <row r="36" spans="2:10" x14ac:dyDescent="0.3">
      <c r="B36" s="75"/>
      <c r="C36" s="75"/>
      <c r="I36" s="68"/>
      <c r="J36" s="68"/>
    </row>
    <row r="37" spans="2:10" x14ac:dyDescent="0.3">
      <c r="B37" s="75"/>
      <c r="C37" s="75"/>
      <c r="I37" s="68"/>
      <c r="J37" s="68"/>
    </row>
    <row r="38" spans="2:10" x14ac:dyDescent="0.3">
      <c r="B38" s="75"/>
      <c r="C38" s="75"/>
      <c r="I38" s="68"/>
      <c r="J38" s="68"/>
    </row>
    <row r="39" spans="2:10" x14ac:dyDescent="0.3">
      <c r="B39" s="75"/>
      <c r="C39" s="75"/>
      <c r="I39" s="68"/>
      <c r="J39" s="68"/>
    </row>
    <row r="40" spans="2:10" x14ac:dyDescent="0.3">
      <c r="B40" s="75"/>
      <c r="C40" s="75"/>
      <c r="I40" s="68"/>
      <c r="J40" s="68"/>
    </row>
    <row r="41" spans="2:10" x14ac:dyDescent="0.3">
      <c r="B41" s="75"/>
      <c r="C41" s="75"/>
      <c r="I41" s="68"/>
      <c r="J41" s="68"/>
    </row>
    <row r="42" spans="2:10" x14ac:dyDescent="0.3">
      <c r="B42" s="75"/>
      <c r="C42" s="75"/>
      <c r="I42" s="68"/>
      <c r="J42" s="68"/>
    </row>
    <row r="43" spans="2:10" x14ac:dyDescent="0.3">
      <c r="B43" s="75"/>
      <c r="C43" s="75"/>
      <c r="I43" s="68"/>
      <c r="J43" s="68"/>
    </row>
    <row r="44" spans="2:10" x14ac:dyDescent="0.3">
      <c r="B44" s="75"/>
      <c r="C44" s="75"/>
      <c r="I44" s="68"/>
      <c r="J44" s="68"/>
    </row>
    <row r="45" spans="2:10" x14ac:dyDescent="0.3">
      <c r="B45" s="75"/>
      <c r="C45" s="75"/>
      <c r="I45" s="68"/>
      <c r="J45" s="68"/>
    </row>
    <row r="46" spans="2:10" x14ac:dyDescent="0.3">
      <c r="B46" s="75"/>
      <c r="C46" s="75"/>
      <c r="I46" s="68"/>
      <c r="J46" s="68"/>
    </row>
    <row r="47" spans="2:10" x14ac:dyDescent="0.3">
      <c r="B47" s="75"/>
      <c r="C47" s="75"/>
      <c r="I47" s="68"/>
      <c r="J47" s="68"/>
    </row>
    <row r="48" spans="2:10" x14ac:dyDescent="0.3">
      <c r="B48" s="75"/>
      <c r="C48" s="75"/>
      <c r="I48" s="68"/>
      <c r="J48" s="68"/>
    </row>
    <row r="49" spans="2:10" x14ac:dyDescent="0.3">
      <c r="B49" s="75"/>
      <c r="C49" s="75"/>
      <c r="I49" s="68"/>
      <c r="J49" s="68"/>
    </row>
    <row r="50" spans="2:10" x14ac:dyDescent="0.3">
      <c r="B50" s="75"/>
      <c r="C50" s="75"/>
      <c r="I50" s="68"/>
      <c r="J50" s="68"/>
    </row>
    <row r="51" spans="2:10" x14ac:dyDescent="0.3">
      <c r="B51" s="75"/>
      <c r="C51" s="75"/>
      <c r="I51" s="68"/>
      <c r="J51" s="68"/>
    </row>
    <row r="52" spans="2:10" x14ac:dyDescent="0.3">
      <c r="B52" s="75"/>
      <c r="C52" s="75"/>
      <c r="I52" s="68"/>
      <c r="J52" s="68"/>
    </row>
    <row r="53" spans="2:10" x14ac:dyDescent="0.3">
      <c r="B53" s="75"/>
      <c r="C53" s="75"/>
      <c r="I53" s="68"/>
      <c r="J53" s="68"/>
    </row>
    <row r="54" spans="2:10" x14ac:dyDescent="0.3">
      <c r="B54" s="75"/>
      <c r="C54" s="75"/>
      <c r="I54" s="68"/>
      <c r="J54" s="68"/>
    </row>
    <row r="55" spans="2:10" x14ac:dyDescent="0.3">
      <c r="B55" s="75"/>
      <c r="C55" s="75"/>
      <c r="I55" s="68"/>
      <c r="J55" s="68"/>
    </row>
    <row r="56" spans="2:10" x14ac:dyDescent="0.3">
      <c r="B56" s="75"/>
      <c r="C56" s="75"/>
      <c r="I56" s="68"/>
      <c r="J56" s="68"/>
    </row>
    <row r="57" spans="2:10" x14ac:dyDescent="0.3">
      <c r="B57" s="75"/>
      <c r="C57" s="75"/>
      <c r="I57" s="68"/>
      <c r="J57" s="68"/>
    </row>
    <row r="58" spans="2:10" x14ac:dyDescent="0.3">
      <c r="B58" s="75"/>
      <c r="C58" s="75"/>
      <c r="I58" s="68"/>
      <c r="J58" s="68"/>
    </row>
    <row r="59" spans="2:10" x14ac:dyDescent="0.3">
      <c r="B59" s="75"/>
      <c r="C59" s="75"/>
    </row>
    <row r="60" spans="2:10" x14ac:dyDescent="0.3">
      <c r="B60" s="75"/>
      <c r="C60" s="75"/>
    </row>
    <row r="61" spans="2:10" x14ac:dyDescent="0.3">
      <c r="B61" s="75"/>
      <c r="C61" s="75"/>
    </row>
    <row r="62" spans="2:10" x14ac:dyDescent="0.3">
      <c r="B62" s="75"/>
      <c r="C62" s="75"/>
    </row>
    <row r="63" spans="2:10" x14ac:dyDescent="0.3">
      <c r="B63" s="75"/>
      <c r="C63" s="75"/>
    </row>
    <row r="64" spans="2:10" x14ac:dyDescent="0.3">
      <c r="B64" s="75"/>
      <c r="C64" s="75"/>
    </row>
    <row r="65" spans="2:3" x14ac:dyDescent="0.3">
      <c r="B65" s="75"/>
      <c r="C65" s="75"/>
    </row>
    <row r="66" spans="2:3" x14ac:dyDescent="0.3">
      <c r="B66" s="75"/>
      <c r="C66" s="75"/>
    </row>
    <row r="67" spans="2:3" x14ac:dyDescent="0.3">
      <c r="B67" s="75"/>
      <c r="C67" s="75"/>
    </row>
    <row r="68" spans="2:3" x14ac:dyDescent="0.3">
      <c r="B68" s="75"/>
      <c r="C68" s="75"/>
    </row>
    <row r="69" spans="2:3" x14ac:dyDescent="0.3">
      <c r="B69" s="75"/>
      <c r="C69" s="75"/>
    </row>
    <row r="70" spans="2:3" x14ac:dyDescent="0.3">
      <c r="B70" s="75"/>
      <c r="C70" s="75"/>
    </row>
    <row r="71" spans="2:3" x14ac:dyDescent="0.3">
      <c r="B71" s="75"/>
      <c r="C71" s="75"/>
    </row>
    <row r="72" spans="2:3" x14ac:dyDescent="0.3">
      <c r="B72" s="75"/>
      <c r="C72" s="75"/>
    </row>
    <row r="73" spans="2:3" x14ac:dyDescent="0.3">
      <c r="B73" s="75"/>
      <c r="C73" s="75"/>
    </row>
    <row r="74" spans="2:3" x14ac:dyDescent="0.3">
      <c r="B74" s="75"/>
      <c r="C74" s="75"/>
    </row>
    <row r="75" spans="2:3" x14ac:dyDescent="0.3">
      <c r="B75" s="75"/>
      <c r="C75" s="75"/>
    </row>
    <row r="76" spans="2:3" x14ac:dyDescent="0.3">
      <c r="B76" s="75"/>
      <c r="C76" s="75"/>
    </row>
    <row r="77" spans="2:3" x14ac:dyDescent="0.3">
      <c r="B77" s="75"/>
      <c r="C77" s="75"/>
    </row>
    <row r="78" spans="2:3" x14ac:dyDescent="0.3">
      <c r="B78" s="75"/>
      <c r="C78" s="75"/>
    </row>
    <row r="79" spans="2:3" x14ac:dyDescent="0.3">
      <c r="B79" s="75"/>
      <c r="C79" s="75"/>
    </row>
    <row r="80" spans="2:3" x14ac:dyDescent="0.3">
      <c r="B80" s="75"/>
      <c r="C80" s="75"/>
    </row>
    <row r="81" spans="2:3" x14ac:dyDescent="0.3">
      <c r="B81" s="75"/>
      <c r="C81" s="75"/>
    </row>
    <row r="82" spans="2:3" x14ac:dyDescent="0.3">
      <c r="B82" s="75"/>
      <c r="C82" s="75"/>
    </row>
    <row r="83" spans="2:3" x14ac:dyDescent="0.3">
      <c r="B83" s="75"/>
      <c r="C83" s="75"/>
    </row>
    <row r="84" spans="2:3" x14ac:dyDescent="0.3">
      <c r="B84" s="75"/>
      <c r="C84" s="75"/>
    </row>
    <row r="85" spans="2:3" x14ac:dyDescent="0.3">
      <c r="B85" s="75"/>
      <c r="C85" s="75"/>
    </row>
    <row r="86" spans="2:3" x14ac:dyDescent="0.3">
      <c r="B86" s="75"/>
      <c r="C86" s="75"/>
    </row>
    <row r="87" spans="2:3" x14ac:dyDescent="0.3">
      <c r="B87" s="75"/>
      <c r="C87" s="75"/>
    </row>
    <row r="88" spans="2:3" x14ac:dyDescent="0.3">
      <c r="B88" s="75"/>
      <c r="C88" s="75"/>
    </row>
    <row r="89" spans="2:3" x14ac:dyDescent="0.3">
      <c r="B89" s="75"/>
      <c r="C89" s="75"/>
    </row>
    <row r="90" spans="2:3" x14ac:dyDescent="0.3">
      <c r="B90" s="75"/>
      <c r="C90" s="75"/>
    </row>
    <row r="91" spans="2:3" x14ac:dyDescent="0.3">
      <c r="B91" s="75"/>
      <c r="C91" s="75"/>
    </row>
    <row r="92" spans="2:3" x14ac:dyDescent="0.3">
      <c r="B92" s="75"/>
      <c r="C92" s="75"/>
    </row>
    <row r="93" spans="2:3" x14ac:dyDescent="0.3">
      <c r="B93" s="75"/>
      <c r="C93" s="75"/>
    </row>
    <row r="94" spans="2:3" x14ac:dyDescent="0.3">
      <c r="B94" s="75"/>
      <c r="C94" s="75"/>
    </row>
    <row r="95" spans="2:3" x14ac:dyDescent="0.3">
      <c r="B95" s="75"/>
      <c r="C95" s="75"/>
    </row>
    <row r="96" spans="2:3" x14ac:dyDescent="0.3">
      <c r="B96" s="75"/>
      <c r="C96" s="75"/>
    </row>
    <row r="97" spans="2:3" x14ac:dyDescent="0.3">
      <c r="B97" s="75"/>
      <c r="C97" s="75"/>
    </row>
    <row r="98" spans="2:3" x14ac:dyDescent="0.3">
      <c r="B98" s="75"/>
      <c r="C98" s="75"/>
    </row>
    <row r="99" spans="2:3" x14ac:dyDescent="0.3">
      <c r="B99" s="75"/>
      <c r="C99" s="75"/>
    </row>
    <row r="100" spans="2:3" x14ac:dyDescent="0.3">
      <c r="B100" s="75"/>
      <c r="C100" s="75"/>
    </row>
    <row r="101" spans="2:3" x14ac:dyDescent="0.3">
      <c r="B101" s="75"/>
      <c r="C101" s="75"/>
    </row>
    <row r="102" spans="2:3" x14ac:dyDescent="0.3">
      <c r="B102" s="75"/>
      <c r="C102" s="75"/>
    </row>
    <row r="103" spans="2:3" x14ac:dyDescent="0.3">
      <c r="B103" s="75"/>
      <c r="C103" s="75"/>
    </row>
    <row r="104" spans="2:3" x14ac:dyDescent="0.3">
      <c r="B104" s="75"/>
      <c r="C104" s="75"/>
    </row>
    <row r="105" spans="2:3" x14ac:dyDescent="0.3">
      <c r="B105" s="75"/>
      <c r="C105" s="75"/>
    </row>
    <row r="106" spans="2:3" x14ac:dyDescent="0.3">
      <c r="B106" s="75"/>
      <c r="C106" s="75"/>
    </row>
    <row r="107" spans="2:3" x14ac:dyDescent="0.3">
      <c r="B107" s="75"/>
      <c r="C107" s="75"/>
    </row>
    <row r="108" spans="2:3" x14ac:dyDescent="0.3">
      <c r="B108" s="75"/>
      <c r="C108" s="75"/>
    </row>
    <row r="109" spans="2:3" x14ac:dyDescent="0.3">
      <c r="B109" s="75"/>
      <c r="C109" s="75"/>
    </row>
    <row r="110" spans="2:3" x14ac:dyDescent="0.3">
      <c r="B110" s="75"/>
      <c r="C110" s="75"/>
    </row>
    <row r="111" spans="2:3" x14ac:dyDescent="0.3">
      <c r="B111" s="75"/>
      <c r="C111" s="75"/>
    </row>
    <row r="112" spans="2:3" x14ac:dyDescent="0.3">
      <c r="B112" s="75"/>
      <c r="C112" s="75"/>
    </row>
    <row r="113" spans="2:3" x14ac:dyDescent="0.3">
      <c r="B113" s="75"/>
      <c r="C113" s="75"/>
    </row>
    <row r="114" spans="2:3" x14ac:dyDescent="0.3">
      <c r="B114" s="75"/>
      <c r="C114" s="75"/>
    </row>
    <row r="115" spans="2:3" x14ac:dyDescent="0.3">
      <c r="B115" s="75"/>
      <c r="C115" s="75"/>
    </row>
    <row r="116" spans="2:3" x14ac:dyDescent="0.3">
      <c r="B116" s="75"/>
      <c r="C116" s="75"/>
    </row>
    <row r="117" spans="2:3" x14ac:dyDescent="0.3">
      <c r="B117" s="75"/>
      <c r="C117" s="75"/>
    </row>
    <row r="118" spans="2:3" x14ac:dyDescent="0.3">
      <c r="B118" s="75"/>
      <c r="C118" s="75"/>
    </row>
    <row r="119" spans="2:3" x14ac:dyDescent="0.3">
      <c r="B119" s="75"/>
      <c r="C119" s="75"/>
    </row>
    <row r="120" spans="2:3" x14ac:dyDescent="0.3">
      <c r="B120" s="75"/>
      <c r="C120" s="75"/>
    </row>
  </sheetData>
  <sheetProtection algorithmName="SHA-512" hashValue="z154LK0W6S3Dz1Hn+2Bh0KJw+wcJzoJKhfcSMLrgO0vgLXhuN0K4wSBLZ25RqqKLL4Iabbc6XeD/CcFnSvE7xA==" saltValue="xTkgSIZ0xkBxrrx6WhqGxw==" spinCount="100000"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D4CE4-91FC-4213-9FF9-A72930DAE0AA}">
  <sheetPr codeName="Blad57">
    <tabColor rgb="FFFFC000"/>
  </sheetPr>
  <dimension ref="B1:S67"/>
  <sheetViews>
    <sheetView workbookViewId="0">
      <selection activeCell="Q4" sqref="Q4:R12"/>
    </sheetView>
  </sheetViews>
  <sheetFormatPr defaultRowHeight="14.4" x14ac:dyDescent="0.3"/>
  <cols>
    <col min="2" max="2" width="23.88671875" bestFit="1" customWidth="1"/>
    <col min="3" max="3" width="14.44140625" bestFit="1" customWidth="1"/>
    <col min="5" max="5" width="16.109375" bestFit="1" customWidth="1"/>
    <col min="9" max="9" width="26.21875" customWidth="1"/>
    <col min="11" max="11" width="21.21875" customWidth="1"/>
    <col min="14" max="14" width="23.33203125" bestFit="1" customWidth="1"/>
    <col min="15" max="15" width="14.44140625" bestFit="1" customWidth="1"/>
  </cols>
  <sheetData>
    <row r="1" spans="2:19" ht="15" thickBot="1" x14ac:dyDescent="0.35"/>
    <row r="2" spans="2:19" x14ac:dyDescent="0.3">
      <c r="B2" s="73" t="s">
        <v>229</v>
      </c>
      <c r="C2" s="74" t="s">
        <v>98</v>
      </c>
      <c r="I2" s="95" t="s">
        <v>231</v>
      </c>
      <c r="J2" s="95"/>
      <c r="K2" s="95"/>
      <c r="N2" s="73" t="s">
        <v>232</v>
      </c>
      <c r="O2" s="74" t="s">
        <v>98</v>
      </c>
    </row>
    <row r="3" spans="2:19" x14ac:dyDescent="0.3">
      <c r="B3" s="76" t="s">
        <v>83</v>
      </c>
      <c r="C3" s="77" t="s">
        <v>84</v>
      </c>
      <c r="I3" s="96" t="s">
        <v>230</v>
      </c>
      <c r="J3" s="96"/>
      <c r="K3" s="96"/>
      <c r="N3" s="76" t="s">
        <v>83</v>
      </c>
      <c r="O3" s="77" t="s">
        <v>84</v>
      </c>
    </row>
    <row r="4" spans="2:19" x14ac:dyDescent="0.3">
      <c r="B4" s="76" t="s">
        <v>85</v>
      </c>
      <c r="C4" s="77">
        <v>103.52</v>
      </c>
      <c r="N4" s="76" t="s">
        <v>85</v>
      </c>
      <c r="O4" s="77">
        <v>60.94</v>
      </c>
    </row>
    <row r="5" spans="2:19" x14ac:dyDescent="0.3">
      <c r="B5" s="76" t="s">
        <v>87</v>
      </c>
      <c r="C5" s="77">
        <v>97.3</v>
      </c>
      <c r="N5" s="76" t="s">
        <v>87</v>
      </c>
      <c r="O5" s="77">
        <v>53.2</v>
      </c>
    </row>
    <row r="6" spans="2:19" x14ac:dyDescent="0.3">
      <c r="B6" s="76" t="s">
        <v>107</v>
      </c>
      <c r="C6" s="77"/>
      <c r="N6" s="76" t="s">
        <v>107</v>
      </c>
      <c r="O6" s="77"/>
    </row>
    <row r="7" spans="2:19" x14ac:dyDescent="0.3">
      <c r="B7" s="76" t="s">
        <v>86</v>
      </c>
      <c r="C7" s="77">
        <v>853.5</v>
      </c>
      <c r="E7" s="75"/>
      <c r="F7" s="75"/>
      <c r="N7" s="76" t="s">
        <v>86</v>
      </c>
      <c r="O7" s="77">
        <v>431.2</v>
      </c>
      <c r="Q7" s="75"/>
      <c r="R7" s="75"/>
    </row>
    <row r="8" spans="2:19" x14ac:dyDescent="0.3">
      <c r="B8" s="76" t="s">
        <v>89</v>
      </c>
      <c r="C8" s="77">
        <v>150.97999999999999</v>
      </c>
      <c r="E8" s="75"/>
      <c r="N8" s="76" t="s">
        <v>89</v>
      </c>
      <c r="O8" s="77">
        <v>59</v>
      </c>
      <c r="Q8" s="75"/>
    </row>
    <row r="9" spans="2:19" x14ac:dyDescent="0.3">
      <c r="B9" s="76" t="s">
        <v>90</v>
      </c>
      <c r="C9" s="77">
        <v>169.1</v>
      </c>
      <c r="D9" s="98" t="s">
        <v>245</v>
      </c>
      <c r="E9" s="75" t="s">
        <v>110</v>
      </c>
      <c r="F9" s="75" t="s">
        <v>120</v>
      </c>
      <c r="G9" s="75" t="s">
        <v>117</v>
      </c>
      <c r="N9" s="76" t="s">
        <v>90</v>
      </c>
      <c r="O9" s="77">
        <v>31.8</v>
      </c>
      <c r="Q9" s="75"/>
      <c r="R9" s="75"/>
      <c r="S9" s="75"/>
    </row>
    <row r="10" spans="2:19" x14ac:dyDescent="0.3">
      <c r="B10" s="76" t="s">
        <v>92</v>
      </c>
      <c r="C10" s="77">
        <v>358.22</v>
      </c>
      <c r="E10" s="75"/>
      <c r="N10" s="76" t="s">
        <v>92</v>
      </c>
      <c r="O10" s="77">
        <v>285.14999999999998</v>
      </c>
      <c r="Q10" s="75"/>
    </row>
    <row r="11" spans="2:19" x14ac:dyDescent="0.3">
      <c r="B11" s="76" t="s">
        <v>94</v>
      </c>
      <c r="C11" s="77">
        <v>14.15</v>
      </c>
      <c r="E11" s="75"/>
      <c r="N11" s="76" t="s">
        <v>94</v>
      </c>
      <c r="O11" s="77">
        <v>69.099999999999994</v>
      </c>
      <c r="Q11" s="75"/>
    </row>
    <row r="12" spans="2:19" x14ac:dyDescent="0.3">
      <c r="B12" s="76" t="s">
        <v>99</v>
      </c>
      <c r="C12" s="77">
        <v>5.65</v>
      </c>
      <c r="E12" s="75"/>
      <c r="N12" s="76" t="s">
        <v>99</v>
      </c>
      <c r="O12" s="77"/>
      <c r="Q12" s="75"/>
    </row>
    <row r="13" spans="2:19" ht="15" thickBot="1" x14ac:dyDescent="0.35">
      <c r="B13" s="78" t="s">
        <v>95</v>
      </c>
      <c r="C13" s="79">
        <f>SUM(C4:C12)</f>
        <v>1752.42</v>
      </c>
      <c r="N13" s="78" t="s">
        <v>95</v>
      </c>
      <c r="O13" s="79">
        <f>SUM(O4:O12)</f>
        <v>990.39</v>
      </c>
    </row>
    <row r="14" spans="2:19" x14ac:dyDescent="0.3">
      <c r="N14" s="60" t="s">
        <v>233</v>
      </c>
    </row>
    <row r="16" spans="2:19" x14ac:dyDescent="0.3">
      <c r="B16" s="75"/>
      <c r="C16" s="75"/>
      <c r="N16" s="69"/>
      <c r="O16" s="69"/>
    </row>
    <row r="17" spans="2:15" x14ac:dyDescent="0.3">
      <c r="B17" s="75"/>
      <c r="C17" s="75"/>
      <c r="N17" s="68"/>
      <c r="O17" s="68"/>
    </row>
    <row r="18" spans="2:15" x14ac:dyDescent="0.3">
      <c r="B18" s="75"/>
      <c r="C18" s="75"/>
      <c r="N18" s="68"/>
      <c r="O18" s="68"/>
    </row>
    <row r="19" spans="2:15" x14ac:dyDescent="0.3">
      <c r="B19" s="75"/>
      <c r="C19" s="75"/>
      <c r="N19" s="68"/>
      <c r="O19" s="68"/>
    </row>
    <row r="20" spans="2:15" x14ac:dyDescent="0.3">
      <c r="B20" s="75"/>
      <c r="C20" s="75"/>
      <c r="N20" s="68"/>
      <c r="O20" s="68"/>
    </row>
    <row r="21" spans="2:15" x14ac:dyDescent="0.3">
      <c r="B21" s="75"/>
      <c r="C21" s="75"/>
      <c r="N21" s="68"/>
      <c r="O21" s="68"/>
    </row>
    <row r="22" spans="2:15" x14ac:dyDescent="0.3">
      <c r="B22" s="75"/>
      <c r="C22" s="75"/>
      <c r="N22" s="68"/>
      <c r="O22" s="68"/>
    </row>
    <row r="23" spans="2:15" x14ac:dyDescent="0.3">
      <c r="B23" s="75"/>
      <c r="C23" s="75"/>
      <c r="N23" s="68"/>
      <c r="O23" s="68"/>
    </row>
    <row r="24" spans="2:15" x14ac:dyDescent="0.3">
      <c r="B24" s="75"/>
      <c r="C24" s="75"/>
      <c r="N24" s="68"/>
      <c r="O24" s="68"/>
    </row>
    <row r="25" spans="2:15" x14ac:dyDescent="0.3">
      <c r="B25" s="75"/>
      <c r="C25" s="75"/>
      <c r="N25" s="68"/>
      <c r="O25" s="68"/>
    </row>
    <row r="26" spans="2:15" x14ac:dyDescent="0.3">
      <c r="B26" s="75"/>
      <c r="C26" s="75"/>
      <c r="N26" s="68"/>
      <c r="O26" s="68"/>
    </row>
    <row r="27" spans="2:15" x14ac:dyDescent="0.3">
      <c r="B27" s="75"/>
      <c r="C27" s="75"/>
      <c r="N27" s="68"/>
      <c r="O27" s="68"/>
    </row>
    <row r="28" spans="2:15" x14ac:dyDescent="0.3">
      <c r="B28" s="75"/>
      <c r="C28" s="75"/>
      <c r="N28" s="68"/>
      <c r="O28" s="68"/>
    </row>
    <row r="29" spans="2:15" x14ac:dyDescent="0.3">
      <c r="B29" s="75"/>
      <c r="C29" s="75"/>
      <c r="N29" s="68"/>
      <c r="O29" s="68"/>
    </row>
    <row r="30" spans="2:15" x14ac:dyDescent="0.3">
      <c r="B30" s="75"/>
      <c r="C30" s="75"/>
      <c r="N30" s="68"/>
      <c r="O30" s="68"/>
    </row>
    <row r="31" spans="2:15" x14ac:dyDescent="0.3">
      <c r="B31" s="75"/>
      <c r="C31" s="75"/>
      <c r="N31" s="68"/>
      <c r="O31" s="68"/>
    </row>
    <row r="32" spans="2:15" x14ac:dyDescent="0.3">
      <c r="B32" s="75"/>
      <c r="C32" s="75"/>
      <c r="N32" s="68"/>
      <c r="O32" s="68"/>
    </row>
    <row r="33" spans="2:15" x14ac:dyDescent="0.3">
      <c r="B33" s="75"/>
      <c r="C33" s="75"/>
      <c r="N33" s="68"/>
      <c r="O33" s="68"/>
    </row>
    <row r="34" spans="2:15" x14ac:dyDescent="0.3">
      <c r="B34" s="75"/>
      <c r="C34" s="75"/>
      <c r="N34" s="68"/>
      <c r="O34" s="68"/>
    </row>
    <row r="35" spans="2:15" x14ac:dyDescent="0.3">
      <c r="B35" s="75"/>
      <c r="C35" s="75"/>
      <c r="N35" s="68"/>
      <c r="O35" s="68"/>
    </row>
    <row r="36" spans="2:15" x14ac:dyDescent="0.3">
      <c r="B36" s="75"/>
      <c r="C36" s="75"/>
      <c r="N36" s="68"/>
      <c r="O36" s="68"/>
    </row>
    <row r="37" spans="2:15" x14ac:dyDescent="0.3">
      <c r="B37" s="75"/>
      <c r="C37" s="75"/>
      <c r="N37" s="68"/>
      <c r="O37" s="68"/>
    </row>
    <row r="38" spans="2:15" x14ac:dyDescent="0.3">
      <c r="B38" s="75"/>
      <c r="C38" s="75"/>
      <c r="N38" s="68"/>
      <c r="O38" s="68"/>
    </row>
    <row r="39" spans="2:15" x14ac:dyDescent="0.3">
      <c r="B39" s="75"/>
      <c r="C39" s="75"/>
      <c r="N39" s="68"/>
      <c r="O39" s="68"/>
    </row>
    <row r="40" spans="2:15" x14ac:dyDescent="0.3">
      <c r="B40" s="75"/>
      <c r="C40" s="75"/>
      <c r="N40" s="68"/>
      <c r="O40" s="68"/>
    </row>
    <row r="41" spans="2:15" x14ac:dyDescent="0.3">
      <c r="B41" s="75"/>
      <c r="C41" s="75"/>
      <c r="N41" s="68"/>
      <c r="O41" s="68"/>
    </row>
    <row r="42" spans="2:15" x14ac:dyDescent="0.3">
      <c r="B42" s="75"/>
      <c r="C42" s="75"/>
      <c r="N42" s="68"/>
      <c r="O42" s="68"/>
    </row>
    <row r="43" spans="2:15" x14ac:dyDescent="0.3">
      <c r="B43" s="75"/>
      <c r="C43" s="75"/>
      <c r="N43" s="68"/>
      <c r="O43" s="68"/>
    </row>
    <row r="44" spans="2:15" x14ac:dyDescent="0.3">
      <c r="B44" s="75"/>
      <c r="C44" s="75"/>
      <c r="N44" s="68"/>
      <c r="O44" s="68"/>
    </row>
    <row r="45" spans="2:15" x14ac:dyDescent="0.3">
      <c r="B45" s="75"/>
      <c r="C45" s="75"/>
    </row>
    <row r="46" spans="2:15" x14ac:dyDescent="0.3">
      <c r="B46" s="75"/>
      <c r="C46" s="75"/>
    </row>
    <row r="47" spans="2:15" x14ac:dyDescent="0.3">
      <c r="B47" s="75"/>
      <c r="C47" s="75"/>
    </row>
    <row r="48" spans="2:15" x14ac:dyDescent="0.3">
      <c r="B48" s="75"/>
      <c r="C48" s="75"/>
    </row>
    <row r="49" spans="2:3" x14ac:dyDescent="0.3">
      <c r="B49" s="75"/>
      <c r="C49" s="75"/>
    </row>
    <row r="50" spans="2:3" x14ac:dyDescent="0.3">
      <c r="B50" s="75"/>
      <c r="C50" s="75"/>
    </row>
    <row r="51" spans="2:3" x14ac:dyDescent="0.3">
      <c r="B51" s="75"/>
      <c r="C51" s="75"/>
    </row>
    <row r="52" spans="2:3" x14ac:dyDescent="0.3">
      <c r="B52" s="75"/>
      <c r="C52" s="75"/>
    </row>
    <row r="53" spans="2:3" x14ac:dyDescent="0.3">
      <c r="B53" s="75"/>
      <c r="C53" s="75"/>
    </row>
    <row r="54" spans="2:3" x14ac:dyDescent="0.3">
      <c r="B54" s="75"/>
      <c r="C54" s="75"/>
    </row>
    <row r="55" spans="2:3" x14ac:dyDescent="0.3">
      <c r="B55" s="75"/>
      <c r="C55" s="75"/>
    </row>
    <row r="56" spans="2:3" x14ac:dyDescent="0.3">
      <c r="B56" s="75"/>
      <c r="C56" s="75"/>
    </row>
    <row r="57" spans="2:3" x14ac:dyDescent="0.3">
      <c r="B57" s="75"/>
      <c r="C57" s="75"/>
    </row>
    <row r="58" spans="2:3" x14ac:dyDescent="0.3">
      <c r="B58" s="75"/>
      <c r="C58" s="75"/>
    </row>
    <row r="59" spans="2:3" x14ac:dyDescent="0.3">
      <c r="B59" s="75"/>
      <c r="C59" s="75"/>
    </row>
    <row r="60" spans="2:3" x14ac:dyDescent="0.3">
      <c r="B60" s="75"/>
      <c r="C60" s="75"/>
    </row>
    <row r="61" spans="2:3" x14ac:dyDescent="0.3">
      <c r="B61" s="75"/>
      <c r="C61" s="75"/>
    </row>
    <row r="62" spans="2:3" x14ac:dyDescent="0.3">
      <c r="B62" s="75"/>
      <c r="C62" s="75"/>
    </row>
    <row r="63" spans="2:3" x14ac:dyDescent="0.3">
      <c r="B63" s="75"/>
      <c r="C63" s="75"/>
    </row>
    <row r="64" spans="2:3" x14ac:dyDescent="0.3">
      <c r="B64" s="75"/>
      <c r="C64" s="75"/>
    </row>
    <row r="65" spans="2:3" x14ac:dyDescent="0.3">
      <c r="B65" s="75"/>
      <c r="C65" s="75"/>
    </row>
    <row r="66" spans="2:3" x14ac:dyDescent="0.3">
      <c r="B66" s="75"/>
      <c r="C66" s="75"/>
    </row>
    <row r="67" spans="2:3" x14ac:dyDescent="0.3">
      <c r="B67" s="75"/>
      <c r="C67" s="75"/>
    </row>
  </sheetData>
  <sheetProtection algorithmName="SHA-512" hashValue="Jb7H/ZogHpJbwgLmw5ACE1Q6wJe0r5DxNDd8ijKzrhSP+yL65xbekH8/QikJCcSygRnGtnmAjBNZRrQv1pZ9iw==" saltValue="3FC/53yIaW46kwE46SM9kQ==" spinCount="100000" sheet="1" objects="1" scenarios="1"/>
  <mergeCells count="2">
    <mergeCell ref="I2:K2"/>
    <mergeCell ref="I3:K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5493D-2E70-417B-9D8D-11A16BF2E364}">
  <sheetPr codeName="Blad58">
    <tabColor rgb="FFFFC000"/>
  </sheetPr>
  <dimension ref="B1:G62"/>
  <sheetViews>
    <sheetView workbookViewId="0">
      <selection activeCell="E11" sqref="E11"/>
    </sheetView>
  </sheetViews>
  <sheetFormatPr defaultRowHeight="14.4" x14ac:dyDescent="0.3"/>
  <cols>
    <col min="2" max="2" width="23.33203125" bestFit="1" customWidth="1"/>
    <col min="3" max="3" width="14.44140625" bestFit="1" customWidth="1"/>
  </cols>
  <sheetData>
    <row r="1" spans="2:7" ht="15" thickBot="1" x14ac:dyDescent="0.35"/>
    <row r="2" spans="2:7" x14ac:dyDescent="0.3">
      <c r="B2" s="73" t="s">
        <v>234</v>
      </c>
      <c r="C2" s="74" t="s">
        <v>98</v>
      </c>
    </row>
    <row r="3" spans="2:7" x14ac:dyDescent="0.3">
      <c r="B3" s="76" t="s">
        <v>83</v>
      </c>
      <c r="C3" s="77" t="s">
        <v>84</v>
      </c>
    </row>
    <row r="4" spans="2:7" x14ac:dyDescent="0.3">
      <c r="B4" s="76" t="s">
        <v>85</v>
      </c>
      <c r="C4" s="77">
        <v>45.17</v>
      </c>
    </row>
    <row r="5" spans="2:7" x14ac:dyDescent="0.3">
      <c r="B5" s="76" t="s">
        <v>87</v>
      </c>
      <c r="C5" s="77">
        <v>81.5</v>
      </c>
      <c r="E5" s="75"/>
    </row>
    <row r="6" spans="2:7" x14ac:dyDescent="0.3">
      <c r="B6" s="76" t="s">
        <v>107</v>
      </c>
      <c r="C6" s="77"/>
    </row>
    <row r="7" spans="2:7" x14ac:dyDescent="0.3">
      <c r="B7" s="76" t="s">
        <v>86</v>
      </c>
      <c r="C7" s="77">
        <v>601.79999999999995</v>
      </c>
      <c r="E7" s="75"/>
      <c r="F7" s="75"/>
    </row>
    <row r="8" spans="2:7" x14ac:dyDescent="0.3">
      <c r="B8" s="76" t="s">
        <v>89</v>
      </c>
      <c r="C8" s="77">
        <v>74.7</v>
      </c>
    </row>
    <row r="9" spans="2:7" x14ac:dyDescent="0.3">
      <c r="B9" s="76" t="s">
        <v>90</v>
      </c>
      <c r="C9" s="77">
        <v>128.19999999999999</v>
      </c>
      <c r="D9" s="98" t="s">
        <v>245</v>
      </c>
      <c r="E9" s="75" t="s">
        <v>117</v>
      </c>
      <c r="F9" s="75" t="s">
        <v>109</v>
      </c>
      <c r="G9" s="75" t="s">
        <v>110</v>
      </c>
    </row>
    <row r="10" spans="2:7" x14ac:dyDescent="0.3">
      <c r="B10" s="76" t="s">
        <v>92</v>
      </c>
      <c r="C10" s="77">
        <v>609.82000000000005</v>
      </c>
      <c r="E10" s="75"/>
    </row>
    <row r="11" spans="2:7" x14ac:dyDescent="0.3">
      <c r="B11" s="76" t="s">
        <v>94</v>
      </c>
      <c r="C11" s="77">
        <v>65.67</v>
      </c>
    </row>
    <row r="12" spans="2:7" x14ac:dyDescent="0.3">
      <c r="B12" s="76" t="s">
        <v>99</v>
      </c>
      <c r="C12" s="77"/>
    </row>
    <row r="13" spans="2:7" ht="15" thickBot="1" x14ac:dyDescent="0.35">
      <c r="B13" s="78" t="s">
        <v>95</v>
      </c>
      <c r="C13" s="79">
        <f>SUM(C4:C12)</f>
        <v>1606.8600000000001</v>
      </c>
    </row>
    <row r="19" spans="2:3" x14ac:dyDescent="0.3">
      <c r="B19" s="75"/>
      <c r="C19" s="75"/>
    </row>
    <row r="20" spans="2:3" x14ac:dyDescent="0.3">
      <c r="B20" s="75"/>
      <c r="C20" s="75"/>
    </row>
    <row r="21" spans="2:3" x14ac:dyDescent="0.3">
      <c r="B21" s="75"/>
      <c r="C21" s="75"/>
    </row>
    <row r="22" spans="2:3" x14ac:dyDescent="0.3">
      <c r="B22" s="75"/>
      <c r="C22" s="75"/>
    </row>
    <row r="23" spans="2:3" x14ac:dyDescent="0.3">
      <c r="B23" s="75"/>
      <c r="C23" s="75"/>
    </row>
    <row r="24" spans="2:3" x14ac:dyDescent="0.3">
      <c r="B24" s="75"/>
      <c r="C24" s="75"/>
    </row>
    <row r="25" spans="2:3" x14ac:dyDescent="0.3">
      <c r="B25" s="75"/>
      <c r="C25" s="75"/>
    </row>
    <row r="26" spans="2:3" x14ac:dyDescent="0.3">
      <c r="B26" s="75"/>
      <c r="C26" s="75"/>
    </row>
    <row r="27" spans="2:3" x14ac:dyDescent="0.3">
      <c r="B27" s="75"/>
      <c r="C27" s="75"/>
    </row>
    <row r="28" spans="2:3" x14ac:dyDescent="0.3">
      <c r="B28" s="75"/>
      <c r="C28" s="75"/>
    </row>
    <row r="29" spans="2:3" x14ac:dyDescent="0.3">
      <c r="B29" s="75"/>
      <c r="C29" s="75"/>
    </row>
    <row r="30" spans="2:3" x14ac:dyDescent="0.3">
      <c r="B30" s="75"/>
      <c r="C30" s="75"/>
    </row>
    <row r="31" spans="2:3" x14ac:dyDescent="0.3">
      <c r="B31" s="75"/>
      <c r="C31" s="75"/>
    </row>
    <row r="32" spans="2:3" x14ac:dyDescent="0.3">
      <c r="B32" s="75"/>
      <c r="C32" s="75"/>
    </row>
    <row r="33" spans="2:3" x14ac:dyDescent="0.3">
      <c r="B33" s="75"/>
      <c r="C33" s="75"/>
    </row>
    <row r="34" spans="2:3" x14ac:dyDescent="0.3">
      <c r="B34" s="75"/>
      <c r="C34" s="75"/>
    </row>
    <row r="35" spans="2:3" x14ac:dyDescent="0.3">
      <c r="B35" s="75"/>
      <c r="C35" s="75"/>
    </row>
    <row r="36" spans="2:3" x14ac:dyDescent="0.3">
      <c r="B36" s="75"/>
      <c r="C36" s="75"/>
    </row>
    <row r="37" spans="2:3" x14ac:dyDescent="0.3">
      <c r="B37" s="75"/>
      <c r="C37" s="75"/>
    </row>
    <row r="38" spans="2:3" x14ac:dyDescent="0.3">
      <c r="B38" s="75"/>
      <c r="C38" s="75"/>
    </row>
    <row r="39" spans="2:3" x14ac:dyDescent="0.3">
      <c r="B39" s="75"/>
      <c r="C39" s="75"/>
    </row>
    <row r="40" spans="2:3" x14ac:dyDescent="0.3">
      <c r="B40" s="75"/>
      <c r="C40" s="75"/>
    </row>
    <row r="41" spans="2:3" x14ac:dyDescent="0.3">
      <c r="B41" s="75"/>
      <c r="C41" s="75"/>
    </row>
    <row r="42" spans="2:3" x14ac:dyDescent="0.3">
      <c r="B42" s="75"/>
      <c r="C42" s="75"/>
    </row>
    <row r="43" spans="2:3" x14ac:dyDescent="0.3">
      <c r="B43" s="75"/>
      <c r="C43" s="75"/>
    </row>
    <row r="44" spans="2:3" x14ac:dyDescent="0.3">
      <c r="B44" s="75"/>
      <c r="C44" s="75"/>
    </row>
    <row r="45" spans="2:3" x14ac:dyDescent="0.3">
      <c r="B45" s="75"/>
      <c r="C45" s="75"/>
    </row>
    <row r="46" spans="2:3" x14ac:dyDescent="0.3">
      <c r="B46" s="75"/>
      <c r="C46" s="75"/>
    </row>
    <row r="47" spans="2:3" x14ac:dyDescent="0.3">
      <c r="B47" s="75"/>
      <c r="C47" s="75"/>
    </row>
    <row r="48" spans="2:3" x14ac:dyDescent="0.3">
      <c r="B48" s="75"/>
      <c r="C48" s="75"/>
    </row>
    <row r="49" spans="2:3" x14ac:dyDescent="0.3">
      <c r="B49" s="75"/>
      <c r="C49" s="75"/>
    </row>
    <row r="50" spans="2:3" x14ac:dyDescent="0.3">
      <c r="B50" s="75"/>
      <c r="C50" s="75"/>
    </row>
    <row r="51" spans="2:3" x14ac:dyDescent="0.3">
      <c r="B51" s="75"/>
      <c r="C51" s="75"/>
    </row>
    <row r="52" spans="2:3" x14ac:dyDescent="0.3">
      <c r="B52" s="75"/>
      <c r="C52" s="75"/>
    </row>
    <row r="53" spans="2:3" x14ac:dyDescent="0.3">
      <c r="B53" s="75"/>
      <c r="C53" s="75"/>
    </row>
    <row r="54" spans="2:3" x14ac:dyDescent="0.3">
      <c r="B54" s="75"/>
      <c r="C54" s="75"/>
    </row>
    <row r="55" spans="2:3" x14ac:dyDescent="0.3">
      <c r="B55" s="75"/>
      <c r="C55" s="75"/>
    </row>
    <row r="56" spans="2:3" x14ac:dyDescent="0.3">
      <c r="B56" s="75"/>
      <c r="C56" s="75"/>
    </row>
    <row r="57" spans="2:3" x14ac:dyDescent="0.3">
      <c r="B57" s="75"/>
      <c r="C57" s="75"/>
    </row>
    <row r="58" spans="2:3" x14ac:dyDescent="0.3">
      <c r="B58" s="75"/>
      <c r="C58" s="75"/>
    </row>
    <row r="59" spans="2:3" x14ac:dyDescent="0.3">
      <c r="B59" s="75"/>
      <c r="C59" s="75"/>
    </row>
    <row r="60" spans="2:3" x14ac:dyDescent="0.3">
      <c r="B60" s="75"/>
      <c r="C60" s="75"/>
    </row>
    <row r="61" spans="2:3" x14ac:dyDescent="0.3">
      <c r="B61" s="75"/>
      <c r="C61" s="75"/>
    </row>
    <row r="62" spans="2:3" x14ac:dyDescent="0.3">
      <c r="B62" s="75"/>
      <c r="C62" s="75"/>
    </row>
  </sheetData>
  <sheetProtection algorithmName="SHA-512" hashValue="Wbfl4FWJImZR3a1R1+yWaXa/HOwiygqYa+UTJkrO2C9wfdS+xI3Mz6Momcc5IpMiUlmpY5mE7mHRshl4FO6E+A==" saltValue="4rL3UWq0aiRNZwIWeV3zIA==" spinCount="100000" sheet="1" objects="1" scenarios="1"/>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6FDF-42C9-4045-8DFB-AFA15886D68D}">
  <sheetPr codeName="Blad59">
    <tabColor rgb="FFFFC000"/>
  </sheetPr>
  <dimension ref="B1:K184"/>
  <sheetViews>
    <sheetView workbookViewId="0">
      <selection activeCell="J22" sqref="J22"/>
    </sheetView>
  </sheetViews>
  <sheetFormatPr defaultColWidth="15.77734375" defaultRowHeight="16.8" customHeight="1" x14ac:dyDescent="0.3"/>
  <cols>
    <col min="2" max="2" width="23.6640625" customWidth="1"/>
    <col min="4" max="4" width="16.109375" customWidth="1"/>
    <col min="5" max="5" width="16.88671875" bestFit="1" customWidth="1"/>
    <col min="8" max="8" width="21.5546875" bestFit="1" customWidth="1"/>
    <col min="10" max="10" width="21.77734375" bestFit="1" customWidth="1"/>
  </cols>
  <sheetData>
    <row r="1" spans="2:11" ht="16.8" customHeight="1" thickBot="1" x14ac:dyDescent="0.35">
      <c r="B1" s="60" t="s">
        <v>237</v>
      </c>
    </row>
    <row r="2" spans="2:11" ht="16.8" customHeight="1" x14ac:dyDescent="0.3">
      <c r="B2" s="73" t="s">
        <v>235</v>
      </c>
      <c r="C2" s="74" t="s">
        <v>98</v>
      </c>
      <c r="H2" s="73" t="s">
        <v>236</v>
      </c>
      <c r="I2" s="74" t="s">
        <v>98</v>
      </c>
    </row>
    <row r="3" spans="2:11" ht="16.8" customHeight="1" x14ac:dyDescent="0.3">
      <c r="B3" s="76" t="s">
        <v>83</v>
      </c>
      <c r="C3" s="77" t="s">
        <v>84</v>
      </c>
      <c r="H3" s="76" t="s">
        <v>83</v>
      </c>
      <c r="I3" s="77" t="s">
        <v>84</v>
      </c>
    </row>
    <row r="4" spans="2:11" ht="16.8" customHeight="1" x14ac:dyDescent="0.3">
      <c r="B4" s="76" t="s">
        <v>85</v>
      </c>
      <c r="C4" s="77">
        <v>103.6</v>
      </c>
      <c r="D4" s="68"/>
      <c r="H4" s="76" t="s">
        <v>85</v>
      </c>
      <c r="I4" s="77">
        <f>SUM(130.4+14.72)</f>
        <v>145.12</v>
      </c>
      <c r="J4" s="68"/>
      <c r="K4" s="68"/>
    </row>
    <row r="5" spans="2:11" ht="16.8" customHeight="1" x14ac:dyDescent="0.3">
      <c r="B5" s="76" t="s">
        <v>87</v>
      </c>
      <c r="C5" s="77">
        <v>83.3</v>
      </c>
      <c r="D5" s="68"/>
      <c r="H5" s="76" t="s">
        <v>87</v>
      </c>
      <c r="I5" s="77">
        <v>448</v>
      </c>
      <c r="J5" s="68"/>
    </row>
    <row r="6" spans="2:11" ht="16.8" customHeight="1" x14ac:dyDescent="0.3">
      <c r="B6" s="76" t="s">
        <v>107</v>
      </c>
      <c r="C6" s="77"/>
      <c r="H6" s="76" t="s">
        <v>107</v>
      </c>
      <c r="I6" s="77"/>
    </row>
    <row r="7" spans="2:11" ht="16.8" customHeight="1" x14ac:dyDescent="0.3">
      <c r="B7" s="76" t="s">
        <v>86</v>
      </c>
      <c r="C7" s="77">
        <v>1001.3</v>
      </c>
      <c r="D7" s="68"/>
      <c r="H7" s="76" t="s">
        <v>86</v>
      </c>
      <c r="I7" s="77"/>
    </row>
    <row r="8" spans="2:11" ht="16.8" customHeight="1" x14ac:dyDescent="0.3">
      <c r="B8" s="76" t="s">
        <v>89</v>
      </c>
      <c r="C8" s="77">
        <v>216.9</v>
      </c>
      <c r="D8" s="68"/>
      <c r="H8" s="76" t="s">
        <v>89</v>
      </c>
      <c r="I8" s="77"/>
    </row>
    <row r="9" spans="2:11" ht="16.8" customHeight="1" x14ac:dyDescent="0.3">
      <c r="B9" s="76" t="s">
        <v>90</v>
      </c>
      <c r="C9" s="77">
        <v>82.3</v>
      </c>
      <c r="H9" s="76" t="s">
        <v>90</v>
      </c>
      <c r="I9" s="77"/>
    </row>
    <row r="10" spans="2:11" ht="16.8" customHeight="1" x14ac:dyDescent="0.3">
      <c r="B10" s="76" t="s">
        <v>92</v>
      </c>
      <c r="C10" s="77">
        <v>1520.53</v>
      </c>
      <c r="D10" s="68"/>
      <c r="H10" s="76" t="s">
        <v>92</v>
      </c>
      <c r="I10" s="71">
        <v>80.5</v>
      </c>
    </row>
    <row r="11" spans="2:11" ht="16.8" customHeight="1" x14ac:dyDescent="0.3">
      <c r="B11" s="76" t="s">
        <v>94</v>
      </c>
      <c r="C11" s="77">
        <v>98.12</v>
      </c>
      <c r="D11" s="68"/>
      <c r="H11" s="76" t="s">
        <v>94</v>
      </c>
      <c r="I11" s="77">
        <v>63.6</v>
      </c>
      <c r="J11" s="68"/>
    </row>
    <row r="12" spans="2:11" ht="16.8" customHeight="1" x14ac:dyDescent="0.3">
      <c r="B12" s="76" t="s">
        <v>99</v>
      </c>
      <c r="C12" s="77">
        <v>91.7</v>
      </c>
      <c r="D12" s="68"/>
      <c r="E12" s="68"/>
      <c r="F12" s="68"/>
      <c r="H12" s="76" t="s">
        <v>99</v>
      </c>
      <c r="I12" s="77"/>
    </row>
    <row r="13" spans="2:11" ht="16.8" customHeight="1" thickBot="1" x14ac:dyDescent="0.35">
      <c r="B13" s="78" t="s">
        <v>95</v>
      </c>
      <c r="C13" s="79">
        <f>SUM(C4:C12)</f>
        <v>3197.7499999999995</v>
      </c>
      <c r="H13" s="78" t="s">
        <v>95</v>
      </c>
      <c r="I13" s="79">
        <f>SUM(I4:I12)</f>
        <v>737.22</v>
      </c>
    </row>
    <row r="15" spans="2:11" ht="16.8" customHeight="1" x14ac:dyDescent="0.3">
      <c r="B15" s="84" t="s">
        <v>95</v>
      </c>
      <c r="C15" s="66">
        <f>SUM(C13+I13)</f>
        <v>3934.9699999999993</v>
      </c>
    </row>
    <row r="17" spans="2:4" ht="16.8" customHeight="1" x14ac:dyDescent="0.3">
      <c r="B17" s="69"/>
      <c r="C17" s="69"/>
      <c r="D17" s="69"/>
    </row>
    <row r="18" spans="2:4" ht="16.8" customHeight="1" x14ac:dyDescent="0.3">
      <c r="B18" s="68"/>
      <c r="C18" s="68"/>
      <c r="D18" s="68"/>
    </row>
    <row r="19" spans="2:4" ht="16.8" customHeight="1" x14ac:dyDescent="0.3">
      <c r="B19" s="68"/>
      <c r="C19" s="68"/>
      <c r="D19" s="68"/>
    </row>
    <row r="20" spans="2:4" ht="16.8" customHeight="1" x14ac:dyDescent="0.3">
      <c r="B20" s="68"/>
      <c r="C20" s="68"/>
      <c r="D20" s="68"/>
    </row>
    <row r="21" spans="2:4" ht="16.8" customHeight="1" x14ac:dyDescent="0.3">
      <c r="B21" s="68"/>
      <c r="C21" s="68"/>
      <c r="D21" s="68"/>
    </row>
    <row r="22" spans="2:4" ht="16.8" customHeight="1" x14ac:dyDescent="0.3">
      <c r="B22" s="68"/>
      <c r="C22" s="68"/>
      <c r="D22" s="68"/>
    </row>
    <row r="23" spans="2:4" ht="16.8" customHeight="1" x14ac:dyDescent="0.3">
      <c r="B23" s="68"/>
      <c r="C23" s="68"/>
      <c r="D23" s="68"/>
    </row>
    <row r="24" spans="2:4" ht="16.8" customHeight="1" x14ac:dyDescent="0.3">
      <c r="B24" s="68"/>
      <c r="C24" s="68"/>
      <c r="D24" s="68"/>
    </row>
    <row r="25" spans="2:4" ht="16.8" customHeight="1" x14ac:dyDescent="0.3">
      <c r="B25" s="68"/>
      <c r="C25" s="68"/>
      <c r="D25" s="68"/>
    </row>
    <row r="26" spans="2:4" ht="16.8" customHeight="1" x14ac:dyDescent="0.3">
      <c r="B26" s="68"/>
      <c r="C26" s="68"/>
      <c r="D26" s="68"/>
    </row>
    <row r="27" spans="2:4" ht="16.8" customHeight="1" x14ac:dyDescent="0.3">
      <c r="B27" s="68"/>
      <c r="C27" s="68"/>
      <c r="D27" s="68"/>
    </row>
    <row r="28" spans="2:4" ht="16.8" customHeight="1" x14ac:dyDescent="0.3">
      <c r="B28" s="68"/>
      <c r="C28" s="68"/>
      <c r="D28" s="68"/>
    </row>
    <row r="29" spans="2:4" ht="16.8" customHeight="1" x14ac:dyDescent="0.3">
      <c r="B29" s="68"/>
      <c r="C29" s="68"/>
      <c r="D29" s="68"/>
    </row>
    <row r="30" spans="2:4" ht="16.8" customHeight="1" x14ac:dyDescent="0.3">
      <c r="B30" s="68"/>
      <c r="C30" s="68"/>
      <c r="D30" s="68"/>
    </row>
    <row r="31" spans="2:4" ht="16.8" customHeight="1" x14ac:dyDescent="0.3">
      <c r="B31" s="68"/>
      <c r="C31" s="68"/>
      <c r="D31" s="68"/>
    </row>
    <row r="32" spans="2:4" ht="16.8" customHeight="1" x14ac:dyDescent="0.3">
      <c r="B32" s="68"/>
      <c r="C32" s="68"/>
      <c r="D32" s="68"/>
    </row>
    <row r="33" spans="2:4" ht="16.8" customHeight="1" x14ac:dyDescent="0.3">
      <c r="B33" s="68"/>
      <c r="C33" s="68"/>
      <c r="D33" s="68"/>
    </row>
    <row r="34" spans="2:4" ht="16.8" customHeight="1" x14ac:dyDescent="0.3">
      <c r="B34" s="68"/>
      <c r="C34" s="68"/>
      <c r="D34" s="68"/>
    </row>
    <row r="35" spans="2:4" ht="16.8" customHeight="1" x14ac:dyDescent="0.3">
      <c r="B35" s="68"/>
      <c r="C35" s="68"/>
      <c r="D35" s="68"/>
    </row>
    <row r="36" spans="2:4" ht="16.8" customHeight="1" x14ac:dyDescent="0.3">
      <c r="B36" s="68"/>
      <c r="C36" s="68"/>
      <c r="D36" s="68"/>
    </row>
    <row r="37" spans="2:4" ht="16.8" customHeight="1" x14ac:dyDescent="0.3">
      <c r="B37" s="68"/>
      <c r="C37" s="68"/>
      <c r="D37" s="68"/>
    </row>
    <row r="38" spans="2:4" ht="16.8" customHeight="1" x14ac:dyDescent="0.3">
      <c r="B38" s="68"/>
      <c r="C38" s="68"/>
      <c r="D38" s="68"/>
    </row>
    <row r="39" spans="2:4" ht="16.8" customHeight="1" x14ac:dyDescent="0.3">
      <c r="B39" s="68"/>
      <c r="C39" s="68"/>
      <c r="D39" s="68"/>
    </row>
    <row r="40" spans="2:4" ht="16.8" customHeight="1" x14ac:dyDescent="0.3">
      <c r="B40" s="68"/>
      <c r="C40" s="68"/>
      <c r="D40" s="68"/>
    </row>
    <row r="41" spans="2:4" ht="16.8" customHeight="1" x14ac:dyDescent="0.3">
      <c r="B41" s="68"/>
      <c r="C41" s="68"/>
      <c r="D41" s="68"/>
    </row>
    <row r="42" spans="2:4" ht="16.8" customHeight="1" x14ac:dyDescent="0.3">
      <c r="B42" s="68"/>
      <c r="C42" s="68"/>
      <c r="D42" s="68"/>
    </row>
    <row r="43" spans="2:4" ht="16.8" customHeight="1" x14ac:dyDescent="0.3">
      <c r="B43" s="68"/>
      <c r="C43" s="68"/>
      <c r="D43" s="68"/>
    </row>
    <row r="44" spans="2:4" ht="16.8" customHeight="1" x14ac:dyDescent="0.3">
      <c r="B44" s="68"/>
      <c r="C44" s="68"/>
      <c r="D44" s="68"/>
    </row>
    <row r="45" spans="2:4" ht="16.8" customHeight="1" x14ac:dyDescent="0.3">
      <c r="B45" s="68"/>
      <c r="C45" s="68"/>
      <c r="D45" s="68"/>
    </row>
    <row r="46" spans="2:4" ht="16.8" customHeight="1" x14ac:dyDescent="0.3">
      <c r="B46" s="68"/>
      <c r="C46" s="68"/>
      <c r="D46" s="68"/>
    </row>
    <row r="47" spans="2:4" ht="16.8" customHeight="1" x14ac:dyDescent="0.3">
      <c r="B47" s="68"/>
      <c r="C47" s="68"/>
      <c r="D47" s="68"/>
    </row>
    <row r="48" spans="2:4" ht="16.8" customHeight="1" x14ac:dyDescent="0.3">
      <c r="B48" s="68"/>
      <c r="C48" s="68"/>
      <c r="D48" s="68"/>
    </row>
    <row r="49" spans="2:4" ht="16.8" customHeight="1" x14ac:dyDescent="0.3">
      <c r="B49" s="68"/>
      <c r="C49" s="68"/>
      <c r="D49" s="68"/>
    </row>
    <row r="50" spans="2:4" ht="16.8" customHeight="1" x14ac:dyDescent="0.3">
      <c r="B50" s="68"/>
      <c r="C50" s="68"/>
      <c r="D50" s="68"/>
    </row>
    <row r="51" spans="2:4" ht="16.8" customHeight="1" x14ac:dyDescent="0.3">
      <c r="B51" s="68"/>
      <c r="C51" s="68"/>
      <c r="D51" s="68"/>
    </row>
    <row r="52" spans="2:4" ht="16.8" customHeight="1" x14ac:dyDescent="0.3">
      <c r="B52" s="68"/>
      <c r="C52" s="68"/>
      <c r="D52" s="68"/>
    </row>
    <row r="53" spans="2:4" ht="16.8" customHeight="1" x14ac:dyDescent="0.3">
      <c r="B53" s="68"/>
      <c r="C53" s="68"/>
      <c r="D53" s="68"/>
    </row>
    <row r="54" spans="2:4" ht="16.8" customHeight="1" x14ac:dyDescent="0.3">
      <c r="B54" s="68"/>
      <c r="C54" s="68"/>
      <c r="D54" s="68"/>
    </row>
    <row r="55" spans="2:4" ht="16.8" customHeight="1" x14ac:dyDescent="0.3">
      <c r="B55" s="68"/>
      <c r="C55" s="68"/>
      <c r="D55" s="68"/>
    </row>
    <row r="56" spans="2:4" ht="16.8" customHeight="1" x14ac:dyDescent="0.3">
      <c r="B56" s="68"/>
      <c r="C56" s="68"/>
      <c r="D56" s="68"/>
    </row>
    <row r="57" spans="2:4" ht="16.8" customHeight="1" x14ac:dyDescent="0.3">
      <c r="B57" s="68"/>
      <c r="C57" s="68"/>
      <c r="D57" s="68"/>
    </row>
    <row r="58" spans="2:4" ht="16.8" customHeight="1" x14ac:dyDescent="0.3">
      <c r="B58" s="68"/>
      <c r="C58" s="68"/>
      <c r="D58" s="68"/>
    </row>
    <row r="59" spans="2:4" ht="16.8" customHeight="1" x14ac:dyDescent="0.3">
      <c r="B59" s="68"/>
      <c r="C59" s="68"/>
      <c r="D59" s="68"/>
    </row>
    <row r="60" spans="2:4" ht="16.8" customHeight="1" x14ac:dyDescent="0.3">
      <c r="B60" s="68"/>
      <c r="C60" s="68"/>
      <c r="D60" s="68"/>
    </row>
    <row r="61" spans="2:4" ht="16.8" customHeight="1" x14ac:dyDescent="0.3">
      <c r="B61" s="68"/>
      <c r="C61" s="68"/>
      <c r="D61" s="68"/>
    </row>
    <row r="62" spans="2:4" ht="16.8" customHeight="1" x14ac:dyDescent="0.3">
      <c r="B62" s="68"/>
      <c r="C62" s="68"/>
      <c r="D62" s="68"/>
    </row>
    <row r="63" spans="2:4" ht="16.8" customHeight="1" x14ac:dyDescent="0.3">
      <c r="B63" s="68"/>
      <c r="C63" s="68"/>
      <c r="D63" s="68"/>
    </row>
    <row r="64" spans="2:4" ht="16.8" customHeight="1" x14ac:dyDescent="0.3">
      <c r="B64" s="68"/>
      <c r="C64" s="68"/>
      <c r="D64" s="68"/>
    </row>
    <row r="65" spans="2:4" ht="16.8" customHeight="1" x14ac:dyDescent="0.3">
      <c r="B65" s="68"/>
      <c r="C65" s="68"/>
      <c r="D65" s="68"/>
    </row>
    <row r="66" spans="2:4" ht="16.8" customHeight="1" x14ac:dyDescent="0.3">
      <c r="B66" s="68"/>
      <c r="C66" s="68"/>
      <c r="D66" s="68"/>
    </row>
    <row r="67" spans="2:4" ht="16.8" customHeight="1" x14ac:dyDescent="0.3">
      <c r="B67" s="68"/>
      <c r="C67" s="68"/>
      <c r="D67" s="68"/>
    </row>
    <row r="68" spans="2:4" ht="16.8" customHeight="1" x14ac:dyDescent="0.3">
      <c r="B68" s="68"/>
      <c r="C68" s="68"/>
      <c r="D68" s="68"/>
    </row>
    <row r="69" spans="2:4" ht="16.8" customHeight="1" x14ac:dyDescent="0.3">
      <c r="B69" s="68"/>
      <c r="C69" s="68"/>
      <c r="D69" s="68"/>
    </row>
    <row r="70" spans="2:4" ht="16.8" customHeight="1" x14ac:dyDescent="0.3">
      <c r="B70" s="68"/>
      <c r="C70" s="68"/>
      <c r="D70" s="68"/>
    </row>
    <row r="71" spans="2:4" ht="16.8" customHeight="1" x14ac:dyDescent="0.3">
      <c r="B71" s="68"/>
      <c r="C71" s="68"/>
      <c r="D71" s="68"/>
    </row>
    <row r="72" spans="2:4" ht="16.8" customHeight="1" x14ac:dyDescent="0.3">
      <c r="B72" s="68"/>
      <c r="C72" s="68"/>
      <c r="D72" s="68"/>
    </row>
    <row r="73" spans="2:4" ht="16.8" customHeight="1" x14ac:dyDescent="0.3">
      <c r="B73" s="68"/>
      <c r="C73" s="68"/>
      <c r="D73" s="68"/>
    </row>
    <row r="74" spans="2:4" ht="16.8" customHeight="1" x14ac:dyDescent="0.3">
      <c r="B74" s="68"/>
      <c r="C74" s="68"/>
      <c r="D74" s="68"/>
    </row>
    <row r="75" spans="2:4" ht="16.8" customHeight="1" x14ac:dyDescent="0.3">
      <c r="B75" s="68"/>
      <c r="C75" s="68"/>
      <c r="D75" s="68"/>
    </row>
    <row r="76" spans="2:4" ht="16.8" customHeight="1" x14ac:dyDescent="0.3">
      <c r="B76" s="68"/>
      <c r="C76" s="68"/>
      <c r="D76" s="68"/>
    </row>
    <row r="77" spans="2:4" ht="16.8" customHeight="1" x14ac:dyDescent="0.3">
      <c r="B77" s="68"/>
      <c r="C77" s="68"/>
      <c r="D77" s="68"/>
    </row>
    <row r="78" spans="2:4" ht="16.8" customHeight="1" x14ac:dyDescent="0.3">
      <c r="B78" s="68"/>
      <c r="C78" s="68"/>
      <c r="D78" s="68"/>
    </row>
    <row r="79" spans="2:4" ht="16.8" customHeight="1" x14ac:dyDescent="0.3">
      <c r="B79" s="68"/>
      <c r="C79" s="68"/>
      <c r="D79" s="68"/>
    </row>
    <row r="80" spans="2:4" ht="16.8" customHeight="1" x14ac:dyDescent="0.3">
      <c r="B80" s="68"/>
      <c r="C80" s="68"/>
      <c r="D80" s="68"/>
    </row>
    <row r="81" spans="2:4" ht="16.8" customHeight="1" x14ac:dyDescent="0.3">
      <c r="B81" s="68"/>
      <c r="C81" s="68"/>
      <c r="D81" s="68"/>
    </row>
    <row r="82" spans="2:4" ht="16.8" customHeight="1" x14ac:dyDescent="0.3">
      <c r="B82" s="68"/>
      <c r="C82" s="68"/>
      <c r="D82" s="68"/>
    </row>
    <row r="83" spans="2:4" ht="16.8" customHeight="1" x14ac:dyDescent="0.3">
      <c r="B83" s="68"/>
      <c r="C83" s="68"/>
      <c r="D83" s="68"/>
    </row>
    <row r="84" spans="2:4" ht="16.8" customHeight="1" x14ac:dyDescent="0.3">
      <c r="B84" s="68"/>
      <c r="C84" s="68"/>
      <c r="D84" s="68"/>
    </row>
    <row r="85" spans="2:4" ht="16.8" customHeight="1" x14ac:dyDescent="0.3">
      <c r="B85" s="68"/>
      <c r="C85" s="68"/>
      <c r="D85" s="68"/>
    </row>
    <row r="86" spans="2:4" ht="16.8" customHeight="1" x14ac:dyDescent="0.3">
      <c r="B86" s="68"/>
      <c r="C86" s="68"/>
      <c r="D86" s="68"/>
    </row>
    <row r="87" spans="2:4" ht="16.8" customHeight="1" x14ac:dyDescent="0.3">
      <c r="B87" s="68"/>
      <c r="C87" s="68"/>
      <c r="D87" s="68"/>
    </row>
    <row r="88" spans="2:4" ht="16.8" customHeight="1" x14ac:dyDescent="0.3">
      <c r="B88" s="68"/>
      <c r="C88" s="68"/>
      <c r="D88" s="68"/>
    </row>
    <row r="89" spans="2:4" ht="16.8" customHeight="1" x14ac:dyDescent="0.3">
      <c r="B89" s="68"/>
      <c r="C89" s="68"/>
      <c r="D89" s="68"/>
    </row>
    <row r="90" spans="2:4" ht="16.8" customHeight="1" x14ac:dyDescent="0.3">
      <c r="B90" s="68"/>
      <c r="C90" s="68"/>
      <c r="D90" s="68"/>
    </row>
    <row r="91" spans="2:4" ht="16.8" customHeight="1" x14ac:dyDescent="0.3">
      <c r="B91" s="68"/>
      <c r="C91" s="68"/>
      <c r="D91" s="68"/>
    </row>
    <row r="92" spans="2:4" ht="16.8" customHeight="1" x14ac:dyDescent="0.3">
      <c r="B92" s="68"/>
      <c r="C92" s="68"/>
      <c r="D92" s="68"/>
    </row>
    <row r="93" spans="2:4" ht="16.8" customHeight="1" x14ac:dyDescent="0.3">
      <c r="B93" s="68"/>
      <c r="C93" s="68"/>
      <c r="D93" s="68"/>
    </row>
    <row r="94" spans="2:4" ht="16.8" customHeight="1" x14ac:dyDescent="0.3">
      <c r="B94" s="68"/>
      <c r="C94" s="68"/>
      <c r="D94" s="68"/>
    </row>
    <row r="95" spans="2:4" ht="16.8" customHeight="1" x14ac:dyDescent="0.3">
      <c r="B95" s="68"/>
      <c r="C95" s="68"/>
      <c r="D95" s="68"/>
    </row>
    <row r="96" spans="2:4" ht="16.8" customHeight="1" x14ac:dyDescent="0.3">
      <c r="B96" s="68"/>
      <c r="C96" s="68"/>
      <c r="D96" s="68"/>
    </row>
    <row r="97" spans="2:4" ht="16.8" customHeight="1" x14ac:dyDescent="0.3">
      <c r="B97" s="68"/>
      <c r="C97" s="68"/>
      <c r="D97" s="68"/>
    </row>
    <row r="98" spans="2:4" ht="16.8" customHeight="1" x14ac:dyDescent="0.3">
      <c r="B98" s="68"/>
      <c r="C98" s="68"/>
      <c r="D98" s="68"/>
    </row>
    <row r="99" spans="2:4" ht="16.8" customHeight="1" x14ac:dyDescent="0.3">
      <c r="B99" s="68"/>
      <c r="C99" s="68"/>
      <c r="D99" s="68"/>
    </row>
    <row r="100" spans="2:4" ht="16.8" customHeight="1" x14ac:dyDescent="0.3">
      <c r="B100" s="68"/>
      <c r="C100" s="68"/>
      <c r="D100" s="68"/>
    </row>
    <row r="101" spans="2:4" ht="16.8" customHeight="1" x14ac:dyDescent="0.3">
      <c r="B101" s="68"/>
      <c r="C101" s="68"/>
      <c r="D101" s="68"/>
    </row>
    <row r="102" spans="2:4" ht="16.8" customHeight="1" x14ac:dyDescent="0.3">
      <c r="B102" s="68"/>
      <c r="C102" s="68"/>
      <c r="D102" s="68"/>
    </row>
    <row r="103" spans="2:4" ht="16.8" customHeight="1" x14ac:dyDescent="0.3">
      <c r="B103" s="68"/>
      <c r="C103" s="68"/>
      <c r="D103" s="68"/>
    </row>
    <row r="104" spans="2:4" ht="16.8" customHeight="1" x14ac:dyDescent="0.3">
      <c r="B104" s="68"/>
      <c r="C104" s="68"/>
      <c r="D104" s="68"/>
    </row>
    <row r="105" spans="2:4" ht="16.8" customHeight="1" x14ac:dyDescent="0.3">
      <c r="B105" s="68"/>
      <c r="C105" s="68"/>
      <c r="D105" s="68"/>
    </row>
    <row r="106" spans="2:4" ht="16.8" customHeight="1" x14ac:dyDescent="0.3">
      <c r="B106" s="68"/>
      <c r="C106" s="68"/>
      <c r="D106" s="68"/>
    </row>
    <row r="107" spans="2:4" ht="16.8" customHeight="1" x14ac:dyDescent="0.3">
      <c r="B107" s="68"/>
      <c r="C107" s="68"/>
      <c r="D107" s="68"/>
    </row>
    <row r="108" spans="2:4" ht="16.8" customHeight="1" x14ac:dyDescent="0.3">
      <c r="B108" s="68"/>
      <c r="C108" s="68"/>
      <c r="D108" s="68"/>
    </row>
    <row r="109" spans="2:4" ht="16.8" customHeight="1" x14ac:dyDescent="0.3">
      <c r="B109" s="68"/>
      <c r="C109" s="68"/>
      <c r="D109" s="68"/>
    </row>
    <row r="110" spans="2:4" ht="16.8" customHeight="1" x14ac:dyDescent="0.3">
      <c r="B110" s="68"/>
      <c r="C110" s="68"/>
      <c r="D110" s="68"/>
    </row>
    <row r="111" spans="2:4" ht="16.8" customHeight="1" x14ac:dyDescent="0.3">
      <c r="B111" s="68"/>
      <c r="C111" s="68"/>
      <c r="D111" s="68"/>
    </row>
    <row r="112" spans="2:4" ht="16.8" customHeight="1" x14ac:dyDescent="0.3">
      <c r="B112" s="68"/>
      <c r="C112" s="68"/>
      <c r="D112" s="68"/>
    </row>
    <row r="113" spans="2:4" ht="16.8" customHeight="1" x14ac:dyDescent="0.3">
      <c r="B113" s="68"/>
      <c r="C113" s="68"/>
      <c r="D113" s="68"/>
    </row>
    <row r="114" spans="2:4" ht="16.8" customHeight="1" x14ac:dyDescent="0.3">
      <c r="B114" s="68"/>
      <c r="C114" s="68"/>
      <c r="D114" s="68"/>
    </row>
    <row r="115" spans="2:4" ht="16.8" customHeight="1" x14ac:dyDescent="0.3">
      <c r="B115" s="68"/>
      <c r="C115" s="68"/>
      <c r="D115" s="68"/>
    </row>
    <row r="116" spans="2:4" ht="16.8" customHeight="1" x14ac:dyDescent="0.3">
      <c r="B116" s="68"/>
      <c r="C116" s="68"/>
      <c r="D116" s="68"/>
    </row>
    <row r="117" spans="2:4" ht="16.8" customHeight="1" x14ac:dyDescent="0.3">
      <c r="B117" s="68"/>
      <c r="C117" s="68"/>
      <c r="D117" s="68"/>
    </row>
    <row r="118" spans="2:4" ht="16.8" customHeight="1" x14ac:dyDescent="0.3">
      <c r="B118" s="68"/>
      <c r="C118" s="68"/>
      <c r="D118" s="68"/>
    </row>
    <row r="119" spans="2:4" ht="16.8" customHeight="1" x14ac:dyDescent="0.3">
      <c r="B119" s="68"/>
      <c r="C119" s="68"/>
      <c r="D119" s="68"/>
    </row>
    <row r="120" spans="2:4" ht="16.8" customHeight="1" x14ac:dyDescent="0.3">
      <c r="B120" s="68"/>
      <c r="C120" s="68"/>
      <c r="D120" s="68"/>
    </row>
    <row r="121" spans="2:4" ht="16.8" customHeight="1" x14ac:dyDescent="0.3">
      <c r="B121" s="68"/>
      <c r="C121" s="68"/>
      <c r="D121" s="68"/>
    </row>
    <row r="122" spans="2:4" ht="16.8" customHeight="1" x14ac:dyDescent="0.3">
      <c r="B122" s="68"/>
      <c r="C122" s="68"/>
      <c r="D122" s="68"/>
    </row>
    <row r="123" spans="2:4" ht="16.8" customHeight="1" x14ac:dyDescent="0.3">
      <c r="B123" s="68"/>
      <c r="C123" s="68"/>
      <c r="D123" s="68"/>
    </row>
    <row r="124" spans="2:4" ht="16.8" customHeight="1" x14ac:dyDescent="0.3">
      <c r="B124" s="68"/>
      <c r="C124" s="68"/>
      <c r="D124" s="68"/>
    </row>
    <row r="125" spans="2:4" ht="16.8" customHeight="1" x14ac:dyDescent="0.3">
      <c r="B125" s="68"/>
      <c r="C125" s="68"/>
      <c r="D125" s="68"/>
    </row>
    <row r="126" spans="2:4" ht="16.8" customHeight="1" x14ac:dyDescent="0.3">
      <c r="B126" s="68"/>
      <c r="C126" s="68"/>
      <c r="D126" s="68"/>
    </row>
    <row r="127" spans="2:4" ht="16.8" customHeight="1" x14ac:dyDescent="0.3">
      <c r="B127" s="68"/>
      <c r="C127" s="68"/>
      <c r="D127" s="68"/>
    </row>
    <row r="128" spans="2:4" ht="16.8" customHeight="1" x14ac:dyDescent="0.3">
      <c r="B128" s="68"/>
      <c r="C128" s="68"/>
      <c r="D128" s="68"/>
    </row>
    <row r="129" spans="2:4" ht="16.8" customHeight="1" x14ac:dyDescent="0.3">
      <c r="B129" s="68"/>
      <c r="C129" s="68"/>
      <c r="D129" s="68"/>
    </row>
    <row r="130" spans="2:4" ht="16.8" customHeight="1" x14ac:dyDescent="0.3">
      <c r="B130" s="68"/>
      <c r="C130" s="68"/>
      <c r="D130" s="68"/>
    </row>
    <row r="131" spans="2:4" ht="16.8" customHeight="1" x14ac:dyDescent="0.3">
      <c r="B131" s="68"/>
      <c r="C131" s="68"/>
      <c r="D131" s="68"/>
    </row>
    <row r="132" spans="2:4" ht="16.8" customHeight="1" x14ac:dyDescent="0.3">
      <c r="B132" s="68"/>
      <c r="C132" s="68"/>
      <c r="D132" s="68"/>
    </row>
    <row r="133" spans="2:4" ht="16.8" customHeight="1" x14ac:dyDescent="0.3">
      <c r="B133" s="68"/>
      <c r="C133" s="68"/>
      <c r="D133" s="68"/>
    </row>
    <row r="134" spans="2:4" ht="16.8" customHeight="1" x14ac:dyDescent="0.3">
      <c r="B134" s="68"/>
      <c r="C134" s="68"/>
      <c r="D134" s="68"/>
    </row>
    <row r="135" spans="2:4" ht="16.8" customHeight="1" x14ac:dyDescent="0.3">
      <c r="B135" s="68"/>
      <c r="C135" s="68"/>
      <c r="D135" s="68"/>
    </row>
    <row r="136" spans="2:4" ht="16.8" customHeight="1" x14ac:dyDescent="0.3">
      <c r="B136" s="68"/>
      <c r="C136" s="68"/>
      <c r="D136" s="68"/>
    </row>
    <row r="137" spans="2:4" ht="16.8" customHeight="1" x14ac:dyDescent="0.3">
      <c r="B137" s="68"/>
      <c r="C137" s="68"/>
      <c r="D137" s="68"/>
    </row>
    <row r="138" spans="2:4" ht="16.8" customHeight="1" x14ac:dyDescent="0.3">
      <c r="B138" s="68"/>
      <c r="C138" s="68"/>
      <c r="D138" s="68"/>
    </row>
    <row r="139" spans="2:4" ht="16.8" customHeight="1" x14ac:dyDescent="0.3">
      <c r="B139" s="68"/>
      <c r="C139" s="68"/>
      <c r="D139" s="68"/>
    </row>
    <row r="140" spans="2:4" ht="16.8" customHeight="1" x14ac:dyDescent="0.3">
      <c r="B140" s="68"/>
      <c r="C140" s="68"/>
      <c r="D140" s="68"/>
    </row>
    <row r="141" spans="2:4" ht="16.8" customHeight="1" x14ac:dyDescent="0.3">
      <c r="B141" s="68"/>
      <c r="C141" s="68"/>
      <c r="D141" s="68"/>
    </row>
    <row r="142" spans="2:4" ht="16.8" customHeight="1" x14ac:dyDescent="0.3">
      <c r="B142" s="68"/>
      <c r="C142" s="68"/>
      <c r="D142" s="68"/>
    </row>
    <row r="143" spans="2:4" ht="16.8" customHeight="1" x14ac:dyDescent="0.3">
      <c r="B143" s="68"/>
      <c r="C143" s="68"/>
      <c r="D143" s="68"/>
    </row>
    <row r="144" spans="2:4" ht="16.8" customHeight="1" x14ac:dyDescent="0.3">
      <c r="B144" s="68"/>
      <c r="C144" s="68"/>
      <c r="D144" s="68"/>
    </row>
    <row r="145" spans="2:4" ht="16.8" customHeight="1" x14ac:dyDescent="0.3">
      <c r="B145" s="68"/>
      <c r="C145" s="68"/>
      <c r="D145" s="68"/>
    </row>
    <row r="146" spans="2:4" ht="16.8" customHeight="1" x14ac:dyDescent="0.3">
      <c r="B146" s="68"/>
      <c r="C146" s="68"/>
      <c r="D146" s="68"/>
    </row>
    <row r="147" spans="2:4" ht="16.8" customHeight="1" x14ac:dyDescent="0.3">
      <c r="B147" s="68"/>
      <c r="C147" s="68"/>
      <c r="D147" s="68"/>
    </row>
    <row r="148" spans="2:4" ht="16.8" customHeight="1" x14ac:dyDescent="0.3">
      <c r="B148" s="68"/>
      <c r="C148" s="68"/>
      <c r="D148" s="68"/>
    </row>
    <row r="149" spans="2:4" ht="16.8" customHeight="1" x14ac:dyDescent="0.3">
      <c r="B149" s="68"/>
      <c r="C149" s="68"/>
      <c r="D149" s="68"/>
    </row>
    <row r="150" spans="2:4" ht="16.8" customHeight="1" x14ac:dyDescent="0.3">
      <c r="B150" s="68"/>
      <c r="C150" s="68"/>
      <c r="D150" s="68"/>
    </row>
    <row r="151" spans="2:4" ht="16.8" customHeight="1" x14ac:dyDescent="0.3">
      <c r="B151" s="68"/>
      <c r="C151" s="68"/>
      <c r="D151" s="68"/>
    </row>
    <row r="152" spans="2:4" ht="16.8" customHeight="1" x14ac:dyDescent="0.3">
      <c r="B152" s="68"/>
      <c r="C152" s="68"/>
      <c r="D152" s="68"/>
    </row>
    <row r="153" spans="2:4" ht="16.8" customHeight="1" x14ac:dyDescent="0.3">
      <c r="B153" s="68"/>
      <c r="C153" s="68"/>
      <c r="D153" s="68"/>
    </row>
    <row r="154" spans="2:4" ht="16.8" customHeight="1" x14ac:dyDescent="0.3">
      <c r="B154" s="68"/>
      <c r="C154" s="68"/>
      <c r="D154" s="68"/>
    </row>
    <row r="155" spans="2:4" ht="16.8" customHeight="1" x14ac:dyDescent="0.3">
      <c r="B155" s="68"/>
      <c r="C155" s="68"/>
      <c r="D155" s="68"/>
    </row>
    <row r="156" spans="2:4" ht="16.8" customHeight="1" x14ac:dyDescent="0.3">
      <c r="B156" s="68"/>
      <c r="C156" s="68"/>
      <c r="D156" s="68"/>
    </row>
    <row r="157" spans="2:4" ht="16.8" customHeight="1" x14ac:dyDescent="0.3">
      <c r="B157" s="68"/>
      <c r="C157" s="68"/>
      <c r="D157" s="68"/>
    </row>
    <row r="158" spans="2:4" ht="16.8" customHeight="1" x14ac:dyDescent="0.3">
      <c r="B158" s="68"/>
      <c r="C158" s="68"/>
      <c r="D158" s="68"/>
    </row>
    <row r="159" spans="2:4" ht="16.8" customHeight="1" x14ac:dyDescent="0.3">
      <c r="B159" s="68"/>
      <c r="C159" s="68"/>
      <c r="D159" s="68"/>
    </row>
    <row r="160" spans="2:4" ht="16.8" customHeight="1" x14ac:dyDescent="0.3">
      <c r="B160" s="68"/>
      <c r="C160" s="68"/>
      <c r="D160" s="68"/>
    </row>
    <row r="161" spans="2:4" ht="16.8" customHeight="1" x14ac:dyDescent="0.3">
      <c r="B161" s="68"/>
      <c r="C161" s="68"/>
      <c r="D161" s="68"/>
    </row>
    <row r="162" spans="2:4" ht="16.8" customHeight="1" x14ac:dyDescent="0.3">
      <c r="B162" s="68"/>
      <c r="C162" s="68"/>
      <c r="D162" s="68"/>
    </row>
    <row r="163" spans="2:4" ht="16.8" customHeight="1" x14ac:dyDescent="0.3">
      <c r="B163" s="68"/>
      <c r="C163" s="68"/>
      <c r="D163" s="68"/>
    </row>
    <row r="164" spans="2:4" ht="16.8" customHeight="1" x14ac:dyDescent="0.3">
      <c r="B164" s="68"/>
      <c r="C164" s="68"/>
      <c r="D164" s="68"/>
    </row>
    <row r="165" spans="2:4" ht="16.8" customHeight="1" x14ac:dyDescent="0.3">
      <c r="B165" s="68"/>
      <c r="C165" s="68"/>
      <c r="D165" s="68"/>
    </row>
    <row r="166" spans="2:4" ht="16.8" customHeight="1" x14ac:dyDescent="0.3">
      <c r="B166" s="68"/>
      <c r="C166" s="68"/>
      <c r="D166" s="68"/>
    </row>
    <row r="167" spans="2:4" ht="16.8" customHeight="1" x14ac:dyDescent="0.3">
      <c r="B167" s="68"/>
      <c r="C167" s="68"/>
      <c r="D167" s="68"/>
    </row>
    <row r="168" spans="2:4" ht="16.8" customHeight="1" x14ac:dyDescent="0.3">
      <c r="B168" s="68"/>
      <c r="C168" s="68"/>
      <c r="D168" s="68"/>
    </row>
    <row r="169" spans="2:4" ht="16.8" customHeight="1" x14ac:dyDescent="0.3">
      <c r="B169" s="68"/>
      <c r="C169" s="68"/>
      <c r="D169" s="68"/>
    </row>
    <row r="170" spans="2:4" ht="16.8" customHeight="1" x14ac:dyDescent="0.3">
      <c r="B170" s="68"/>
      <c r="C170" s="68"/>
      <c r="D170" s="68"/>
    </row>
    <row r="171" spans="2:4" ht="16.8" customHeight="1" x14ac:dyDescent="0.3">
      <c r="B171" s="68"/>
      <c r="C171" s="68"/>
      <c r="D171" s="68"/>
    </row>
    <row r="172" spans="2:4" ht="16.8" customHeight="1" x14ac:dyDescent="0.3">
      <c r="B172" s="68"/>
      <c r="C172" s="68"/>
      <c r="D172" s="68"/>
    </row>
    <row r="173" spans="2:4" ht="16.8" customHeight="1" x14ac:dyDescent="0.3">
      <c r="B173" s="68"/>
      <c r="C173" s="68"/>
      <c r="D173" s="68"/>
    </row>
    <row r="174" spans="2:4" ht="16.8" customHeight="1" x14ac:dyDescent="0.3">
      <c r="B174" s="68"/>
      <c r="C174" s="68"/>
      <c r="D174" s="68"/>
    </row>
    <row r="175" spans="2:4" ht="16.8" customHeight="1" x14ac:dyDescent="0.3">
      <c r="B175" s="68"/>
      <c r="C175" s="68"/>
      <c r="D175" s="68"/>
    </row>
    <row r="176" spans="2:4" ht="16.8" customHeight="1" x14ac:dyDescent="0.3">
      <c r="B176" s="68"/>
      <c r="C176" s="68"/>
      <c r="D176" s="68"/>
    </row>
    <row r="177" spans="2:4" ht="16.8" customHeight="1" x14ac:dyDescent="0.3">
      <c r="B177" s="68"/>
      <c r="C177" s="68"/>
      <c r="D177" s="68"/>
    </row>
    <row r="178" spans="2:4" ht="16.8" customHeight="1" x14ac:dyDescent="0.3">
      <c r="B178" s="68"/>
      <c r="C178" s="68"/>
      <c r="D178" s="68"/>
    </row>
    <row r="179" spans="2:4" ht="16.8" customHeight="1" x14ac:dyDescent="0.3">
      <c r="B179" s="68"/>
      <c r="C179" s="68"/>
      <c r="D179" s="68"/>
    </row>
    <row r="180" spans="2:4" ht="16.8" customHeight="1" x14ac:dyDescent="0.3">
      <c r="B180" s="68"/>
      <c r="C180" s="68"/>
      <c r="D180" s="68"/>
    </row>
    <row r="181" spans="2:4" ht="16.8" customHeight="1" x14ac:dyDescent="0.3">
      <c r="B181" s="68"/>
      <c r="C181" s="68"/>
      <c r="D181" s="68"/>
    </row>
    <row r="182" spans="2:4" ht="16.8" customHeight="1" x14ac:dyDescent="0.3">
      <c r="B182" s="68"/>
      <c r="C182" s="68"/>
      <c r="D182" s="68"/>
    </row>
    <row r="183" spans="2:4" ht="16.8" customHeight="1" x14ac:dyDescent="0.3">
      <c r="B183" s="68"/>
      <c r="C183" s="68"/>
      <c r="D183" s="68"/>
    </row>
    <row r="184" spans="2:4" ht="16.8" customHeight="1" x14ac:dyDescent="0.3">
      <c r="B184" s="68"/>
      <c r="C184" s="68"/>
      <c r="D184" s="68"/>
    </row>
  </sheetData>
  <sheetProtection algorithmName="SHA-512" hashValue="00mpZ+xCNtDrr0crSiKyKq2rrIje+o89YoA7YwGPWhH5QmVpg+WtQ6tJa7SjkQ9fLrwLWmSQ/9UJxC+Tuc+lmA==" saltValue="aoNV2cAIrxqF5gGmOSWlZ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78861-2212-4C42-96DA-0D81A8013B89}">
  <sheetPr codeName="Blad6">
    <tabColor rgb="FF00B050"/>
  </sheetPr>
  <dimension ref="B1:C11"/>
  <sheetViews>
    <sheetView workbookViewId="0">
      <selection activeCell="M33" sqref="M33"/>
    </sheetView>
  </sheetViews>
  <sheetFormatPr defaultRowHeight="14.4" x14ac:dyDescent="0.3"/>
  <cols>
    <col min="2" max="2" width="28.88671875" bestFit="1" customWidth="1"/>
    <col min="3" max="3" width="14.44140625" bestFit="1" customWidth="1"/>
  </cols>
  <sheetData>
    <row r="1" spans="2:3" ht="15" thickBot="1" x14ac:dyDescent="0.35"/>
    <row r="2" spans="2:3" x14ac:dyDescent="0.3">
      <c r="B2" s="54" t="s">
        <v>50</v>
      </c>
      <c r="C2" s="55"/>
    </row>
    <row r="3" spans="2:3" x14ac:dyDescent="0.3">
      <c r="B3" s="56" t="s">
        <v>83</v>
      </c>
      <c r="C3" s="57" t="s">
        <v>84</v>
      </c>
    </row>
    <row r="4" spans="2:3" x14ac:dyDescent="0.3">
      <c r="B4" s="56" t="s">
        <v>85</v>
      </c>
      <c r="C4" s="57">
        <v>154.1</v>
      </c>
    </row>
    <row r="5" spans="2:3" x14ac:dyDescent="0.3">
      <c r="B5" s="56" t="s">
        <v>96</v>
      </c>
      <c r="C5" s="57">
        <v>2854</v>
      </c>
    </row>
    <row r="6" spans="2:3" x14ac:dyDescent="0.3">
      <c r="B6" s="56" t="s">
        <v>90</v>
      </c>
      <c r="C6" s="57"/>
    </row>
    <row r="7" spans="2:3" x14ac:dyDescent="0.3">
      <c r="B7" s="56" t="s">
        <v>92</v>
      </c>
      <c r="C7" s="57"/>
    </row>
    <row r="8" spans="2:3" x14ac:dyDescent="0.3">
      <c r="B8" s="56" t="s">
        <v>94</v>
      </c>
      <c r="C8" s="57">
        <v>128</v>
      </c>
    </row>
    <row r="9" spans="2:3" ht="15" thickBot="1" x14ac:dyDescent="0.35">
      <c r="B9" s="58" t="s">
        <v>95</v>
      </c>
      <c r="C9" s="59">
        <f>C4+C5+C6+C7+C8</f>
        <v>3136.1</v>
      </c>
    </row>
    <row r="11" spans="2:3" x14ac:dyDescent="0.3">
      <c r="B11" s="60" t="s">
        <v>158</v>
      </c>
    </row>
  </sheetData>
  <sheetProtection algorithmName="SHA-512" hashValue="1bPAXooAwCLQTTu9S6t7UnmFdoUtqldXatFk3qF3AefORLFQUwdK04oom0URAHGp8hoc5e3JSmDQPCc/u4ay4A==" saltValue="vgk3GPElRLhf5WQd7aKchA==" spinCount="100000" sheet="1" objects="1" scenarios="1"/>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6841D-081A-478D-8610-82232E8A7BA8}">
  <sheetPr codeName="Blad60">
    <tabColor rgb="FFFFC000"/>
  </sheetPr>
  <dimension ref="B2"/>
  <sheetViews>
    <sheetView workbookViewId="0">
      <selection activeCell="N32" sqref="N32"/>
    </sheetView>
  </sheetViews>
  <sheetFormatPr defaultRowHeight="14.4" x14ac:dyDescent="0.3"/>
  <sheetData>
    <row r="2" spans="2:2" x14ac:dyDescent="0.3">
      <c r="B2" s="60" t="s">
        <v>225</v>
      </c>
    </row>
  </sheetData>
  <sheetProtection algorithmName="SHA-512" hashValue="xxAF//TOn+w0SVrxuHHeGAxAjqVy25blZkFui5wW8zAgrRk3MeQKiEkXTCSXQihQvmBF0EkyPylvLOXKVtnMtQ==" saltValue="9QKdHiZPB9WkXckOS7mReA==" spinCount="100000" sheet="1" objects="1" scenarios="1"/>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27C40-221A-4ADE-8ABD-ED1CD5F7AE81}">
  <sheetPr codeName="Blad61">
    <tabColor rgb="FFFFC000"/>
  </sheetPr>
  <dimension ref="B1:F76"/>
  <sheetViews>
    <sheetView workbookViewId="0">
      <selection activeCell="E4" sqref="E4:F12"/>
    </sheetView>
  </sheetViews>
  <sheetFormatPr defaultRowHeight="14.4" x14ac:dyDescent="0.3"/>
  <cols>
    <col min="2" max="2" width="19.33203125" bestFit="1" customWidth="1"/>
    <col min="3" max="3" width="14.44140625" bestFit="1" customWidth="1"/>
  </cols>
  <sheetData>
    <row r="1" spans="2:6" ht="15" thickBot="1" x14ac:dyDescent="0.35"/>
    <row r="2" spans="2:6" x14ac:dyDescent="0.3">
      <c r="B2" s="73" t="s">
        <v>238</v>
      </c>
      <c r="C2" s="74" t="s">
        <v>98</v>
      </c>
    </row>
    <row r="3" spans="2:6" x14ac:dyDescent="0.3">
      <c r="B3" s="76" t="s">
        <v>83</v>
      </c>
      <c r="C3" s="77" t="s">
        <v>84</v>
      </c>
    </row>
    <row r="4" spans="2:6" x14ac:dyDescent="0.3">
      <c r="B4" s="76" t="s">
        <v>85</v>
      </c>
      <c r="C4" s="77">
        <v>29.72</v>
      </c>
    </row>
    <row r="5" spans="2:6" x14ac:dyDescent="0.3">
      <c r="B5" s="76" t="s">
        <v>87</v>
      </c>
      <c r="C5" s="77">
        <v>168.1</v>
      </c>
      <c r="E5" s="75"/>
      <c r="F5" s="75"/>
    </row>
    <row r="6" spans="2:6" x14ac:dyDescent="0.3">
      <c r="B6" s="76" t="s">
        <v>107</v>
      </c>
      <c r="C6" s="77">
        <v>89.32</v>
      </c>
      <c r="E6" s="75"/>
    </row>
    <row r="7" spans="2:6" x14ac:dyDescent="0.3">
      <c r="B7" s="76" t="s">
        <v>86</v>
      </c>
      <c r="C7" s="77">
        <v>318.5</v>
      </c>
      <c r="E7" s="75"/>
    </row>
    <row r="8" spans="2:6" x14ac:dyDescent="0.3">
      <c r="B8" s="76" t="s">
        <v>89</v>
      </c>
      <c r="C8" s="77">
        <v>74</v>
      </c>
      <c r="E8" s="75"/>
    </row>
    <row r="9" spans="2:6" x14ac:dyDescent="0.3">
      <c r="B9" s="76" t="s">
        <v>90</v>
      </c>
      <c r="C9" s="77">
        <v>48.88</v>
      </c>
      <c r="E9" s="75"/>
      <c r="F9" s="75"/>
    </row>
    <row r="10" spans="2:6" x14ac:dyDescent="0.3">
      <c r="B10" s="76" t="s">
        <v>92</v>
      </c>
      <c r="C10" s="77">
        <v>361.51</v>
      </c>
      <c r="E10" s="75"/>
    </row>
    <row r="11" spans="2:6" x14ac:dyDescent="0.3">
      <c r="B11" s="76" t="s">
        <v>94</v>
      </c>
      <c r="C11" s="77">
        <v>18.63</v>
      </c>
      <c r="E11" s="75"/>
    </row>
    <row r="12" spans="2:6" x14ac:dyDescent="0.3">
      <c r="B12" s="76" t="s">
        <v>99</v>
      </c>
      <c r="C12" s="77">
        <v>6</v>
      </c>
    </row>
    <row r="13" spans="2:6" ht="15" thickBot="1" x14ac:dyDescent="0.35">
      <c r="B13" s="78" t="s">
        <v>95</v>
      </c>
      <c r="C13" s="79">
        <f>SUM(C4:C12)</f>
        <v>1114.6600000000001</v>
      </c>
    </row>
    <row r="15" spans="2:6" x14ac:dyDescent="0.3">
      <c r="B15" s="75"/>
      <c r="C15" s="75"/>
    </row>
    <row r="16" spans="2:6" x14ac:dyDescent="0.3">
      <c r="B16" s="75"/>
      <c r="C16" s="75"/>
    </row>
    <row r="17" spans="2:3" x14ac:dyDescent="0.3">
      <c r="B17" s="75"/>
      <c r="C17" s="75"/>
    </row>
    <row r="18" spans="2:3" x14ac:dyDescent="0.3">
      <c r="B18" s="75"/>
      <c r="C18" s="75"/>
    </row>
    <row r="19" spans="2:3" x14ac:dyDescent="0.3">
      <c r="B19" s="75"/>
      <c r="C19" s="75"/>
    </row>
    <row r="20" spans="2:3" x14ac:dyDescent="0.3">
      <c r="B20" s="75"/>
      <c r="C20" s="75"/>
    </row>
    <row r="21" spans="2:3" x14ac:dyDescent="0.3">
      <c r="B21" s="75"/>
      <c r="C21" s="75"/>
    </row>
    <row r="22" spans="2:3" x14ac:dyDescent="0.3">
      <c r="B22" s="75"/>
      <c r="C22" s="75"/>
    </row>
    <row r="23" spans="2:3" x14ac:dyDescent="0.3">
      <c r="B23" s="75"/>
      <c r="C23" s="75"/>
    </row>
    <row r="24" spans="2:3" x14ac:dyDescent="0.3">
      <c r="B24" s="75"/>
      <c r="C24" s="75"/>
    </row>
    <row r="25" spans="2:3" x14ac:dyDescent="0.3">
      <c r="B25" s="75"/>
      <c r="C25" s="75"/>
    </row>
    <row r="26" spans="2:3" x14ac:dyDescent="0.3">
      <c r="B26" s="75"/>
      <c r="C26" s="75"/>
    </row>
    <row r="27" spans="2:3" x14ac:dyDescent="0.3">
      <c r="B27" s="75"/>
      <c r="C27" s="75"/>
    </row>
    <row r="28" spans="2:3" x14ac:dyDescent="0.3">
      <c r="B28" s="75"/>
      <c r="C28" s="75"/>
    </row>
    <row r="29" spans="2:3" x14ac:dyDescent="0.3">
      <c r="B29" s="75"/>
      <c r="C29" s="75"/>
    </row>
    <row r="30" spans="2:3" x14ac:dyDescent="0.3">
      <c r="B30" s="75"/>
      <c r="C30" s="75"/>
    </row>
    <row r="31" spans="2:3" x14ac:dyDescent="0.3">
      <c r="B31" s="75"/>
      <c r="C31" s="75"/>
    </row>
    <row r="32" spans="2:3" x14ac:dyDescent="0.3">
      <c r="B32" s="75"/>
      <c r="C32" s="75"/>
    </row>
    <row r="33" spans="2:3" x14ac:dyDescent="0.3">
      <c r="B33" s="75"/>
      <c r="C33" s="75"/>
    </row>
    <row r="34" spans="2:3" x14ac:dyDescent="0.3">
      <c r="B34" s="75"/>
      <c r="C34" s="75"/>
    </row>
    <row r="35" spans="2:3" x14ac:dyDescent="0.3">
      <c r="B35" s="75"/>
      <c r="C35" s="75"/>
    </row>
    <row r="36" spans="2:3" x14ac:dyDescent="0.3">
      <c r="B36" s="75"/>
      <c r="C36" s="75"/>
    </row>
    <row r="37" spans="2:3" x14ac:dyDescent="0.3">
      <c r="B37" s="75"/>
      <c r="C37" s="75"/>
    </row>
    <row r="38" spans="2:3" x14ac:dyDescent="0.3">
      <c r="B38" s="75"/>
      <c r="C38" s="75"/>
    </row>
    <row r="39" spans="2:3" x14ac:dyDescent="0.3">
      <c r="B39" s="75"/>
      <c r="C39" s="75"/>
    </row>
    <row r="40" spans="2:3" x14ac:dyDescent="0.3">
      <c r="B40" s="75"/>
      <c r="C40" s="75"/>
    </row>
    <row r="41" spans="2:3" x14ac:dyDescent="0.3">
      <c r="B41" s="75"/>
      <c r="C41" s="75"/>
    </row>
    <row r="42" spans="2:3" x14ac:dyDescent="0.3">
      <c r="B42" s="75"/>
      <c r="C42" s="75"/>
    </row>
    <row r="43" spans="2:3" x14ac:dyDescent="0.3">
      <c r="B43" s="75"/>
      <c r="C43" s="75"/>
    </row>
    <row r="44" spans="2:3" x14ac:dyDescent="0.3">
      <c r="B44" s="75"/>
      <c r="C44" s="75"/>
    </row>
    <row r="45" spans="2:3" x14ac:dyDescent="0.3">
      <c r="B45" s="75"/>
      <c r="C45" s="75"/>
    </row>
    <row r="46" spans="2:3" x14ac:dyDescent="0.3">
      <c r="B46" s="75"/>
      <c r="C46" s="75"/>
    </row>
    <row r="47" spans="2:3" x14ac:dyDescent="0.3">
      <c r="B47" s="75"/>
      <c r="C47" s="75"/>
    </row>
    <row r="48" spans="2:3" x14ac:dyDescent="0.3">
      <c r="B48" s="75"/>
      <c r="C48" s="75"/>
    </row>
    <row r="49" spans="2:3" x14ac:dyDescent="0.3">
      <c r="B49" s="75"/>
      <c r="C49" s="75"/>
    </row>
    <row r="50" spans="2:3" x14ac:dyDescent="0.3">
      <c r="B50" s="75"/>
      <c r="C50" s="75"/>
    </row>
    <row r="51" spans="2:3" x14ac:dyDescent="0.3">
      <c r="B51" s="75"/>
      <c r="C51" s="75"/>
    </row>
    <row r="52" spans="2:3" x14ac:dyDescent="0.3">
      <c r="B52" s="75"/>
      <c r="C52" s="75"/>
    </row>
    <row r="53" spans="2:3" x14ac:dyDescent="0.3">
      <c r="B53" s="75"/>
      <c r="C53" s="75"/>
    </row>
    <row r="54" spans="2:3" x14ac:dyDescent="0.3">
      <c r="B54" s="75"/>
      <c r="C54" s="75"/>
    </row>
    <row r="55" spans="2:3" x14ac:dyDescent="0.3">
      <c r="B55" s="75"/>
      <c r="C55" s="75"/>
    </row>
    <row r="56" spans="2:3" x14ac:dyDescent="0.3">
      <c r="B56" s="75"/>
      <c r="C56" s="75"/>
    </row>
    <row r="57" spans="2:3" x14ac:dyDescent="0.3">
      <c r="B57" s="75"/>
      <c r="C57" s="75"/>
    </row>
    <row r="58" spans="2:3" x14ac:dyDescent="0.3">
      <c r="B58" s="75"/>
      <c r="C58" s="75"/>
    </row>
    <row r="59" spans="2:3" x14ac:dyDescent="0.3">
      <c r="B59" s="75"/>
      <c r="C59" s="75"/>
    </row>
    <row r="60" spans="2:3" x14ac:dyDescent="0.3">
      <c r="B60" s="75"/>
      <c r="C60" s="75"/>
    </row>
    <row r="61" spans="2:3" x14ac:dyDescent="0.3">
      <c r="B61" s="75"/>
      <c r="C61" s="75"/>
    </row>
    <row r="62" spans="2:3" x14ac:dyDescent="0.3">
      <c r="B62" s="75"/>
      <c r="C62" s="75"/>
    </row>
    <row r="63" spans="2:3" x14ac:dyDescent="0.3">
      <c r="B63" s="75"/>
      <c r="C63" s="75"/>
    </row>
    <row r="64" spans="2:3" x14ac:dyDescent="0.3">
      <c r="B64" s="75"/>
      <c r="C64" s="75"/>
    </row>
    <row r="65" spans="2:3" x14ac:dyDescent="0.3">
      <c r="B65" s="75"/>
      <c r="C65" s="75"/>
    </row>
    <row r="66" spans="2:3" x14ac:dyDescent="0.3">
      <c r="B66" s="75"/>
      <c r="C66" s="75"/>
    </row>
    <row r="67" spans="2:3" x14ac:dyDescent="0.3">
      <c r="B67" s="75"/>
      <c r="C67" s="75"/>
    </row>
    <row r="68" spans="2:3" x14ac:dyDescent="0.3">
      <c r="B68" s="75"/>
      <c r="C68" s="75"/>
    </row>
    <row r="69" spans="2:3" x14ac:dyDescent="0.3">
      <c r="B69" s="75"/>
      <c r="C69" s="75"/>
    </row>
    <row r="70" spans="2:3" x14ac:dyDescent="0.3">
      <c r="B70" s="75"/>
      <c r="C70" s="75"/>
    </row>
    <row r="71" spans="2:3" x14ac:dyDescent="0.3">
      <c r="B71" s="75"/>
      <c r="C71" s="75"/>
    </row>
    <row r="72" spans="2:3" x14ac:dyDescent="0.3">
      <c r="B72" s="75"/>
      <c r="C72" s="75"/>
    </row>
    <row r="73" spans="2:3" x14ac:dyDescent="0.3">
      <c r="B73" s="75"/>
      <c r="C73" s="75"/>
    </row>
    <row r="74" spans="2:3" x14ac:dyDescent="0.3">
      <c r="B74" s="75"/>
      <c r="C74" s="75"/>
    </row>
    <row r="75" spans="2:3" x14ac:dyDescent="0.3">
      <c r="B75" s="75"/>
      <c r="C75" s="75"/>
    </row>
    <row r="76" spans="2:3" x14ac:dyDescent="0.3">
      <c r="B76" s="75"/>
      <c r="C76" s="75"/>
    </row>
  </sheetData>
  <sheetProtection algorithmName="SHA-512" hashValue="TzRcTOubcdTtEMWYri0krwDKCaDBMg3SYxIed51Kc1Oh2lNi8W4+XO5C7a4xoWH/4VN22fkF3th3UtfadRlQiQ==" saltValue="ydTIOi6Yz5tRIZUCsr7crQ==" spinCount="100000" sheet="1" objects="1" scenarios="1"/>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6FBCC-F22F-4AFC-BF1A-E8A61D9364BB}">
  <sheetPr codeName="Blad62">
    <tabColor rgb="FFFFC000"/>
  </sheetPr>
  <dimension ref="B1:F78"/>
  <sheetViews>
    <sheetView workbookViewId="0">
      <selection activeCell="L35" sqref="L35"/>
    </sheetView>
  </sheetViews>
  <sheetFormatPr defaultRowHeight="14.4" x14ac:dyDescent="0.3"/>
  <cols>
    <col min="2" max="2" width="19.33203125" bestFit="1" customWidth="1"/>
    <col min="3" max="3" width="14.44140625" bestFit="1" customWidth="1"/>
    <col min="5" max="5" width="18.109375" customWidth="1"/>
    <col min="6" max="6" width="20.5546875" customWidth="1"/>
  </cols>
  <sheetData>
    <row r="1" spans="2:6" ht="15" thickBot="1" x14ac:dyDescent="0.35"/>
    <row r="2" spans="2:6" x14ac:dyDescent="0.3">
      <c r="B2" s="73" t="s">
        <v>239</v>
      </c>
      <c r="C2" s="74" t="s">
        <v>98</v>
      </c>
    </row>
    <row r="3" spans="2:6" x14ac:dyDescent="0.3">
      <c r="B3" s="76" t="s">
        <v>83</v>
      </c>
      <c r="C3" s="77" t="s">
        <v>84</v>
      </c>
    </row>
    <row r="4" spans="2:6" x14ac:dyDescent="0.3">
      <c r="B4" s="76" t="s">
        <v>85</v>
      </c>
      <c r="C4" s="77">
        <v>46.46</v>
      </c>
      <c r="E4" s="68"/>
    </row>
    <row r="5" spans="2:6" x14ac:dyDescent="0.3">
      <c r="B5" s="76" t="s">
        <v>87</v>
      </c>
      <c r="C5" s="77"/>
    </row>
    <row r="6" spans="2:6" x14ac:dyDescent="0.3">
      <c r="B6" s="76" t="s">
        <v>107</v>
      </c>
      <c r="C6" s="77"/>
    </row>
    <row r="7" spans="2:6" x14ac:dyDescent="0.3">
      <c r="B7" s="76" t="s">
        <v>86</v>
      </c>
      <c r="C7" s="77">
        <v>686</v>
      </c>
      <c r="E7" s="68"/>
      <c r="F7" s="68"/>
    </row>
    <row r="8" spans="2:6" x14ac:dyDescent="0.3">
      <c r="B8" s="76" t="s">
        <v>89</v>
      </c>
      <c r="C8" s="77">
        <v>310.2</v>
      </c>
      <c r="E8" s="68"/>
    </row>
    <row r="9" spans="2:6" x14ac:dyDescent="0.3">
      <c r="B9" s="76" t="s">
        <v>90</v>
      </c>
      <c r="C9" s="71">
        <v>65.599999999999994</v>
      </c>
      <c r="E9" s="68"/>
    </row>
    <row r="10" spans="2:6" x14ac:dyDescent="0.3">
      <c r="B10" s="76" t="s">
        <v>92</v>
      </c>
      <c r="C10" s="77">
        <v>509</v>
      </c>
      <c r="E10" s="68"/>
    </row>
    <row r="11" spans="2:6" x14ac:dyDescent="0.3">
      <c r="B11" s="76" t="s">
        <v>94</v>
      </c>
      <c r="C11" s="77">
        <v>61.93</v>
      </c>
      <c r="E11" s="68"/>
    </row>
    <row r="12" spans="2:6" x14ac:dyDescent="0.3">
      <c r="B12" s="76" t="s">
        <v>99</v>
      </c>
      <c r="C12" s="77"/>
    </row>
    <row r="13" spans="2:6" ht="15" thickBot="1" x14ac:dyDescent="0.35">
      <c r="B13" s="78" t="s">
        <v>95</v>
      </c>
      <c r="C13" s="79">
        <f>SUM(C4:C12)</f>
        <v>1679.19</v>
      </c>
    </row>
    <row r="16" spans="2:6" x14ac:dyDescent="0.3">
      <c r="B16" s="69"/>
      <c r="C16" s="69"/>
    </row>
    <row r="17" spans="2:3" x14ac:dyDescent="0.3">
      <c r="B17" s="68"/>
      <c r="C17" s="68"/>
    </row>
    <row r="18" spans="2:3" x14ac:dyDescent="0.3">
      <c r="B18" s="68"/>
      <c r="C18" s="68"/>
    </row>
    <row r="19" spans="2:3" x14ac:dyDescent="0.3">
      <c r="B19" s="68"/>
      <c r="C19" s="68"/>
    </row>
    <row r="20" spans="2:3" x14ac:dyDescent="0.3">
      <c r="B20" s="68"/>
      <c r="C20" s="68"/>
    </row>
    <row r="21" spans="2:3" x14ac:dyDescent="0.3">
      <c r="B21" s="68"/>
      <c r="C21" s="68"/>
    </row>
    <row r="22" spans="2:3" x14ac:dyDescent="0.3">
      <c r="B22" s="68"/>
      <c r="C22" s="68"/>
    </row>
    <row r="23" spans="2:3" x14ac:dyDescent="0.3">
      <c r="B23" s="68"/>
      <c r="C23" s="68"/>
    </row>
    <row r="24" spans="2:3" x14ac:dyDescent="0.3">
      <c r="B24" s="68"/>
      <c r="C24" s="68"/>
    </row>
    <row r="25" spans="2:3" x14ac:dyDescent="0.3">
      <c r="B25" s="68"/>
      <c r="C25" s="68"/>
    </row>
    <row r="26" spans="2:3" x14ac:dyDescent="0.3">
      <c r="B26" s="68"/>
      <c r="C26" s="68"/>
    </row>
    <row r="27" spans="2:3" x14ac:dyDescent="0.3">
      <c r="B27" s="68"/>
      <c r="C27" s="68"/>
    </row>
    <row r="28" spans="2:3" x14ac:dyDescent="0.3">
      <c r="B28" s="68"/>
      <c r="C28" s="68"/>
    </row>
    <row r="29" spans="2:3" x14ac:dyDescent="0.3">
      <c r="B29" s="68"/>
      <c r="C29" s="68"/>
    </row>
    <row r="30" spans="2:3" x14ac:dyDescent="0.3">
      <c r="B30" s="68"/>
      <c r="C30" s="68"/>
    </row>
    <row r="31" spans="2:3" x14ac:dyDescent="0.3">
      <c r="B31" s="68"/>
      <c r="C31" s="68"/>
    </row>
    <row r="32" spans="2:3" x14ac:dyDescent="0.3">
      <c r="B32" s="68"/>
      <c r="C32" s="68"/>
    </row>
    <row r="33" spans="2:3" x14ac:dyDescent="0.3">
      <c r="B33" s="68"/>
      <c r="C33" s="68"/>
    </row>
    <row r="34" spans="2:3" x14ac:dyDescent="0.3">
      <c r="B34" s="68"/>
      <c r="C34" s="68"/>
    </row>
    <row r="35" spans="2:3" x14ac:dyDescent="0.3">
      <c r="B35" s="68"/>
      <c r="C35" s="68"/>
    </row>
    <row r="36" spans="2:3" x14ac:dyDescent="0.3">
      <c r="B36" s="68"/>
      <c r="C36" s="68"/>
    </row>
    <row r="37" spans="2:3" x14ac:dyDescent="0.3">
      <c r="B37" s="68"/>
      <c r="C37" s="68"/>
    </row>
    <row r="38" spans="2:3" x14ac:dyDescent="0.3">
      <c r="B38" s="68"/>
      <c r="C38" s="68"/>
    </row>
    <row r="39" spans="2:3" x14ac:dyDescent="0.3">
      <c r="B39" s="68"/>
      <c r="C39" s="68"/>
    </row>
    <row r="40" spans="2:3" x14ac:dyDescent="0.3">
      <c r="B40" s="68"/>
      <c r="C40" s="68"/>
    </row>
    <row r="41" spans="2:3" x14ac:dyDescent="0.3">
      <c r="B41" s="68"/>
      <c r="C41" s="68"/>
    </row>
    <row r="42" spans="2:3" x14ac:dyDescent="0.3">
      <c r="B42" s="68"/>
      <c r="C42" s="68"/>
    </row>
    <row r="43" spans="2:3" x14ac:dyDescent="0.3">
      <c r="B43" s="68"/>
      <c r="C43" s="68"/>
    </row>
    <row r="44" spans="2:3" x14ac:dyDescent="0.3">
      <c r="B44" s="68"/>
      <c r="C44" s="68"/>
    </row>
    <row r="45" spans="2:3" x14ac:dyDescent="0.3">
      <c r="B45" s="68"/>
      <c r="C45" s="68"/>
    </row>
    <row r="46" spans="2:3" x14ac:dyDescent="0.3">
      <c r="B46" s="68"/>
      <c r="C46" s="68"/>
    </row>
    <row r="47" spans="2:3" x14ac:dyDescent="0.3">
      <c r="B47" s="68"/>
      <c r="C47" s="68"/>
    </row>
    <row r="48" spans="2:3" x14ac:dyDescent="0.3">
      <c r="B48" s="68"/>
      <c r="C48" s="68"/>
    </row>
    <row r="49" spans="2:3" x14ac:dyDescent="0.3">
      <c r="B49" s="68"/>
      <c r="C49" s="68"/>
    </row>
    <row r="50" spans="2:3" x14ac:dyDescent="0.3">
      <c r="B50" s="68"/>
      <c r="C50" s="68"/>
    </row>
    <row r="51" spans="2:3" x14ac:dyDescent="0.3">
      <c r="B51" s="68"/>
      <c r="C51" s="68"/>
    </row>
    <row r="52" spans="2:3" x14ac:dyDescent="0.3">
      <c r="B52" s="68"/>
      <c r="C52" s="68"/>
    </row>
    <row r="53" spans="2:3" x14ac:dyDescent="0.3">
      <c r="B53" s="68"/>
      <c r="C53" s="68"/>
    </row>
    <row r="54" spans="2:3" x14ac:dyDescent="0.3">
      <c r="B54" s="68"/>
      <c r="C54" s="68"/>
    </row>
    <row r="55" spans="2:3" x14ac:dyDescent="0.3">
      <c r="B55" s="68"/>
      <c r="C55" s="68"/>
    </row>
    <row r="56" spans="2:3" x14ac:dyDescent="0.3">
      <c r="B56" s="68"/>
      <c r="C56" s="68"/>
    </row>
    <row r="57" spans="2:3" x14ac:dyDescent="0.3">
      <c r="B57" s="68"/>
      <c r="C57" s="68"/>
    </row>
    <row r="58" spans="2:3" x14ac:dyDescent="0.3">
      <c r="B58" s="68"/>
      <c r="C58" s="68"/>
    </row>
    <row r="59" spans="2:3" x14ac:dyDescent="0.3">
      <c r="B59" s="68"/>
      <c r="C59" s="68"/>
    </row>
    <row r="60" spans="2:3" x14ac:dyDescent="0.3">
      <c r="B60" s="68"/>
      <c r="C60" s="68"/>
    </row>
    <row r="61" spans="2:3" x14ac:dyDescent="0.3">
      <c r="B61" s="68"/>
      <c r="C61" s="68"/>
    </row>
    <row r="62" spans="2:3" x14ac:dyDescent="0.3">
      <c r="B62" s="68"/>
      <c r="C62" s="68"/>
    </row>
    <row r="63" spans="2:3" x14ac:dyDescent="0.3">
      <c r="B63" s="68"/>
      <c r="C63" s="68"/>
    </row>
    <row r="64" spans="2:3" x14ac:dyDescent="0.3">
      <c r="B64" s="68"/>
      <c r="C64" s="68"/>
    </row>
    <row r="65" spans="2:3" x14ac:dyDescent="0.3">
      <c r="B65" s="68"/>
      <c r="C65" s="68"/>
    </row>
    <row r="66" spans="2:3" x14ac:dyDescent="0.3">
      <c r="B66" s="68"/>
      <c r="C66" s="68"/>
    </row>
    <row r="67" spans="2:3" x14ac:dyDescent="0.3">
      <c r="B67" s="68"/>
      <c r="C67" s="68"/>
    </row>
    <row r="68" spans="2:3" x14ac:dyDescent="0.3">
      <c r="B68" s="68"/>
      <c r="C68" s="68"/>
    </row>
    <row r="69" spans="2:3" x14ac:dyDescent="0.3">
      <c r="B69" s="68"/>
      <c r="C69" s="68"/>
    </row>
    <row r="70" spans="2:3" x14ac:dyDescent="0.3">
      <c r="B70" s="68"/>
      <c r="C70" s="68"/>
    </row>
    <row r="71" spans="2:3" x14ac:dyDescent="0.3">
      <c r="B71" s="68"/>
      <c r="C71" s="68"/>
    </row>
    <row r="72" spans="2:3" x14ac:dyDescent="0.3">
      <c r="B72" s="68"/>
      <c r="C72" s="68"/>
    </row>
    <row r="73" spans="2:3" x14ac:dyDescent="0.3">
      <c r="B73" s="68"/>
      <c r="C73" s="68"/>
    </row>
    <row r="74" spans="2:3" x14ac:dyDescent="0.3">
      <c r="B74" s="68"/>
      <c r="C74" s="68"/>
    </row>
    <row r="75" spans="2:3" x14ac:dyDescent="0.3">
      <c r="B75" s="68"/>
      <c r="C75" s="68"/>
    </row>
    <row r="76" spans="2:3" x14ac:dyDescent="0.3">
      <c r="B76" s="68"/>
      <c r="C76" s="68"/>
    </row>
    <row r="77" spans="2:3" x14ac:dyDescent="0.3">
      <c r="B77" s="68"/>
      <c r="C77" s="68"/>
    </row>
    <row r="78" spans="2:3" x14ac:dyDescent="0.3">
      <c r="B78" s="68"/>
      <c r="C78" s="68"/>
    </row>
  </sheetData>
  <sheetProtection algorithmName="SHA-512" hashValue="nn41f4zItyIM9ZEVKjWjQBxJdT7JfTMFPedZ3lEmbcgNfE/8MVunnMyOfugGNde5VDe95c1coZ3l9+B/v7i9wA==" saltValue="xgXywE7/91daIR5OFE0zag==" spinCount="100000" sheet="1" objects="1" scenarios="1"/>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4D6D7-ECD4-4953-9E28-C1623B822095}">
  <sheetPr codeName="Blad63">
    <tabColor rgb="FFFFC000"/>
  </sheetPr>
  <dimension ref="B1:F83"/>
  <sheetViews>
    <sheetView workbookViewId="0">
      <selection activeCell="E4" sqref="E4:F12"/>
    </sheetView>
  </sheetViews>
  <sheetFormatPr defaultRowHeight="14.4" x14ac:dyDescent="0.3"/>
  <cols>
    <col min="2" max="2" width="19.33203125" bestFit="1" customWidth="1"/>
    <col min="3" max="3" width="14.44140625" bestFit="1" customWidth="1"/>
    <col min="5" max="5" width="15.44140625" bestFit="1" customWidth="1"/>
  </cols>
  <sheetData>
    <row r="1" spans="2:6" ht="15" thickBot="1" x14ac:dyDescent="0.35"/>
    <row r="2" spans="2:6" x14ac:dyDescent="0.3">
      <c r="B2" s="73" t="s">
        <v>240</v>
      </c>
      <c r="C2" s="74" t="s">
        <v>98</v>
      </c>
    </row>
    <row r="3" spans="2:6" x14ac:dyDescent="0.3">
      <c r="B3" s="76" t="s">
        <v>83</v>
      </c>
      <c r="C3" s="77" t="s">
        <v>84</v>
      </c>
    </row>
    <row r="4" spans="2:6" x14ac:dyDescent="0.3">
      <c r="B4" s="76" t="s">
        <v>85</v>
      </c>
      <c r="C4" s="77">
        <v>63.64</v>
      </c>
      <c r="E4" s="75"/>
    </row>
    <row r="5" spans="2:6" x14ac:dyDescent="0.3">
      <c r="B5" s="76" t="s">
        <v>87</v>
      </c>
      <c r="C5" s="77">
        <v>144.69999999999999</v>
      </c>
      <c r="E5" s="75"/>
      <c r="F5" s="75"/>
    </row>
    <row r="6" spans="2:6" x14ac:dyDescent="0.3">
      <c r="B6" s="76" t="s">
        <v>107</v>
      </c>
      <c r="C6" s="77"/>
    </row>
    <row r="7" spans="2:6" x14ac:dyDescent="0.3">
      <c r="B7" s="76" t="s">
        <v>86</v>
      </c>
      <c r="C7" s="77">
        <v>745.7</v>
      </c>
      <c r="E7" s="75"/>
    </row>
    <row r="8" spans="2:6" x14ac:dyDescent="0.3">
      <c r="B8" s="76" t="s">
        <v>89</v>
      </c>
      <c r="C8" s="77">
        <v>90.95</v>
      </c>
      <c r="E8" s="75"/>
    </row>
    <row r="9" spans="2:6" x14ac:dyDescent="0.3">
      <c r="B9" s="76" t="s">
        <v>90</v>
      </c>
      <c r="C9" s="71"/>
    </row>
    <row r="10" spans="2:6" x14ac:dyDescent="0.3">
      <c r="B10" s="76" t="s">
        <v>92</v>
      </c>
      <c r="C10" s="77">
        <v>435.56</v>
      </c>
      <c r="E10" s="75"/>
    </row>
    <row r="11" spans="2:6" x14ac:dyDescent="0.3">
      <c r="B11" s="76" t="s">
        <v>94</v>
      </c>
      <c r="C11" s="77">
        <v>104</v>
      </c>
      <c r="E11" s="75"/>
    </row>
    <row r="12" spans="2:6" x14ac:dyDescent="0.3">
      <c r="B12" s="76" t="s">
        <v>99</v>
      </c>
      <c r="C12" s="77">
        <v>7.5</v>
      </c>
    </row>
    <row r="13" spans="2:6" ht="15" thickBot="1" x14ac:dyDescent="0.35">
      <c r="B13" s="78" t="s">
        <v>95</v>
      </c>
      <c r="C13" s="79">
        <f>SUM(C4:C12)</f>
        <v>1592.05</v>
      </c>
    </row>
    <row r="16" spans="2:6" x14ac:dyDescent="0.3">
      <c r="B16" s="75"/>
      <c r="C16" s="75"/>
    </row>
    <row r="17" spans="2:3" x14ac:dyDescent="0.3">
      <c r="B17" s="75"/>
      <c r="C17" s="75"/>
    </row>
    <row r="18" spans="2:3" x14ac:dyDescent="0.3">
      <c r="B18" s="75"/>
      <c r="C18" s="75"/>
    </row>
    <row r="19" spans="2:3" x14ac:dyDescent="0.3">
      <c r="B19" s="75"/>
      <c r="C19" s="75"/>
    </row>
    <row r="20" spans="2:3" x14ac:dyDescent="0.3">
      <c r="B20" s="75"/>
      <c r="C20" s="75"/>
    </row>
    <row r="21" spans="2:3" x14ac:dyDescent="0.3">
      <c r="B21" s="75"/>
      <c r="C21" s="75"/>
    </row>
    <row r="22" spans="2:3" x14ac:dyDescent="0.3">
      <c r="B22" s="75"/>
      <c r="C22" s="75"/>
    </row>
    <row r="23" spans="2:3" x14ac:dyDescent="0.3">
      <c r="B23" s="75"/>
      <c r="C23" s="75"/>
    </row>
    <row r="24" spans="2:3" x14ac:dyDescent="0.3">
      <c r="B24" s="75"/>
      <c r="C24" s="75"/>
    </row>
    <row r="25" spans="2:3" x14ac:dyDescent="0.3">
      <c r="B25" s="75"/>
      <c r="C25" s="75"/>
    </row>
    <row r="26" spans="2:3" x14ac:dyDescent="0.3">
      <c r="B26" s="75"/>
      <c r="C26" s="75"/>
    </row>
    <row r="27" spans="2:3" x14ac:dyDescent="0.3">
      <c r="B27" s="75"/>
      <c r="C27" s="75"/>
    </row>
    <row r="28" spans="2:3" x14ac:dyDescent="0.3">
      <c r="B28" s="75"/>
      <c r="C28" s="75"/>
    </row>
    <row r="29" spans="2:3" x14ac:dyDescent="0.3">
      <c r="B29" s="75"/>
      <c r="C29" s="75"/>
    </row>
    <row r="30" spans="2:3" x14ac:dyDescent="0.3">
      <c r="B30" s="75"/>
      <c r="C30" s="75"/>
    </row>
    <row r="31" spans="2:3" x14ac:dyDescent="0.3">
      <c r="B31" s="75"/>
      <c r="C31" s="75"/>
    </row>
    <row r="32" spans="2:3" x14ac:dyDescent="0.3">
      <c r="B32" s="75"/>
      <c r="C32" s="75"/>
    </row>
    <row r="33" spans="2:3" x14ac:dyDescent="0.3">
      <c r="B33" s="75"/>
      <c r="C33" s="75"/>
    </row>
    <row r="34" spans="2:3" x14ac:dyDescent="0.3">
      <c r="B34" s="75"/>
      <c r="C34" s="75"/>
    </row>
    <row r="35" spans="2:3" x14ac:dyDescent="0.3">
      <c r="B35" s="75"/>
      <c r="C35" s="75"/>
    </row>
    <row r="36" spans="2:3" x14ac:dyDescent="0.3">
      <c r="B36" s="75"/>
      <c r="C36" s="75"/>
    </row>
    <row r="37" spans="2:3" x14ac:dyDescent="0.3">
      <c r="B37" s="75"/>
      <c r="C37" s="75"/>
    </row>
    <row r="38" spans="2:3" x14ac:dyDescent="0.3">
      <c r="B38" s="75"/>
      <c r="C38" s="75"/>
    </row>
    <row r="39" spans="2:3" x14ac:dyDescent="0.3">
      <c r="B39" s="75"/>
      <c r="C39" s="75"/>
    </row>
    <row r="40" spans="2:3" x14ac:dyDescent="0.3">
      <c r="B40" s="75"/>
      <c r="C40" s="75"/>
    </row>
    <row r="41" spans="2:3" x14ac:dyDescent="0.3">
      <c r="B41" s="75"/>
      <c r="C41" s="75"/>
    </row>
    <row r="42" spans="2:3" x14ac:dyDescent="0.3">
      <c r="B42" s="75"/>
      <c r="C42" s="75"/>
    </row>
    <row r="43" spans="2:3" x14ac:dyDescent="0.3">
      <c r="B43" s="75"/>
      <c r="C43" s="75"/>
    </row>
    <row r="44" spans="2:3" x14ac:dyDescent="0.3">
      <c r="B44" s="75"/>
      <c r="C44" s="75"/>
    </row>
    <row r="45" spans="2:3" x14ac:dyDescent="0.3">
      <c r="B45" s="75"/>
      <c r="C45" s="75"/>
    </row>
    <row r="46" spans="2:3" x14ac:dyDescent="0.3">
      <c r="B46" s="75"/>
      <c r="C46" s="75"/>
    </row>
    <row r="47" spans="2:3" x14ac:dyDescent="0.3">
      <c r="B47" s="75"/>
      <c r="C47" s="75"/>
    </row>
    <row r="48" spans="2:3" x14ac:dyDescent="0.3">
      <c r="B48" s="75"/>
      <c r="C48" s="75"/>
    </row>
    <row r="49" spans="2:3" x14ac:dyDescent="0.3">
      <c r="B49" s="75"/>
      <c r="C49" s="75"/>
    </row>
    <row r="50" spans="2:3" x14ac:dyDescent="0.3">
      <c r="B50" s="75"/>
      <c r="C50" s="75"/>
    </row>
    <row r="51" spans="2:3" x14ac:dyDescent="0.3">
      <c r="B51" s="75"/>
      <c r="C51" s="75"/>
    </row>
    <row r="52" spans="2:3" x14ac:dyDescent="0.3">
      <c r="B52" s="75"/>
      <c r="C52" s="75"/>
    </row>
    <row r="53" spans="2:3" x14ac:dyDescent="0.3">
      <c r="B53" s="75"/>
      <c r="C53" s="75"/>
    </row>
    <row r="54" spans="2:3" x14ac:dyDescent="0.3">
      <c r="B54" s="75"/>
      <c r="C54" s="75"/>
    </row>
    <row r="55" spans="2:3" x14ac:dyDescent="0.3">
      <c r="B55" s="75"/>
      <c r="C55" s="75"/>
    </row>
    <row r="56" spans="2:3" x14ac:dyDescent="0.3">
      <c r="B56" s="75"/>
      <c r="C56" s="75"/>
    </row>
    <row r="57" spans="2:3" x14ac:dyDescent="0.3">
      <c r="B57" s="75"/>
      <c r="C57" s="75"/>
    </row>
    <row r="58" spans="2:3" x14ac:dyDescent="0.3">
      <c r="B58" s="75"/>
      <c r="C58" s="75"/>
    </row>
    <row r="59" spans="2:3" x14ac:dyDescent="0.3">
      <c r="B59" s="75"/>
      <c r="C59" s="75"/>
    </row>
    <row r="60" spans="2:3" x14ac:dyDescent="0.3">
      <c r="B60" s="75"/>
      <c r="C60" s="75"/>
    </row>
    <row r="61" spans="2:3" x14ac:dyDescent="0.3">
      <c r="B61" s="75"/>
      <c r="C61" s="75"/>
    </row>
    <row r="62" spans="2:3" x14ac:dyDescent="0.3">
      <c r="B62" s="75"/>
      <c r="C62" s="75"/>
    </row>
    <row r="63" spans="2:3" x14ac:dyDescent="0.3">
      <c r="B63" s="75"/>
      <c r="C63" s="75"/>
    </row>
    <row r="64" spans="2:3" x14ac:dyDescent="0.3">
      <c r="B64" s="75"/>
      <c r="C64" s="75"/>
    </row>
    <row r="65" spans="2:3" x14ac:dyDescent="0.3">
      <c r="B65" s="75"/>
      <c r="C65" s="75"/>
    </row>
    <row r="66" spans="2:3" x14ac:dyDescent="0.3">
      <c r="B66" s="75"/>
      <c r="C66" s="75"/>
    </row>
    <row r="67" spans="2:3" x14ac:dyDescent="0.3">
      <c r="B67" s="75"/>
      <c r="C67" s="75"/>
    </row>
    <row r="68" spans="2:3" x14ac:dyDescent="0.3">
      <c r="B68" s="75"/>
      <c r="C68" s="75"/>
    </row>
    <row r="69" spans="2:3" x14ac:dyDescent="0.3">
      <c r="B69" s="75"/>
      <c r="C69" s="75"/>
    </row>
    <row r="70" spans="2:3" x14ac:dyDescent="0.3">
      <c r="B70" s="75"/>
      <c r="C70" s="75"/>
    </row>
    <row r="71" spans="2:3" x14ac:dyDescent="0.3">
      <c r="B71" s="75"/>
      <c r="C71" s="75"/>
    </row>
    <row r="72" spans="2:3" x14ac:dyDescent="0.3">
      <c r="B72" s="75"/>
      <c r="C72" s="75"/>
    </row>
    <row r="73" spans="2:3" x14ac:dyDescent="0.3">
      <c r="B73" s="75"/>
      <c r="C73" s="75"/>
    </row>
    <row r="74" spans="2:3" x14ac:dyDescent="0.3">
      <c r="B74" s="75"/>
      <c r="C74" s="75"/>
    </row>
    <row r="75" spans="2:3" x14ac:dyDescent="0.3">
      <c r="B75" s="75"/>
      <c r="C75" s="75"/>
    </row>
    <row r="76" spans="2:3" x14ac:dyDescent="0.3">
      <c r="B76" s="75"/>
      <c r="C76" s="75"/>
    </row>
    <row r="77" spans="2:3" x14ac:dyDescent="0.3">
      <c r="B77" s="75"/>
      <c r="C77" s="75"/>
    </row>
    <row r="78" spans="2:3" x14ac:dyDescent="0.3">
      <c r="B78" s="75"/>
      <c r="C78" s="75"/>
    </row>
    <row r="79" spans="2:3" x14ac:dyDescent="0.3">
      <c r="B79" s="75"/>
      <c r="C79" s="75"/>
    </row>
    <row r="80" spans="2:3" x14ac:dyDescent="0.3">
      <c r="B80" s="75"/>
      <c r="C80" s="75"/>
    </row>
    <row r="81" spans="2:3" x14ac:dyDescent="0.3">
      <c r="B81" s="75"/>
      <c r="C81" s="75"/>
    </row>
    <row r="82" spans="2:3" x14ac:dyDescent="0.3">
      <c r="B82" s="75"/>
      <c r="C82" s="75"/>
    </row>
    <row r="83" spans="2:3" x14ac:dyDescent="0.3">
      <c r="B83" s="75"/>
      <c r="C83" s="75"/>
    </row>
  </sheetData>
  <sheetProtection algorithmName="SHA-512" hashValue="zLBLk9Wg/tPFMQjt6NpJxxXnhO++QrSgyjRYkymv3Y5E3NFiTxO+OBq8IzF8qk04mYy38Ao87AYN0Dtubjt25Q==" saltValue="/B3cPHiqnXlJU00CTJlqow==" spinCount="100000" sheet="1" objects="1" scenarios="1"/>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4F0C0-2037-45DB-8061-9D0F14F0A3B9}">
  <sheetPr codeName="Blad64">
    <tabColor rgb="FFFFC000"/>
  </sheetPr>
  <dimension ref="B1:C13"/>
  <sheetViews>
    <sheetView workbookViewId="0">
      <selection activeCell="E4" sqref="E4:F12"/>
    </sheetView>
  </sheetViews>
  <sheetFormatPr defaultRowHeight="14.4" x14ac:dyDescent="0.3"/>
  <cols>
    <col min="2" max="2" width="19.33203125" bestFit="1" customWidth="1"/>
    <col min="3" max="3" width="14.44140625" bestFit="1" customWidth="1"/>
    <col min="5" max="5" width="15.21875" bestFit="1" customWidth="1"/>
    <col min="6" max="6" width="11.21875" bestFit="1" customWidth="1"/>
  </cols>
  <sheetData>
    <row r="1" spans="2:3" ht="15" thickBot="1" x14ac:dyDescent="0.35"/>
    <row r="2" spans="2:3" x14ac:dyDescent="0.3">
      <c r="B2" s="73" t="s">
        <v>241</v>
      </c>
      <c r="C2" s="74" t="s">
        <v>98</v>
      </c>
    </row>
    <row r="3" spans="2:3" x14ac:dyDescent="0.3">
      <c r="B3" s="76" t="s">
        <v>83</v>
      </c>
      <c r="C3" s="77" t="s">
        <v>84</v>
      </c>
    </row>
    <row r="4" spans="2:3" x14ac:dyDescent="0.3">
      <c r="B4" s="76" t="s">
        <v>85</v>
      </c>
      <c r="C4" s="77">
        <v>20</v>
      </c>
    </row>
    <row r="5" spans="2:3" x14ac:dyDescent="0.3">
      <c r="B5" s="76" t="s">
        <v>87</v>
      </c>
      <c r="C5" s="77"/>
    </row>
    <row r="6" spans="2:3" x14ac:dyDescent="0.3">
      <c r="B6" s="76" t="s">
        <v>107</v>
      </c>
      <c r="C6" s="77"/>
    </row>
    <row r="7" spans="2:3" x14ac:dyDescent="0.3">
      <c r="B7" s="76" t="s">
        <v>86</v>
      </c>
      <c r="C7" s="77">
        <v>342</v>
      </c>
    </row>
    <row r="8" spans="2:3" x14ac:dyDescent="0.3">
      <c r="B8" s="76" t="s">
        <v>89</v>
      </c>
      <c r="C8" s="77">
        <v>11</v>
      </c>
    </row>
    <row r="9" spans="2:3" x14ac:dyDescent="0.3">
      <c r="B9" s="76" t="s">
        <v>90</v>
      </c>
      <c r="C9" s="71"/>
    </row>
    <row r="10" spans="2:3" x14ac:dyDescent="0.3">
      <c r="B10" s="76" t="s">
        <v>92</v>
      </c>
      <c r="C10" s="77">
        <v>108</v>
      </c>
    </row>
    <row r="11" spans="2:3" x14ac:dyDescent="0.3">
      <c r="B11" s="76" t="s">
        <v>94</v>
      </c>
      <c r="C11" s="77">
        <v>6</v>
      </c>
    </row>
    <row r="12" spans="2:3" x14ac:dyDescent="0.3">
      <c r="B12" s="76" t="s">
        <v>99</v>
      </c>
      <c r="C12" s="77">
        <v>7</v>
      </c>
    </row>
    <row r="13" spans="2:3" ht="15" thickBot="1" x14ac:dyDescent="0.35">
      <c r="B13" s="78" t="s">
        <v>95</v>
      </c>
      <c r="C13" s="79">
        <f>SUM(C4:C12)</f>
        <v>494</v>
      </c>
    </row>
  </sheetData>
  <sheetProtection algorithmName="SHA-512" hashValue="mimyO+RFQLW1UXH/bah6Jwut9PwcmV7YW7+5O7mNwHC3LOp/seH4Bn7LXpCleGBPYa1DZBAoKzY4svR0l3lrOw==" saltValue="nAuqdvURXob3+kx0ivZOxA==" spinCount="100000" sheet="1" objects="1" scenarios="1"/>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104A-A44A-4B83-95DF-4DE8DA4832DE}">
  <sheetPr codeName="Blad65">
    <tabColor rgb="FFFFC000"/>
  </sheetPr>
  <dimension ref="B1:E150"/>
  <sheetViews>
    <sheetView tabSelected="1" workbookViewId="0">
      <selection activeCell="E12" sqref="E12"/>
    </sheetView>
  </sheetViews>
  <sheetFormatPr defaultRowHeight="14.4" x14ac:dyDescent="0.3"/>
  <cols>
    <col min="2" max="2" width="16.109375" bestFit="1" customWidth="1"/>
    <col min="3" max="3" width="14.44140625" bestFit="1" customWidth="1"/>
    <col min="5" max="5" width="16.109375" bestFit="1" customWidth="1"/>
  </cols>
  <sheetData>
    <row r="1" spans="2:5" ht="15" thickBot="1" x14ac:dyDescent="0.35"/>
    <row r="2" spans="2:5" x14ac:dyDescent="0.3">
      <c r="B2" s="73" t="s">
        <v>242</v>
      </c>
      <c r="C2" s="74" t="s">
        <v>98</v>
      </c>
    </row>
    <row r="3" spans="2:5" x14ac:dyDescent="0.3">
      <c r="B3" s="76" t="s">
        <v>83</v>
      </c>
      <c r="C3" s="77" t="s">
        <v>84</v>
      </c>
    </row>
    <row r="4" spans="2:5" x14ac:dyDescent="0.3">
      <c r="B4" s="76" t="s">
        <v>85</v>
      </c>
      <c r="C4" s="77">
        <v>130.26</v>
      </c>
      <c r="E4" s="75"/>
    </row>
    <row r="5" spans="2:5" x14ac:dyDescent="0.3">
      <c r="B5" s="76" t="s">
        <v>87</v>
      </c>
      <c r="C5" s="77">
        <v>424.25</v>
      </c>
      <c r="E5" s="75"/>
    </row>
    <row r="6" spans="2:5" x14ac:dyDescent="0.3">
      <c r="B6" s="76" t="s">
        <v>107</v>
      </c>
      <c r="C6" s="77"/>
    </row>
    <row r="7" spans="2:5" x14ac:dyDescent="0.3">
      <c r="B7" s="76" t="s">
        <v>86</v>
      </c>
      <c r="C7" s="77">
        <v>2670.47</v>
      </c>
      <c r="E7" s="75"/>
    </row>
    <row r="8" spans="2:5" x14ac:dyDescent="0.3">
      <c r="B8" s="76" t="s">
        <v>89</v>
      </c>
      <c r="C8" s="77">
        <v>379.67</v>
      </c>
      <c r="E8" s="75"/>
    </row>
    <row r="9" spans="2:5" x14ac:dyDescent="0.3">
      <c r="B9" s="76" t="s">
        <v>90</v>
      </c>
      <c r="C9" s="71">
        <v>141.16</v>
      </c>
      <c r="E9" s="75"/>
    </row>
    <row r="10" spans="2:5" x14ac:dyDescent="0.3">
      <c r="B10" s="76" t="s">
        <v>92</v>
      </c>
      <c r="C10" s="77">
        <v>2073.9</v>
      </c>
      <c r="E10" s="75"/>
    </row>
    <row r="11" spans="2:5" x14ac:dyDescent="0.3">
      <c r="B11" s="76" t="s">
        <v>94</v>
      </c>
      <c r="C11" s="77">
        <v>317.81</v>
      </c>
      <c r="E11" s="75"/>
    </row>
    <row r="12" spans="2:5" x14ac:dyDescent="0.3">
      <c r="B12" s="76" t="s">
        <v>99</v>
      </c>
      <c r="C12" s="77"/>
    </row>
    <row r="13" spans="2:5" ht="15" thickBot="1" x14ac:dyDescent="0.35">
      <c r="B13" s="78" t="s">
        <v>95</v>
      </c>
      <c r="C13" s="79">
        <f>SUM(C4:C12)</f>
        <v>6137.5199999999995</v>
      </c>
    </row>
    <row r="15" spans="2:5" x14ac:dyDescent="0.3">
      <c r="B15" s="75"/>
      <c r="C15" s="75"/>
    </row>
    <row r="16" spans="2:5" x14ac:dyDescent="0.3">
      <c r="B16" s="75"/>
      <c r="C16" s="75"/>
    </row>
    <row r="17" spans="2:3" x14ac:dyDescent="0.3">
      <c r="B17" s="75"/>
      <c r="C17" s="75"/>
    </row>
    <row r="18" spans="2:3" x14ac:dyDescent="0.3">
      <c r="B18" s="75"/>
      <c r="C18" s="75"/>
    </row>
    <row r="19" spans="2:3" x14ac:dyDescent="0.3">
      <c r="B19" s="75"/>
      <c r="C19" s="75"/>
    </row>
    <row r="20" spans="2:3" x14ac:dyDescent="0.3">
      <c r="B20" s="75"/>
      <c r="C20" s="75"/>
    </row>
    <row r="21" spans="2:3" x14ac:dyDescent="0.3">
      <c r="B21" s="75"/>
      <c r="C21" s="75"/>
    </row>
    <row r="22" spans="2:3" x14ac:dyDescent="0.3">
      <c r="B22" s="75"/>
      <c r="C22" s="75"/>
    </row>
    <row r="23" spans="2:3" x14ac:dyDescent="0.3">
      <c r="B23" s="75"/>
      <c r="C23" s="75"/>
    </row>
    <row r="24" spans="2:3" x14ac:dyDescent="0.3">
      <c r="B24" s="75"/>
      <c r="C24" s="75"/>
    </row>
    <row r="25" spans="2:3" x14ac:dyDescent="0.3">
      <c r="B25" s="75"/>
      <c r="C25" s="75"/>
    </row>
    <row r="26" spans="2:3" x14ac:dyDescent="0.3">
      <c r="B26" s="75"/>
      <c r="C26" s="75"/>
    </row>
    <row r="27" spans="2:3" x14ac:dyDescent="0.3">
      <c r="B27" s="75"/>
      <c r="C27" s="75"/>
    </row>
    <row r="28" spans="2:3" x14ac:dyDescent="0.3">
      <c r="B28" s="75"/>
      <c r="C28" s="75"/>
    </row>
    <row r="29" spans="2:3" x14ac:dyDescent="0.3">
      <c r="B29" s="75"/>
      <c r="C29" s="75"/>
    </row>
    <row r="30" spans="2:3" x14ac:dyDescent="0.3">
      <c r="B30" s="75"/>
      <c r="C30" s="75"/>
    </row>
    <row r="31" spans="2:3" x14ac:dyDescent="0.3">
      <c r="B31" s="75"/>
      <c r="C31" s="75"/>
    </row>
    <row r="32" spans="2:3" x14ac:dyDescent="0.3">
      <c r="B32" s="75"/>
      <c r="C32" s="75"/>
    </row>
    <row r="33" spans="2:3" x14ac:dyDescent="0.3">
      <c r="B33" s="75"/>
      <c r="C33" s="75"/>
    </row>
    <row r="34" spans="2:3" x14ac:dyDescent="0.3">
      <c r="B34" s="75"/>
      <c r="C34" s="75"/>
    </row>
    <row r="35" spans="2:3" x14ac:dyDescent="0.3">
      <c r="B35" s="75"/>
      <c r="C35" s="75"/>
    </row>
    <row r="36" spans="2:3" x14ac:dyDescent="0.3">
      <c r="B36" s="75"/>
      <c r="C36" s="75"/>
    </row>
    <row r="37" spans="2:3" x14ac:dyDescent="0.3">
      <c r="B37" s="75"/>
      <c r="C37" s="75"/>
    </row>
    <row r="38" spans="2:3" x14ac:dyDescent="0.3">
      <c r="B38" s="75"/>
      <c r="C38" s="75"/>
    </row>
    <row r="39" spans="2:3" x14ac:dyDescent="0.3">
      <c r="B39" s="75"/>
      <c r="C39" s="75"/>
    </row>
    <row r="40" spans="2:3" x14ac:dyDescent="0.3">
      <c r="B40" s="75"/>
      <c r="C40" s="75"/>
    </row>
    <row r="41" spans="2:3" x14ac:dyDescent="0.3">
      <c r="B41" s="75"/>
      <c r="C41" s="75"/>
    </row>
    <row r="42" spans="2:3" x14ac:dyDescent="0.3">
      <c r="B42" s="75"/>
      <c r="C42" s="75"/>
    </row>
    <row r="43" spans="2:3" x14ac:dyDescent="0.3">
      <c r="B43" s="75"/>
      <c r="C43" s="75"/>
    </row>
    <row r="44" spans="2:3" x14ac:dyDescent="0.3">
      <c r="B44" s="75"/>
      <c r="C44" s="75"/>
    </row>
    <row r="45" spans="2:3" x14ac:dyDescent="0.3">
      <c r="B45" s="75"/>
      <c r="C45" s="75"/>
    </row>
    <row r="46" spans="2:3" x14ac:dyDescent="0.3">
      <c r="B46" s="75"/>
      <c r="C46" s="75"/>
    </row>
    <row r="47" spans="2:3" x14ac:dyDescent="0.3">
      <c r="B47" s="75"/>
      <c r="C47" s="75"/>
    </row>
    <row r="48" spans="2:3" x14ac:dyDescent="0.3">
      <c r="B48" s="75"/>
      <c r="C48" s="75"/>
    </row>
    <row r="49" spans="2:3" x14ac:dyDescent="0.3">
      <c r="B49" s="75"/>
      <c r="C49" s="75"/>
    </row>
    <row r="50" spans="2:3" x14ac:dyDescent="0.3">
      <c r="B50" s="75"/>
      <c r="C50" s="75"/>
    </row>
    <row r="51" spans="2:3" x14ac:dyDescent="0.3">
      <c r="B51" s="75"/>
      <c r="C51" s="75"/>
    </row>
    <row r="52" spans="2:3" x14ac:dyDescent="0.3">
      <c r="B52" s="75"/>
      <c r="C52" s="75"/>
    </row>
    <row r="53" spans="2:3" x14ac:dyDescent="0.3">
      <c r="B53" s="75"/>
      <c r="C53" s="75"/>
    </row>
    <row r="54" spans="2:3" x14ac:dyDescent="0.3">
      <c r="B54" s="75"/>
      <c r="C54" s="75"/>
    </row>
    <row r="55" spans="2:3" x14ac:dyDescent="0.3">
      <c r="B55" s="75"/>
      <c r="C55" s="75"/>
    </row>
    <row r="56" spans="2:3" x14ac:dyDescent="0.3">
      <c r="B56" s="75"/>
      <c r="C56" s="75"/>
    </row>
    <row r="57" spans="2:3" x14ac:dyDescent="0.3">
      <c r="B57" s="75"/>
      <c r="C57" s="75"/>
    </row>
    <row r="58" spans="2:3" x14ac:dyDescent="0.3">
      <c r="B58" s="75"/>
      <c r="C58" s="75"/>
    </row>
    <row r="59" spans="2:3" x14ac:dyDescent="0.3">
      <c r="B59" s="75"/>
      <c r="C59" s="75"/>
    </row>
    <row r="60" spans="2:3" x14ac:dyDescent="0.3">
      <c r="B60" s="75"/>
      <c r="C60" s="75"/>
    </row>
    <row r="61" spans="2:3" x14ac:dyDescent="0.3">
      <c r="B61" s="75"/>
      <c r="C61" s="75"/>
    </row>
    <row r="62" spans="2:3" x14ac:dyDescent="0.3">
      <c r="B62" s="75"/>
      <c r="C62" s="75"/>
    </row>
    <row r="63" spans="2:3" x14ac:dyDescent="0.3">
      <c r="B63" s="75"/>
      <c r="C63" s="75"/>
    </row>
    <row r="64" spans="2:3" x14ac:dyDescent="0.3">
      <c r="B64" s="75"/>
      <c r="C64" s="75"/>
    </row>
    <row r="65" spans="2:3" x14ac:dyDescent="0.3">
      <c r="B65" s="75"/>
      <c r="C65" s="75"/>
    </row>
    <row r="66" spans="2:3" x14ac:dyDescent="0.3">
      <c r="B66" s="75"/>
      <c r="C66" s="75"/>
    </row>
    <row r="67" spans="2:3" x14ac:dyDescent="0.3">
      <c r="B67" s="75"/>
      <c r="C67" s="75"/>
    </row>
    <row r="68" spans="2:3" x14ac:dyDescent="0.3">
      <c r="B68" s="75"/>
      <c r="C68" s="75"/>
    </row>
    <row r="69" spans="2:3" x14ac:dyDescent="0.3">
      <c r="B69" s="75"/>
      <c r="C69" s="75"/>
    </row>
    <row r="70" spans="2:3" x14ac:dyDescent="0.3">
      <c r="B70" s="75"/>
      <c r="C70" s="75"/>
    </row>
    <row r="71" spans="2:3" x14ac:dyDescent="0.3">
      <c r="B71" s="75"/>
      <c r="C71" s="75"/>
    </row>
    <row r="72" spans="2:3" x14ac:dyDescent="0.3">
      <c r="B72" s="75"/>
      <c r="C72" s="75"/>
    </row>
    <row r="73" spans="2:3" x14ac:dyDescent="0.3">
      <c r="B73" s="75"/>
      <c r="C73" s="75"/>
    </row>
    <row r="74" spans="2:3" x14ac:dyDescent="0.3">
      <c r="B74" s="75"/>
      <c r="C74" s="75"/>
    </row>
    <row r="75" spans="2:3" x14ac:dyDescent="0.3">
      <c r="B75" s="75"/>
      <c r="C75" s="75"/>
    </row>
    <row r="76" spans="2:3" x14ac:dyDescent="0.3">
      <c r="B76" s="75"/>
      <c r="C76" s="75"/>
    </row>
    <row r="77" spans="2:3" x14ac:dyDescent="0.3">
      <c r="B77" s="75"/>
      <c r="C77" s="75"/>
    </row>
    <row r="78" spans="2:3" x14ac:dyDescent="0.3">
      <c r="B78" s="75"/>
      <c r="C78" s="75"/>
    </row>
    <row r="79" spans="2:3" x14ac:dyDescent="0.3">
      <c r="B79" s="75"/>
      <c r="C79" s="75"/>
    </row>
    <row r="80" spans="2:3" x14ac:dyDescent="0.3">
      <c r="B80" s="75"/>
      <c r="C80" s="75"/>
    </row>
    <row r="81" spans="2:3" x14ac:dyDescent="0.3">
      <c r="B81" s="75"/>
      <c r="C81" s="75"/>
    </row>
    <row r="82" spans="2:3" x14ac:dyDescent="0.3">
      <c r="B82" s="75"/>
      <c r="C82" s="75"/>
    </row>
    <row r="83" spans="2:3" x14ac:dyDescent="0.3">
      <c r="B83" s="75"/>
      <c r="C83" s="75"/>
    </row>
    <row r="84" spans="2:3" x14ac:dyDescent="0.3">
      <c r="B84" s="75"/>
      <c r="C84" s="75"/>
    </row>
    <row r="85" spans="2:3" x14ac:dyDescent="0.3">
      <c r="B85" s="75"/>
      <c r="C85" s="75"/>
    </row>
    <row r="86" spans="2:3" x14ac:dyDescent="0.3">
      <c r="B86" s="75"/>
      <c r="C86" s="75"/>
    </row>
    <row r="87" spans="2:3" x14ac:dyDescent="0.3">
      <c r="B87" s="75"/>
      <c r="C87" s="75"/>
    </row>
    <row r="88" spans="2:3" x14ac:dyDescent="0.3">
      <c r="B88" s="75"/>
      <c r="C88" s="75"/>
    </row>
    <row r="89" spans="2:3" x14ac:dyDescent="0.3">
      <c r="B89" s="75"/>
      <c r="C89" s="75"/>
    </row>
    <row r="90" spans="2:3" x14ac:dyDescent="0.3">
      <c r="B90" s="75"/>
      <c r="C90" s="75"/>
    </row>
    <row r="91" spans="2:3" x14ac:dyDescent="0.3">
      <c r="B91" s="75"/>
      <c r="C91" s="75"/>
    </row>
    <row r="92" spans="2:3" x14ac:dyDescent="0.3">
      <c r="B92" s="75"/>
      <c r="C92" s="75"/>
    </row>
    <row r="93" spans="2:3" x14ac:dyDescent="0.3">
      <c r="B93" s="75"/>
      <c r="C93" s="75"/>
    </row>
    <row r="94" spans="2:3" x14ac:dyDescent="0.3">
      <c r="B94" s="75"/>
      <c r="C94" s="75"/>
    </row>
    <row r="95" spans="2:3" x14ac:dyDescent="0.3">
      <c r="B95" s="75"/>
      <c r="C95" s="75"/>
    </row>
    <row r="96" spans="2:3" x14ac:dyDescent="0.3">
      <c r="B96" s="75"/>
      <c r="C96" s="75"/>
    </row>
    <row r="97" spans="2:3" x14ac:dyDescent="0.3">
      <c r="B97" s="75"/>
      <c r="C97" s="75"/>
    </row>
    <row r="98" spans="2:3" x14ac:dyDescent="0.3">
      <c r="B98" s="75"/>
      <c r="C98" s="75"/>
    </row>
    <row r="99" spans="2:3" x14ac:dyDescent="0.3">
      <c r="B99" s="75"/>
      <c r="C99" s="75"/>
    </row>
    <row r="100" spans="2:3" x14ac:dyDescent="0.3">
      <c r="B100" s="75"/>
      <c r="C100" s="75"/>
    </row>
    <row r="101" spans="2:3" x14ac:dyDescent="0.3">
      <c r="B101" s="75"/>
      <c r="C101" s="75"/>
    </row>
    <row r="102" spans="2:3" x14ac:dyDescent="0.3">
      <c r="B102" s="75"/>
      <c r="C102" s="75"/>
    </row>
    <row r="103" spans="2:3" x14ac:dyDescent="0.3">
      <c r="B103" s="75"/>
      <c r="C103" s="75"/>
    </row>
    <row r="104" spans="2:3" x14ac:dyDescent="0.3">
      <c r="B104" s="75"/>
      <c r="C104" s="75"/>
    </row>
    <row r="105" spans="2:3" x14ac:dyDescent="0.3">
      <c r="B105" s="75"/>
      <c r="C105" s="75"/>
    </row>
    <row r="106" spans="2:3" x14ac:dyDescent="0.3">
      <c r="B106" s="75"/>
      <c r="C106" s="75"/>
    </row>
    <row r="107" spans="2:3" x14ac:dyDescent="0.3">
      <c r="B107" s="75"/>
      <c r="C107" s="75"/>
    </row>
    <row r="108" spans="2:3" x14ac:dyDescent="0.3">
      <c r="B108" s="75"/>
      <c r="C108" s="75"/>
    </row>
    <row r="109" spans="2:3" x14ac:dyDescent="0.3">
      <c r="B109" s="75"/>
      <c r="C109" s="75"/>
    </row>
    <row r="110" spans="2:3" x14ac:dyDescent="0.3">
      <c r="B110" s="75"/>
      <c r="C110" s="75"/>
    </row>
    <row r="111" spans="2:3" x14ac:dyDescent="0.3">
      <c r="B111" s="75"/>
      <c r="C111" s="75"/>
    </row>
    <row r="112" spans="2:3" x14ac:dyDescent="0.3">
      <c r="B112" s="75"/>
      <c r="C112" s="75"/>
    </row>
    <row r="113" spans="2:3" x14ac:dyDescent="0.3">
      <c r="B113" s="75"/>
      <c r="C113" s="75"/>
    </row>
    <row r="114" spans="2:3" x14ac:dyDescent="0.3">
      <c r="B114" s="75"/>
      <c r="C114" s="75"/>
    </row>
    <row r="115" spans="2:3" x14ac:dyDescent="0.3">
      <c r="B115" s="75"/>
      <c r="C115" s="75"/>
    </row>
    <row r="116" spans="2:3" x14ac:dyDescent="0.3">
      <c r="B116" s="75"/>
      <c r="C116" s="75"/>
    </row>
    <row r="117" spans="2:3" x14ac:dyDescent="0.3">
      <c r="B117" s="75"/>
      <c r="C117" s="75"/>
    </row>
    <row r="118" spans="2:3" x14ac:dyDescent="0.3">
      <c r="B118" s="75"/>
      <c r="C118" s="75"/>
    </row>
    <row r="119" spans="2:3" x14ac:dyDescent="0.3">
      <c r="B119" s="75"/>
      <c r="C119" s="75"/>
    </row>
    <row r="120" spans="2:3" x14ac:dyDescent="0.3">
      <c r="B120" s="75"/>
      <c r="C120" s="75"/>
    </row>
    <row r="121" spans="2:3" x14ac:dyDescent="0.3">
      <c r="B121" s="75"/>
      <c r="C121" s="75"/>
    </row>
    <row r="122" spans="2:3" x14ac:dyDescent="0.3">
      <c r="B122" s="75"/>
      <c r="C122" s="75"/>
    </row>
    <row r="123" spans="2:3" x14ac:dyDescent="0.3">
      <c r="B123" s="75"/>
      <c r="C123" s="75"/>
    </row>
    <row r="124" spans="2:3" x14ac:dyDescent="0.3">
      <c r="B124" s="75"/>
      <c r="C124" s="75"/>
    </row>
    <row r="125" spans="2:3" x14ac:dyDescent="0.3">
      <c r="B125" s="75"/>
      <c r="C125" s="75"/>
    </row>
    <row r="126" spans="2:3" x14ac:dyDescent="0.3">
      <c r="B126" s="75"/>
      <c r="C126" s="75"/>
    </row>
    <row r="127" spans="2:3" x14ac:dyDescent="0.3">
      <c r="B127" s="75"/>
      <c r="C127" s="75"/>
    </row>
    <row r="128" spans="2:3" x14ac:dyDescent="0.3">
      <c r="B128" s="75"/>
      <c r="C128" s="75"/>
    </row>
    <row r="129" spans="2:3" x14ac:dyDescent="0.3">
      <c r="B129" s="75"/>
      <c r="C129" s="75"/>
    </row>
    <row r="130" spans="2:3" x14ac:dyDescent="0.3">
      <c r="B130" s="75"/>
      <c r="C130" s="75"/>
    </row>
    <row r="131" spans="2:3" x14ac:dyDescent="0.3">
      <c r="B131" s="75"/>
      <c r="C131" s="75"/>
    </row>
    <row r="132" spans="2:3" x14ac:dyDescent="0.3">
      <c r="B132" s="75"/>
      <c r="C132" s="75"/>
    </row>
    <row r="133" spans="2:3" x14ac:dyDescent="0.3">
      <c r="B133" s="75"/>
      <c r="C133" s="75"/>
    </row>
    <row r="134" spans="2:3" x14ac:dyDescent="0.3">
      <c r="B134" s="75"/>
      <c r="C134" s="75"/>
    </row>
    <row r="135" spans="2:3" x14ac:dyDescent="0.3">
      <c r="B135" s="75"/>
      <c r="C135" s="75"/>
    </row>
    <row r="136" spans="2:3" x14ac:dyDescent="0.3">
      <c r="B136" s="75"/>
      <c r="C136" s="75"/>
    </row>
    <row r="137" spans="2:3" x14ac:dyDescent="0.3">
      <c r="B137" s="75"/>
      <c r="C137" s="75"/>
    </row>
    <row r="138" spans="2:3" x14ac:dyDescent="0.3">
      <c r="B138" s="75"/>
      <c r="C138" s="75"/>
    </row>
    <row r="139" spans="2:3" x14ac:dyDescent="0.3">
      <c r="B139" s="75"/>
      <c r="C139" s="75"/>
    </row>
    <row r="140" spans="2:3" x14ac:dyDescent="0.3">
      <c r="B140" s="75"/>
      <c r="C140" s="75"/>
    </row>
    <row r="141" spans="2:3" x14ac:dyDescent="0.3">
      <c r="B141" s="75"/>
      <c r="C141" s="75"/>
    </row>
    <row r="142" spans="2:3" x14ac:dyDescent="0.3">
      <c r="B142" s="75"/>
      <c r="C142" s="75"/>
    </row>
    <row r="143" spans="2:3" x14ac:dyDescent="0.3">
      <c r="B143" s="75"/>
      <c r="C143" s="75"/>
    </row>
    <row r="144" spans="2:3" x14ac:dyDescent="0.3">
      <c r="B144" s="75"/>
      <c r="C144" s="75"/>
    </row>
    <row r="145" spans="2:3" x14ac:dyDescent="0.3">
      <c r="B145" s="75"/>
      <c r="C145" s="75"/>
    </row>
    <row r="146" spans="2:3" x14ac:dyDescent="0.3">
      <c r="B146" s="75"/>
      <c r="C146" s="75"/>
    </row>
    <row r="147" spans="2:3" x14ac:dyDescent="0.3">
      <c r="B147" s="75"/>
      <c r="C147" s="75"/>
    </row>
    <row r="148" spans="2:3" x14ac:dyDescent="0.3">
      <c r="B148" s="75"/>
      <c r="C148" s="75"/>
    </row>
    <row r="149" spans="2:3" x14ac:dyDescent="0.3">
      <c r="B149" s="75"/>
      <c r="C149" s="75"/>
    </row>
    <row r="150" spans="2:3" x14ac:dyDescent="0.3">
      <c r="B150" s="75"/>
      <c r="C150" s="75"/>
    </row>
  </sheetData>
  <sheetProtection algorithmName="SHA-512" hashValue="WrhPg/ojK13H39oF/0EAskKDrH7ZQAWlDYy85+3HupWlWvfZ5YDlN8el95jahJLXM8tS28LlOzMJfxHHiSqqhw==" saltValue="KSC4K2TuHCwoLbHyICW8N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41EB-A5AF-481F-8C53-97EE8D608657}">
  <sheetPr codeName="Blad7">
    <tabColor rgb="FF00B050"/>
  </sheetPr>
  <dimension ref="B1:E15"/>
  <sheetViews>
    <sheetView workbookViewId="0">
      <selection activeCell="M33" sqref="M33"/>
    </sheetView>
  </sheetViews>
  <sheetFormatPr defaultRowHeight="14.4" x14ac:dyDescent="0.3"/>
  <cols>
    <col min="2" max="2" width="25.44140625" bestFit="1" customWidth="1"/>
    <col min="3" max="3" width="14.44140625" bestFit="1" customWidth="1"/>
    <col min="5" max="5" width="25.44140625" bestFit="1" customWidth="1"/>
  </cols>
  <sheetData>
    <row r="1" spans="2:5" ht="15" thickBot="1" x14ac:dyDescent="0.35"/>
    <row r="2" spans="2:5" x14ac:dyDescent="0.3">
      <c r="B2" s="54" t="s">
        <v>97</v>
      </c>
      <c r="C2" s="55" t="s">
        <v>98</v>
      </c>
    </row>
    <row r="3" spans="2:5" x14ac:dyDescent="0.3">
      <c r="B3" s="56" t="s">
        <v>83</v>
      </c>
      <c r="C3" s="57" t="s">
        <v>84</v>
      </c>
    </row>
    <row r="4" spans="2:5" x14ac:dyDescent="0.3">
      <c r="B4" s="56" t="s">
        <v>85</v>
      </c>
      <c r="C4" s="57">
        <v>130.06</v>
      </c>
    </row>
    <row r="5" spans="2:5" x14ac:dyDescent="0.3">
      <c r="B5" s="56" t="s">
        <v>87</v>
      </c>
      <c r="C5" s="57">
        <v>0</v>
      </c>
    </row>
    <row r="6" spans="2:5" x14ac:dyDescent="0.3">
      <c r="B6" s="56" t="s">
        <v>86</v>
      </c>
      <c r="C6" s="57">
        <v>1631.9</v>
      </c>
    </row>
    <row r="7" spans="2:5" x14ac:dyDescent="0.3">
      <c r="B7" s="56" t="s">
        <v>89</v>
      </c>
      <c r="C7" s="57">
        <v>58.06</v>
      </c>
    </row>
    <row r="8" spans="2:5" x14ac:dyDescent="0.3">
      <c r="B8" s="56" t="s">
        <v>90</v>
      </c>
      <c r="C8" s="57">
        <v>776.63</v>
      </c>
    </row>
    <row r="9" spans="2:5" x14ac:dyDescent="0.3">
      <c r="B9" s="56" t="s">
        <v>92</v>
      </c>
      <c r="C9" s="57">
        <v>437.64</v>
      </c>
    </row>
    <row r="10" spans="2:5" x14ac:dyDescent="0.3">
      <c r="B10" s="56" t="s">
        <v>94</v>
      </c>
      <c r="C10" s="57">
        <v>148.41999999999999</v>
      </c>
    </row>
    <row r="11" spans="2:5" x14ac:dyDescent="0.3">
      <c r="B11" s="56" t="s">
        <v>99</v>
      </c>
      <c r="C11" s="57">
        <v>47.54</v>
      </c>
      <c r="E11" t="s">
        <v>105</v>
      </c>
    </row>
    <row r="12" spans="2:5" x14ac:dyDescent="0.3">
      <c r="B12" s="56" t="s">
        <v>103</v>
      </c>
      <c r="C12" s="57">
        <v>172.42</v>
      </c>
      <c r="D12" s="56"/>
      <c r="E12" s="97"/>
    </row>
    <row r="13" spans="2:5" ht="15" thickBot="1" x14ac:dyDescent="0.35">
      <c r="B13" s="58" t="s">
        <v>95</v>
      </c>
      <c r="C13" s="59">
        <f>SUM(C4:C11)</f>
        <v>3230.25</v>
      </c>
    </row>
    <row r="15" spans="2:5" x14ac:dyDescent="0.3">
      <c r="E15" s="97"/>
    </row>
  </sheetData>
  <sheetProtection algorithmName="SHA-512" hashValue="z438o7FsHM/imhx8Ay1ebb2mIeuMrWFg5Qhlmw8bfZpIs0rsuojzUG2jDym9PTa5wdMbJeYqudTwAowU8JmFQA==" saltValue="w6O3130Z2vzrFgcpBax5MA=="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FB7F-8DD9-454D-9E4B-1C2ACBCDFAEF}">
  <sheetPr codeName="Blad8">
    <tabColor rgb="FF00B050"/>
  </sheetPr>
  <dimension ref="B1:G76"/>
  <sheetViews>
    <sheetView workbookViewId="0">
      <selection activeCell="M33" sqref="M33"/>
    </sheetView>
  </sheetViews>
  <sheetFormatPr defaultRowHeight="14.4" x14ac:dyDescent="0.3"/>
  <cols>
    <col min="2" max="2" width="22.88671875" bestFit="1" customWidth="1"/>
    <col min="3" max="3" width="15.33203125" bestFit="1" customWidth="1"/>
    <col min="5" max="5" width="14.6640625" bestFit="1" customWidth="1"/>
  </cols>
  <sheetData>
    <row r="1" spans="2:7" ht="15" thickBot="1" x14ac:dyDescent="0.35"/>
    <row r="2" spans="2:7" x14ac:dyDescent="0.3">
      <c r="B2" s="54" t="s">
        <v>106</v>
      </c>
      <c r="C2" s="55" t="s">
        <v>98</v>
      </c>
    </row>
    <row r="3" spans="2:7" x14ac:dyDescent="0.3">
      <c r="B3" s="56" t="s">
        <v>83</v>
      </c>
      <c r="C3" s="57" t="s">
        <v>84</v>
      </c>
    </row>
    <row r="4" spans="2:7" x14ac:dyDescent="0.3">
      <c r="B4" s="56" t="s">
        <v>85</v>
      </c>
      <c r="C4" s="57">
        <v>47.91</v>
      </c>
    </row>
    <row r="5" spans="2:7" x14ac:dyDescent="0.3">
      <c r="B5" s="56" t="s">
        <v>87</v>
      </c>
      <c r="C5" s="57"/>
    </row>
    <row r="6" spans="2:7" x14ac:dyDescent="0.3">
      <c r="B6" s="56" t="s">
        <v>107</v>
      </c>
      <c r="C6" s="57"/>
    </row>
    <row r="7" spans="2:7" x14ac:dyDescent="0.3">
      <c r="B7" s="56" t="s">
        <v>86</v>
      </c>
      <c r="C7" s="57">
        <v>899.2</v>
      </c>
    </row>
    <row r="8" spans="2:7" x14ac:dyDescent="0.3">
      <c r="B8" s="56" t="s">
        <v>89</v>
      </c>
      <c r="C8" s="57">
        <f>SUM(11.5+33.9+23.8+21+16.1+24.4)</f>
        <v>130.70000000000002</v>
      </c>
    </row>
    <row r="9" spans="2:7" x14ac:dyDescent="0.3">
      <c r="B9" s="56" t="s">
        <v>90</v>
      </c>
      <c r="C9" s="57">
        <f>SUM(88.5+17.3+45.6)</f>
        <v>151.4</v>
      </c>
      <c r="D9" s="98" t="s">
        <v>245</v>
      </c>
      <c r="E9" t="s">
        <v>91</v>
      </c>
      <c r="F9" t="s">
        <v>109</v>
      </c>
      <c r="G9" t="s">
        <v>110</v>
      </c>
    </row>
    <row r="10" spans="2:7" x14ac:dyDescent="0.3">
      <c r="B10" s="56" t="s">
        <v>92</v>
      </c>
      <c r="C10" s="57">
        <v>261.8</v>
      </c>
    </row>
    <row r="11" spans="2:7" x14ac:dyDescent="0.3">
      <c r="B11" s="56" t="s">
        <v>94</v>
      </c>
      <c r="C11" s="57">
        <f>SUM(1.8+17.7+3.63+1.5+5.95+3.67+2.05+2.99+4.06+1.2+8.43+2.1+1.8+5.3)</f>
        <v>62.18</v>
      </c>
    </row>
    <row r="12" spans="2:7" x14ac:dyDescent="0.3">
      <c r="B12" s="56" t="s">
        <v>99</v>
      </c>
      <c r="C12" s="57">
        <f>SUM(6.91)</f>
        <v>6.91</v>
      </c>
    </row>
    <row r="13" spans="2:7" ht="15" thickBot="1" x14ac:dyDescent="0.35">
      <c r="B13" s="58" t="s">
        <v>95</v>
      </c>
      <c r="C13" s="59">
        <f>SUM(C4:C12)</f>
        <v>1560.1000000000001</v>
      </c>
    </row>
    <row r="15" spans="2:7" x14ac:dyDescent="0.3">
      <c r="B15" s="60" t="s">
        <v>159</v>
      </c>
    </row>
    <row r="43" spans="2:3" x14ac:dyDescent="0.3">
      <c r="B43" t="s">
        <v>102</v>
      </c>
      <c r="C43">
        <v>21</v>
      </c>
    </row>
    <row r="44" spans="2:3" x14ac:dyDescent="0.3">
      <c r="B44" t="s">
        <v>112</v>
      </c>
      <c r="C44">
        <v>4.0599999999999996</v>
      </c>
    </row>
    <row r="45" spans="2:3" x14ac:dyDescent="0.3">
      <c r="B45" t="s">
        <v>102</v>
      </c>
      <c r="C45">
        <v>16.100000000000001</v>
      </c>
    </row>
    <row r="46" spans="2:3" x14ac:dyDescent="0.3">
      <c r="B46" t="s">
        <v>112</v>
      </c>
      <c r="C46">
        <v>8.43</v>
      </c>
    </row>
    <row r="47" spans="2:3" x14ac:dyDescent="0.3">
      <c r="B47" t="s">
        <v>93</v>
      </c>
      <c r="C47">
        <v>7.75</v>
      </c>
    </row>
    <row r="48" spans="2:3" x14ac:dyDescent="0.3">
      <c r="B48" t="s">
        <v>112</v>
      </c>
      <c r="C48">
        <v>0.6</v>
      </c>
    </row>
    <row r="49" spans="2:3" x14ac:dyDescent="0.3">
      <c r="B49" t="s">
        <v>112</v>
      </c>
      <c r="C49">
        <v>0.6</v>
      </c>
    </row>
    <row r="50" spans="2:3" x14ac:dyDescent="0.3">
      <c r="B50" t="s">
        <v>101</v>
      </c>
      <c r="C50">
        <v>4.26</v>
      </c>
    </row>
    <row r="51" spans="2:3" x14ac:dyDescent="0.3">
      <c r="B51" t="s">
        <v>104</v>
      </c>
      <c r="C51">
        <v>61.1</v>
      </c>
    </row>
    <row r="52" spans="2:3" x14ac:dyDescent="0.3">
      <c r="B52" t="s">
        <v>101</v>
      </c>
      <c r="C52">
        <v>4.26</v>
      </c>
    </row>
    <row r="53" spans="2:3" x14ac:dyDescent="0.3">
      <c r="B53" t="s">
        <v>104</v>
      </c>
      <c r="C53">
        <v>61.1</v>
      </c>
    </row>
    <row r="54" spans="2:3" x14ac:dyDescent="0.3">
      <c r="B54" t="s">
        <v>108</v>
      </c>
      <c r="C54">
        <v>33.9</v>
      </c>
    </row>
    <row r="55" spans="2:3" x14ac:dyDescent="0.3">
      <c r="B55" t="s">
        <v>101</v>
      </c>
      <c r="C55">
        <v>4.26</v>
      </c>
    </row>
    <row r="56" spans="2:3" x14ac:dyDescent="0.3">
      <c r="B56" t="s">
        <v>104</v>
      </c>
      <c r="C56">
        <v>58.9</v>
      </c>
    </row>
    <row r="57" spans="2:3" x14ac:dyDescent="0.3">
      <c r="B57" t="s">
        <v>93</v>
      </c>
      <c r="C57">
        <v>13</v>
      </c>
    </row>
    <row r="58" spans="2:3" x14ac:dyDescent="0.3">
      <c r="B58" t="s">
        <v>93</v>
      </c>
      <c r="C58">
        <v>87.6</v>
      </c>
    </row>
    <row r="59" spans="2:3" x14ac:dyDescent="0.3">
      <c r="B59" t="s">
        <v>104</v>
      </c>
      <c r="C59">
        <v>58.6</v>
      </c>
    </row>
    <row r="60" spans="2:3" x14ac:dyDescent="0.3">
      <c r="B60" t="s">
        <v>101</v>
      </c>
      <c r="C60">
        <v>2.14</v>
      </c>
    </row>
    <row r="61" spans="2:3" x14ac:dyDescent="0.3">
      <c r="B61" t="s">
        <v>104</v>
      </c>
      <c r="C61">
        <v>60.8</v>
      </c>
    </row>
    <row r="62" spans="2:3" x14ac:dyDescent="0.3">
      <c r="B62" t="s">
        <v>101</v>
      </c>
      <c r="C62">
        <v>4.26</v>
      </c>
    </row>
    <row r="63" spans="2:3" x14ac:dyDescent="0.3">
      <c r="B63" t="s">
        <v>104</v>
      </c>
      <c r="C63">
        <v>60.8</v>
      </c>
    </row>
    <row r="64" spans="2:3" x14ac:dyDescent="0.3">
      <c r="B64" t="s">
        <v>112</v>
      </c>
      <c r="C64">
        <v>2.1</v>
      </c>
    </row>
    <row r="65" spans="2:3" x14ac:dyDescent="0.3">
      <c r="B65" t="s">
        <v>108</v>
      </c>
      <c r="C65">
        <v>23.8</v>
      </c>
    </row>
    <row r="66" spans="2:3" x14ac:dyDescent="0.3">
      <c r="B66" t="s">
        <v>101</v>
      </c>
      <c r="C66">
        <v>4.26</v>
      </c>
    </row>
    <row r="67" spans="2:3" x14ac:dyDescent="0.3">
      <c r="B67" t="s">
        <v>104</v>
      </c>
      <c r="C67">
        <v>60.8</v>
      </c>
    </row>
    <row r="68" spans="2:3" x14ac:dyDescent="0.3">
      <c r="B68" t="s">
        <v>112</v>
      </c>
      <c r="C68">
        <v>1.8</v>
      </c>
    </row>
    <row r="69" spans="2:3" x14ac:dyDescent="0.3">
      <c r="B69" t="s">
        <v>93</v>
      </c>
      <c r="C69">
        <v>1.8</v>
      </c>
    </row>
    <row r="70" spans="2:3" x14ac:dyDescent="0.3">
      <c r="B70" t="s">
        <v>102</v>
      </c>
      <c r="C70">
        <v>24.4</v>
      </c>
    </row>
    <row r="71" spans="2:3" x14ac:dyDescent="0.3">
      <c r="B71" t="s">
        <v>104</v>
      </c>
      <c r="C71">
        <v>49.2</v>
      </c>
    </row>
    <row r="72" spans="2:3" x14ac:dyDescent="0.3">
      <c r="B72" t="s">
        <v>104</v>
      </c>
      <c r="C72">
        <v>49.7</v>
      </c>
    </row>
    <row r="73" spans="2:3" x14ac:dyDescent="0.3">
      <c r="B73" t="s">
        <v>104</v>
      </c>
      <c r="C73">
        <v>49.7</v>
      </c>
    </row>
    <row r="74" spans="2:3" x14ac:dyDescent="0.3">
      <c r="B74" t="s">
        <v>93</v>
      </c>
      <c r="C74">
        <v>21.7</v>
      </c>
    </row>
    <row r="75" spans="2:3" x14ac:dyDescent="0.3">
      <c r="B75" t="s">
        <v>113</v>
      </c>
      <c r="C75">
        <v>5.3</v>
      </c>
    </row>
    <row r="76" spans="2:3" x14ac:dyDescent="0.3">
      <c r="B76" t="s">
        <v>101</v>
      </c>
      <c r="C76">
        <v>5.8</v>
      </c>
    </row>
  </sheetData>
  <sheetProtection algorithmName="SHA-512" hashValue="F2ZDNuNZFxGZWzLS9kDzkCU7V8NfKJrsSiX+AMxWxFza5AriE8cJKqP8gBE9VQu4+a0Hpfu6grl/H2DprhsB1Q==" saltValue="zczaZaPzrKIHgbA5MM/rA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D61AE-E8E3-488B-BAD7-EF8CB76B347C}">
  <sheetPr codeName="Blad9">
    <tabColor rgb="FF00B050"/>
  </sheetPr>
  <dimension ref="B1:C13"/>
  <sheetViews>
    <sheetView workbookViewId="0">
      <selection activeCell="M33" sqref="M33"/>
    </sheetView>
  </sheetViews>
  <sheetFormatPr defaultRowHeight="14.4" x14ac:dyDescent="0.3"/>
  <cols>
    <col min="2" max="2" width="19.33203125" bestFit="1" customWidth="1"/>
    <col min="3" max="3" width="14.44140625" bestFit="1" customWidth="1"/>
    <col min="5" max="5" width="16.109375" bestFit="1" customWidth="1"/>
  </cols>
  <sheetData>
    <row r="1" spans="2:3" ht="15" thickBot="1" x14ac:dyDescent="0.35"/>
    <row r="2" spans="2:3" x14ac:dyDescent="0.3">
      <c r="B2" s="54" t="s">
        <v>114</v>
      </c>
      <c r="C2" s="55" t="s">
        <v>98</v>
      </c>
    </row>
    <row r="3" spans="2:3" x14ac:dyDescent="0.3">
      <c r="B3" s="56" t="s">
        <v>83</v>
      </c>
      <c r="C3" s="57" t="s">
        <v>84</v>
      </c>
    </row>
    <row r="4" spans="2:3" x14ac:dyDescent="0.3">
      <c r="B4" s="56" t="s">
        <v>85</v>
      </c>
      <c r="C4" s="57">
        <f>SUM(11.4+4+11.4+8.3+4.7+8.3+8.3+11.4+3.1+4.7)</f>
        <v>75.600000000000009</v>
      </c>
    </row>
    <row r="5" spans="2:3" x14ac:dyDescent="0.3">
      <c r="B5" s="56" t="s">
        <v>87</v>
      </c>
      <c r="C5" s="57"/>
    </row>
    <row r="6" spans="2:3" x14ac:dyDescent="0.3">
      <c r="B6" s="56" t="s">
        <v>107</v>
      </c>
      <c r="C6" s="57"/>
    </row>
    <row r="7" spans="2:3" x14ac:dyDescent="0.3">
      <c r="B7" s="56" t="s">
        <v>86</v>
      </c>
      <c r="C7" s="57">
        <f>SUM(50.1+48.2+58.7+48.5+48.5+48+51.6+50.1+48.2+46.2+60.2+55.4+44.2+44.9+48.2)</f>
        <v>751.00000000000011</v>
      </c>
    </row>
    <row r="8" spans="2:3" x14ac:dyDescent="0.3">
      <c r="B8" s="56" t="s">
        <v>89</v>
      </c>
      <c r="C8" s="57">
        <f>SUM(10.9+10.9+24+14.5+9.8+13.3+16+34.3+16.4+11.1+11.9)</f>
        <v>173.1</v>
      </c>
    </row>
    <row r="9" spans="2:3" x14ac:dyDescent="0.3">
      <c r="B9" s="56" t="s">
        <v>90</v>
      </c>
      <c r="C9" s="57">
        <f>SUM(50.9)</f>
        <v>50.9</v>
      </c>
    </row>
    <row r="10" spans="2:3" x14ac:dyDescent="0.3">
      <c r="B10" s="56" t="s">
        <v>92</v>
      </c>
      <c r="C10" s="57">
        <f>SUM(11.1+193+19.4+14.1+47+122+6.25+7.4+34.2)</f>
        <v>454.45</v>
      </c>
    </row>
    <row r="11" spans="2:3" x14ac:dyDescent="0.3">
      <c r="B11" s="56" t="s">
        <v>94</v>
      </c>
      <c r="C11" s="57">
        <f>SUM(5.63+17.5+2.5+12+7+4.8+4.49+48.2+8.2+10)</f>
        <v>120.32000000000001</v>
      </c>
    </row>
    <row r="12" spans="2:3" x14ac:dyDescent="0.3">
      <c r="B12" s="56" t="s">
        <v>99</v>
      </c>
      <c r="C12" s="57">
        <f>SUM(39.6+14.1)</f>
        <v>53.7</v>
      </c>
    </row>
    <row r="13" spans="2:3" ht="15" thickBot="1" x14ac:dyDescent="0.35">
      <c r="B13" s="58" t="s">
        <v>95</v>
      </c>
      <c r="C13" s="59">
        <f>SUM(C4:C12)</f>
        <v>1679.0700000000002</v>
      </c>
    </row>
  </sheetData>
  <sheetProtection algorithmName="SHA-512" hashValue="jua1HIg/0ZUwRHkpqH3Ch5WPVm8/aulimME5KV18w8hww6/ltpZHucmsrdR5K8N6kjVqRdNiDxIyaHGt9OrBaQ==" saltValue="349Zxk+bZi8VQ/FPmxMG8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74c010-84b2-41aa-9f70-829eca1e20e5" xsi:nil="true"/>
    <lcf76f155ced4ddcb4097134ff3c332f xmlns="58136303-e262-4c30-89d9-d9f80385de9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4" ma:contentTypeDescription="Een nieuw document maken." ma:contentTypeScope="" ma:versionID="fc02a7d2fad4792c741ab382b9e198d8">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e002a0f27c954a78528fd5aab5136886"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5660A-7CF0-40F2-95E2-9AC547A1F7C7}">
  <ds:schemaRefs>
    <ds:schemaRef ds:uri="58136303-e262-4c30-89d9-d9f80385de94"/>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http://schemas.microsoft.com/office/infopath/2007/PartnerControls"/>
    <ds:schemaRef ds:uri="a374c010-84b2-41aa-9f70-829eca1e20e5"/>
    <ds:schemaRef ds:uri="http://purl.org/dc/terms/"/>
  </ds:schemaRefs>
</ds:datastoreItem>
</file>

<file path=customXml/itemProps2.xml><?xml version="1.0" encoding="utf-8"?>
<ds:datastoreItem xmlns:ds="http://schemas.openxmlformats.org/officeDocument/2006/customXml" ds:itemID="{9D528104-5FCE-45BD-BE48-74A15A026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A7B7F3-C431-4FF7-B2AE-FD872BD06C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65</vt:i4>
      </vt:variant>
    </vt:vector>
  </HeadingPairs>
  <TitlesOfParts>
    <vt:vector size="65" baseType="lpstr">
      <vt:lpstr>Informatieblad</vt:lpstr>
      <vt:lpstr>Uurtariefopbouw</vt:lpstr>
      <vt:lpstr>Totaalblad</vt:lpstr>
      <vt:lpstr>Ondertekeningsblad</vt:lpstr>
      <vt:lpstr>De Wingerd Kroonkruid</vt:lpstr>
      <vt:lpstr>De Wingerd van Beethovenlaan</vt:lpstr>
      <vt:lpstr>Contrabas</vt:lpstr>
      <vt:lpstr>De Grote Reis</vt:lpstr>
      <vt:lpstr>Laurens-Cupertino</vt:lpstr>
      <vt:lpstr>Globetrotter Sterrenschool</vt:lpstr>
      <vt:lpstr>Elisabeth</vt:lpstr>
      <vt:lpstr>De Horizon</vt:lpstr>
      <vt:lpstr>Waldorf</vt:lpstr>
      <vt:lpstr>Minister Marga Klompé</vt:lpstr>
      <vt:lpstr>Albert Schweitzer</vt:lpstr>
      <vt:lpstr>Tarcisius</vt:lpstr>
      <vt:lpstr>Fatima</vt:lpstr>
      <vt:lpstr>Bavokring</vt:lpstr>
      <vt:lpstr>Hildegardis</vt:lpstr>
      <vt:lpstr>Imelda</vt:lpstr>
      <vt:lpstr>Emmaus</vt:lpstr>
      <vt:lpstr>Mariaschool </vt:lpstr>
      <vt:lpstr>De Provenier</vt:lpstr>
      <vt:lpstr>Oscar Romero</vt:lpstr>
      <vt:lpstr>De Wegwijzer</vt:lpstr>
      <vt:lpstr>De Akkers</vt:lpstr>
      <vt:lpstr>De Maasoever</vt:lpstr>
      <vt:lpstr>Montessorischool</vt:lpstr>
      <vt:lpstr>Globetrotter Katendrecht</vt:lpstr>
      <vt:lpstr>De Rozenhorst</vt:lpstr>
      <vt:lpstr>Park 16hoven</vt:lpstr>
      <vt:lpstr>Michael Mahlersingel</vt:lpstr>
      <vt:lpstr>St. Stephanus</vt:lpstr>
      <vt:lpstr>Het Octaaf</vt:lpstr>
      <vt:lpstr>Meerum</vt:lpstr>
      <vt:lpstr>Dr. Schaepman Joris</vt:lpstr>
      <vt:lpstr>Oosthoek</vt:lpstr>
      <vt:lpstr>Klimophoeve</vt:lpstr>
      <vt:lpstr>Pieter Bas</vt:lpstr>
      <vt:lpstr>Jozef</vt:lpstr>
      <vt:lpstr>Jacobus Don Bosco</vt:lpstr>
      <vt:lpstr>Don Bosco School</vt:lpstr>
      <vt:lpstr>Vliedberg</vt:lpstr>
      <vt:lpstr>Tangram</vt:lpstr>
      <vt:lpstr>De Schakel + Disclocatie</vt:lpstr>
      <vt:lpstr>Mr. van Eijck</vt:lpstr>
      <vt:lpstr>Agnes</vt:lpstr>
      <vt:lpstr>Meester Baars</vt:lpstr>
      <vt:lpstr>De Regenboog</vt:lpstr>
      <vt:lpstr>Theresia</vt:lpstr>
      <vt:lpstr>Paus Joannes</vt:lpstr>
      <vt:lpstr>Christophoor</vt:lpstr>
      <vt:lpstr>De Klinker</vt:lpstr>
      <vt:lpstr>De Pionier (dislocatie)</vt:lpstr>
      <vt:lpstr>Dominicus</vt:lpstr>
      <vt:lpstr>Valentijn</vt:lpstr>
      <vt:lpstr>Nicolaas</vt:lpstr>
      <vt:lpstr>Augustinus</vt:lpstr>
      <vt:lpstr>Willibrord</vt:lpstr>
      <vt:lpstr>Mgr Bekkers</vt:lpstr>
      <vt:lpstr>Lucas</vt:lpstr>
      <vt:lpstr>Johannes-Martinus</vt:lpstr>
      <vt:lpstr>De Kleine Prins</vt:lpstr>
      <vt:lpstr>Trinoom</vt:lpstr>
      <vt:lpstr>St. RK VHMO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Roan Wensveen - HIP</dc:creator>
  <cp:keywords/>
  <dc:description/>
  <cp:lastModifiedBy>Nathalie de Kleine - HIP</cp:lastModifiedBy>
  <cp:revision/>
  <dcterms:created xsi:type="dcterms:W3CDTF">2026-02-26T11:12:14Z</dcterms:created>
  <dcterms:modified xsi:type="dcterms:W3CDTF">2026-03-11T11:56:48Z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0x010100F224D276D54AE04BAA66E2DA3537A38B</vt:lpwstr>
  </property>
  <property fmtid="{D5CDD505-2E9C-101B-9397-08002B2CF9AE}" pid="3" name="MediaServiceImageTags">
    <vt:lpwstr/>
  </property>
</Properties>
</file>