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sterdamumc.sharepoint.com/sites/RegelkastenAUMC/Gedeelde documenten/3. Inkoop/20. aanbesteding/04 prijs/"/>
    </mc:Choice>
  </mc:AlternateContent>
  <xr:revisionPtr revIDLastSave="435" documentId="8_{8BCDED16-5F35-4434-994F-192E1D54A024}" xr6:coauthVersionLast="47" xr6:coauthVersionMax="47" xr10:uidLastSave="{D5F9F5CC-A4B4-4088-853E-1C738567271A}"/>
  <bookViews>
    <workbookView xWindow="-120" yWindow="-120" windowWidth="29040" windowHeight="15720" firstSheet="6" activeTab="6" xr2:uid="{00000000-000D-0000-FFFF-FFFF00000000}"/>
  </bookViews>
  <sheets>
    <sheet name="I Totaal" sheetId="5" state="hidden" r:id="rId1"/>
    <sheet name="Bouwkunde" sheetId="1" state="hidden" r:id="rId2"/>
    <sheet name="W-Installaties" sheetId="3" state="hidden" r:id="rId3"/>
    <sheet name="E-Installaties" sheetId="4" state="hidden" r:id="rId4"/>
    <sheet name="T-Installaties" sheetId="6" state="hidden" r:id="rId5"/>
    <sheet name="ABK" sheetId="7" state="hidden" r:id="rId6"/>
    <sheet name="Prijzenblad P2-Diensten" sheetId="9" r:id="rId7"/>
  </sheets>
  <definedNames>
    <definedName name="ABK">ABK!$H$32</definedName>
    <definedName name="_xlnm.Print_Area" localSheetId="6">'Prijzenblad P2-Diensten'!$A$1:$J$35</definedName>
    <definedName name="_xlnm.Print_Titles" localSheetId="6">'Prijzenblad P2-Diensten'!$1:$8</definedName>
    <definedName name="bouwkunde">Bouwkunde!$I$32</definedName>
    <definedName name="Einstallaties" localSheetId="5">ABK!$H$32</definedName>
    <definedName name="Einstallaties" localSheetId="4">'T-Installaties'!$I$28</definedName>
    <definedName name="Einstallaties">'E-Installaties'!$I$36</definedName>
    <definedName name="Tinstallaties" localSheetId="5">ABK!$H$32</definedName>
    <definedName name="Tinstallaties">'T-Installaties'!$I$28</definedName>
    <definedName name="Winstallaties">'W-Installaties'!$I$38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9" l="1"/>
  <c r="J13" i="9"/>
  <c r="J17" i="9"/>
  <c r="H17" i="9"/>
  <c r="H11" i="9"/>
  <c r="J11" i="9"/>
  <c r="H27" i="9"/>
  <c r="H26" i="9"/>
  <c r="J16" i="9"/>
  <c r="H16" i="9"/>
  <c r="J15" i="9"/>
  <c r="H15" i="9"/>
  <c r="J14" i="9"/>
  <c r="H14" i="9"/>
  <c r="J12" i="9"/>
  <c r="H12" i="9"/>
  <c r="J10" i="9"/>
  <c r="H10" i="9"/>
  <c r="J18" i="9" l="1"/>
  <c r="J26" i="9" l="1"/>
  <c r="J27" i="9" s="1"/>
  <c r="J28" i="9" s="1"/>
  <c r="G14" i="1"/>
  <c r="E16" i="7" s="1"/>
  <c r="G22" i="3"/>
  <c r="G20" i="4"/>
  <c r="E15" i="7"/>
  <c r="E14" i="7"/>
  <c r="D29" i="7"/>
  <c r="E20" i="5"/>
  <c r="D20" i="6"/>
  <c r="E20" i="6"/>
  <c r="E15" i="6"/>
  <c r="E28" i="4"/>
  <c r="E19" i="4"/>
  <c r="E17" i="4"/>
  <c r="E15" i="4"/>
  <c r="E30" i="3"/>
  <c r="E21" i="5"/>
  <c r="E21" i="3"/>
  <c r="E19" i="3"/>
  <c r="E17" i="3"/>
  <c r="E15" i="3"/>
  <c r="E24" i="1"/>
  <c r="E23" i="1"/>
  <c r="J14" i="1" l="1"/>
  <c r="G19" i="4" l="1"/>
  <c r="I19" i="4" s="1"/>
  <c r="G21" i="3"/>
  <c r="I21" i="3" s="1"/>
  <c r="I20" i="4" l="1"/>
  <c r="J29" i="3" l="1"/>
  <c r="J20" i="4" l="1"/>
  <c r="I21" i="5" l="1"/>
  <c r="J21" i="5"/>
  <c r="J20" i="5"/>
  <c r="J18" i="5"/>
  <c r="I14" i="1"/>
  <c r="I19" i="1" s="1"/>
  <c r="H19" i="7"/>
  <c r="J20" i="6"/>
  <c r="J19" i="6"/>
  <c r="J15" i="6"/>
  <c r="J28" i="4"/>
  <c r="J27" i="4"/>
  <c r="J25" i="4"/>
  <c r="J24" i="4"/>
  <c r="J19" i="4"/>
  <c r="J17" i="4"/>
  <c r="J15" i="4"/>
  <c r="J30" i="4"/>
  <c r="J26" i="4"/>
  <c r="J23" i="4"/>
  <c r="J21" i="4"/>
  <c r="J30" i="3"/>
  <c r="J28" i="3"/>
  <c r="J27" i="3"/>
  <c r="J26" i="3"/>
  <c r="J21" i="3"/>
  <c r="J19" i="3"/>
  <c r="J17" i="3"/>
  <c r="J15" i="3"/>
  <c r="J23" i="3"/>
  <c r="J24" i="1"/>
  <c r="J23" i="1"/>
  <c r="H14" i="7"/>
  <c r="H15" i="7"/>
  <c r="H16" i="7"/>
  <c r="H20" i="7"/>
  <c r="H21" i="7" s="1"/>
  <c r="G15" i="3"/>
  <c r="I15" i="3" s="1"/>
  <c r="G17" i="3"/>
  <c r="I17" i="3" s="1"/>
  <c r="G19" i="3"/>
  <c r="I19" i="3" s="1"/>
  <c r="J22" i="3"/>
  <c r="I22" i="3"/>
  <c r="G15" i="4"/>
  <c r="I15" i="4" s="1"/>
  <c r="G17" i="4"/>
  <c r="I17" i="4" s="1"/>
  <c r="G6" i="7"/>
  <c r="G5" i="7"/>
  <c r="G3" i="7"/>
  <c r="G2" i="7"/>
  <c r="H6" i="6"/>
  <c r="H5" i="6"/>
  <c r="H3" i="6"/>
  <c r="H2" i="6"/>
  <c r="H6" i="4"/>
  <c r="H5" i="4"/>
  <c r="H3" i="4"/>
  <c r="H2" i="4"/>
  <c r="H6" i="3"/>
  <c r="H5" i="3"/>
  <c r="H3" i="3"/>
  <c r="H2" i="3"/>
  <c r="H6" i="1"/>
  <c r="H5" i="1"/>
  <c r="H3" i="1"/>
  <c r="H2" i="1"/>
  <c r="H4" i="1"/>
  <c r="G4" i="7"/>
  <c r="H4" i="6"/>
  <c r="H4" i="4"/>
  <c r="H4" i="3"/>
  <c r="G15" i="6"/>
  <c r="I15" i="6" s="1"/>
  <c r="H14" i="5" l="1"/>
  <c r="I28" i="1"/>
  <c r="I23" i="3"/>
  <c r="I34" i="3" s="1"/>
  <c r="I21" i="4"/>
  <c r="H17" i="7"/>
  <c r="I16" i="6"/>
  <c r="I24" i="6" s="1"/>
  <c r="F22" i="1"/>
  <c r="F29" i="7"/>
  <c r="H29" i="7" s="1"/>
  <c r="H32" i="7" l="1"/>
  <c r="I22" i="1" s="1"/>
  <c r="G23" i="1" s="1"/>
  <c r="G19" i="6"/>
  <c r="I19" i="6" s="1"/>
  <c r="G24" i="4"/>
  <c r="I24" i="4" s="1"/>
  <c r="G26" i="4"/>
  <c r="I26" i="4" s="1"/>
  <c r="G25" i="4"/>
  <c r="I25" i="4" s="1"/>
  <c r="H16" i="5"/>
  <c r="G27" i="4"/>
  <c r="I27" i="4" s="1"/>
  <c r="I32" i="4"/>
  <c r="G26" i="3"/>
  <c r="I26" i="3" s="1"/>
  <c r="G28" i="3"/>
  <c r="I28" i="3" s="1"/>
  <c r="H15" i="5"/>
  <c r="G27" i="3"/>
  <c r="I27" i="3" s="1"/>
  <c r="G29" i="3"/>
  <c r="I29" i="3" s="1"/>
  <c r="H17" i="5" l="1"/>
  <c r="I23" i="1"/>
  <c r="G24" i="1" s="1"/>
  <c r="I24" i="1" s="1"/>
  <c r="I25" i="1" s="1"/>
  <c r="E25" i="1" s="1"/>
  <c r="E22" i="1"/>
  <c r="J22" i="1" s="1"/>
  <c r="G30" i="3"/>
  <c r="I30" i="3" s="1"/>
  <c r="I31" i="3" s="1"/>
  <c r="E31" i="3" s="1"/>
  <c r="G20" i="6"/>
  <c r="I20" i="6" s="1"/>
  <c r="I21" i="6" s="1"/>
  <c r="G28" i="4"/>
  <c r="I28" i="4" s="1"/>
  <c r="I29" i="4" s="1"/>
  <c r="E29" i="4" s="1"/>
  <c r="I29" i="1" l="1"/>
  <c r="I30" i="1" s="1"/>
  <c r="E28" i="1" s="1"/>
  <c r="E21" i="6"/>
  <c r="I25" i="6"/>
  <c r="I26" i="6" s="1"/>
  <c r="E24" i="6" s="1"/>
  <c r="I33" i="4"/>
  <c r="I34" i="4" s="1"/>
  <c r="I35" i="3"/>
  <c r="I36" i="4" l="1"/>
  <c r="I16" i="5" s="1"/>
  <c r="E25" i="6"/>
  <c r="I28" i="6"/>
  <c r="I32" i="1"/>
  <c r="I14" i="5" s="1"/>
  <c r="E33" i="4"/>
  <c r="E32" i="4"/>
  <c r="I36" i="3"/>
  <c r="E29" i="1"/>
  <c r="E34" i="3" l="1"/>
  <c r="I38" i="3"/>
  <c r="I15" i="5" s="1"/>
  <c r="E35" i="3"/>
  <c r="I17" i="5" l="1"/>
  <c r="G17" i="5" s="1"/>
  <c r="F20" i="5"/>
  <c r="I20" i="5" s="1"/>
  <c r="I24" i="5" s="1"/>
  <c r="I26" i="5" l="1"/>
  <c r="I28" i="5" s="1"/>
  <c r="J28" i="5" l="1"/>
</calcChain>
</file>

<file path=xl/sharedStrings.xml><?xml version="1.0" encoding="utf-8"?>
<sst xmlns="http://schemas.openxmlformats.org/spreadsheetml/2006/main" count="368" uniqueCount="143">
  <si>
    <t>project</t>
  </si>
  <si>
    <t>Amsterdam UMC Raamovk</t>
  </si>
  <si>
    <t>onderwerp</t>
  </si>
  <si>
    <t>Calculatieschema</t>
  </si>
  <si>
    <t>datum</t>
  </si>
  <si>
    <t>auteur</t>
  </si>
  <si>
    <t>EB</t>
  </si>
  <si>
    <t>kenmerk</t>
  </si>
  <si>
    <t>20230926 eb01</t>
  </si>
  <si>
    <t>TOTAAL</t>
  </si>
  <si>
    <t>post</t>
  </si>
  <si>
    <t>max</t>
  </si>
  <si>
    <t>%</t>
  </si>
  <si>
    <t>over</t>
  </si>
  <si>
    <t>directe bouwkosten</t>
  </si>
  <si>
    <t>kosten</t>
  </si>
  <si>
    <t>!*</t>
  </si>
  <si>
    <t>AANNEEMSOM basis</t>
  </si>
  <si>
    <t>1.1</t>
  </si>
  <si>
    <t xml:space="preserve">Aanneemsom bouwkunde </t>
  </si>
  <si>
    <t>(Totaal van blad Bouwkunde)</t>
  </si>
  <si>
    <t>1.2</t>
  </si>
  <si>
    <t>Aanneemsom W-installaties</t>
  </si>
  <si>
    <t>(Totaal van blad W-installaties)</t>
  </si>
  <si>
    <t>1.3</t>
  </si>
  <si>
    <t>Aanneemsom E-installaties</t>
  </si>
  <si>
    <t>(Totaal van blad E-installaties)</t>
  </si>
  <si>
    <t>1.4</t>
  </si>
  <si>
    <t>Subtotaal aanneemsom basis</t>
  </si>
  <si>
    <t>COORDINATIEKOSTEN ca</t>
  </si>
  <si>
    <t>2.1</t>
  </si>
  <si>
    <t>Coördinatiekosten over W-,E-,T-installaties</t>
  </si>
  <si>
    <t>2.4</t>
  </si>
  <si>
    <t>Coördinatiekosten nevenaanneming**</t>
  </si>
  <si>
    <t>2.5</t>
  </si>
  <si>
    <t>Premie CAR verzekering</t>
  </si>
  <si>
    <t>2.6</t>
  </si>
  <si>
    <t>Kosten bankgarantie</t>
  </si>
  <si>
    <t>2.7</t>
  </si>
  <si>
    <t>Subtotaal coördinatiekosten ca</t>
  </si>
  <si>
    <t>Subtotaal fictieve aanneemsom (€ excl btw)</t>
  </si>
  <si>
    <t>Ratio subtotaal totaal fictieve aanneemsom/directe bouwkosten</t>
  </si>
  <si>
    <t>* NB als een ingevulde waarde/parameter de maximaal toegestane waarde overschrijdt, leidt dit tot een ongeldige inschrijving</t>
  </si>
  <si>
    <t>btw</t>
  </si>
  <si>
    <t>alle bedragen in € excl btw</t>
  </si>
  <si>
    <t>maximaal toegestane waarde</t>
  </si>
  <si>
    <t>door Inschrijver in te vullen waarde/parameter</t>
  </si>
  <si>
    <t>transport vanuit ander tabblad</t>
  </si>
  <si>
    <t>door Amsterdam UMC opgegeven waarde</t>
  </si>
  <si>
    <r>
      <t xml:space="preserve">** Onder nevenaanneming wordt verstaan: subpercelen die door Amsterdam UMC opgedragen worden en die </t>
    </r>
    <r>
      <rPr>
        <i/>
        <sz val="12"/>
        <color theme="1"/>
        <rFont val="Calibri"/>
        <family val="2"/>
        <scheme val="minor"/>
      </rPr>
      <t>geen</t>
    </r>
    <r>
      <rPr>
        <sz val="12"/>
        <color theme="1"/>
        <rFont val="Calibri"/>
        <family val="2"/>
        <scheme val="minor"/>
      </rPr>
      <t xml:space="preserve"> onderdeel zijn</t>
    </r>
  </si>
  <si>
    <t>van de scope van de aannemer. Aannemer heeft wel de plicht de werkzaamheden van de nevenaannemer te coördineren.</t>
  </si>
  <si>
    <t>BOUWKUNDE</t>
  </si>
  <si>
    <t>%/uren</t>
  </si>
  <si>
    <t>bedrag</t>
  </si>
  <si>
    <t xml:space="preserve">bouwkosten </t>
  </si>
  <si>
    <t>Directe bouwkosten</t>
  </si>
  <si>
    <t>Lonen uitvoerend personeel (gem)</t>
  </si>
  <si>
    <t>*</t>
  </si>
  <si>
    <t>Materialen</t>
  </si>
  <si>
    <t>Materieel (niet zijnde ABK)</t>
  </si>
  <si>
    <t>Demontage en sloop</t>
  </si>
  <si>
    <t>1.5</t>
  </si>
  <si>
    <t>Onderaanneming</t>
  </si>
  <si>
    <t>1.6</t>
  </si>
  <si>
    <t>Subtotaal directe kosten</t>
  </si>
  <si>
    <t>Indirecte bouwkosten</t>
  </si>
  <si>
    <t>Algemene bouwplaatskosten (ABK)</t>
  </si>
  <si>
    <t>2.2</t>
  </si>
  <si>
    <t>Algemene kosten (AK)</t>
  </si>
  <si>
    <t>2.3</t>
  </si>
  <si>
    <t>Winst &amp; risico (W&amp;R)</t>
  </si>
  <si>
    <t>Subtotaal indirecte kosten</t>
  </si>
  <si>
    <t>Totaal</t>
  </si>
  <si>
    <t>3.1</t>
  </si>
  <si>
    <t>3.2</t>
  </si>
  <si>
    <t>3.3</t>
  </si>
  <si>
    <t>W_INSTALLATIES</t>
  </si>
  <si>
    <t>Toeslag materialen</t>
  </si>
  <si>
    <t>Toeslag onderaanneming</t>
  </si>
  <si>
    <t>Meet- en Regeltechniek/GBS</t>
  </si>
  <si>
    <t>Toeslag M&amp;R/GBS</t>
  </si>
  <si>
    <t>1.7</t>
  </si>
  <si>
    <t>Directielevering</t>
  </si>
  <si>
    <t>1.8</t>
  </si>
  <si>
    <t>Toeslag directielevering</t>
  </si>
  <si>
    <t>1.9</t>
  </si>
  <si>
    <t>Gemiddeld montage-loon</t>
  </si>
  <si>
    <t>1.10</t>
  </si>
  <si>
    <t>Engineering (UO)</t>
  </si>
  <si>
    <t>Projectleiding</t>
  </si>
  <si>
    <t>Werkvoorbereiding</t>
  </si>
  <si>
    <t>Bouwplaatskosten</t>
  </si>
  <si>
    <t>* NB als een ingevulde waarde/parameter de maximaal toegestaande waarde overschrijdt, leidt dit tot een ongeldige inschrijving</t>
  </si>
  <si>
    <t>E-INSTALLATIES</t>
  </si>
  <si>
    <t>Engineering</t>
  </si>
  <si>
    <t>Uren?</t>
  </si>
  <si>
    <t>T-INSTALLATIES</t>
  </si>
  <si>
    <t>Toeslag materialen en onderaanneming</t>
  </si>
  <si>
    <t>Projectleiding/werkvoorbereiding</t>
  </si>
  <si>
    <t>ABK</t>
  </si>
  <si>
    <t>mu/st/%</t>
  </si>
  <si>
    <t>tarief</t>
  </si>
  <si>
    <t>Personele kosten</t>
  </si>
  <si>
    <t>Uitvoering</t>
  </si>
  <si>
    <t>Hijskranen (dagen)</t>
  </si>
  <si>
    <t>Steigerwerk (groot) (dagen)</t>
  </si>
  <si>
    <t>Bouwplaatsinrichting</t>
  </si>
  <si>
    <t>Maatvoering</t>
  </si>
  <si>
    <t>Transport</t>
  </si>
  <si>
    <t>Afval verwerking</t>
  </si>
  <si>
    <t>PBM en gereedschap</t>
  </si>
  <si>
    <t>2.8</t>
  </si>
  <si>
    <t xml:space="preserve">Tijdelijke aansluitingen </t>
  </si>
  <si>
    <t>2.9</t>
  </si>
  <si>
    <t>Reproductie en ICT</t>
  </si>
  <si>
    <t>Minimaal</t>
  </si>
  <si>
    <t>Maximaal</t>
  </si>
  <si>
    <t>Check!*</t>
  </si>
  <si>
    <t>Uurtarieven</t>
  </si>
  <si>
    <t>Weging</t>
  </si>
  <si>
    <t>Resultaat</t>
  </si>
  <si>
    <t>Specialist</t>
  </si>
  <si>
    <t>Directe Kosten (DK)</t>
  </si>
  <si>
    <t>Toeslagen over uurtarieven</t>
  </si>
  <si>
    <t>Werktijd 18:00-22:00</t>
  </si>
  <si>
    <t>Werktijd 22:00-06:00</t>
  </si>
  <si>
    <t>Weekend</t>
  </si>
  <si>
    <t>Feestdagen</t>
  </si>
  <si>
    <t>Opslagen</t>
  </si>
  <si>
    <t>Over DK</t>
  </si>
  <si>
    <t>W+R</t>
  </si>
  <si>
    <t>Over alles</t>
  </si>
  <si>
    <t>Totaal (inschrijfsom)</t>
  </si>
  <si>
    <t>minimaal/maximaal toegestane waarde</t>
  </si>
  <si>
    <t>Prijzenblad aanbesteding Raamovereenkomst M&amp;R techniek - Diensten</t>
  </si>
  <si>
    <t>M&amp;R technicus</t>
  </si>
  <si>
    <t>GBS Beheerder</t>
  </si>
  <si>
    <t xml:space="preserve">Projectleider </t>
  </si>
  <si>
    <t>Adminsitratie</t>
  </si>
  <si>
    <t>Engineer/Technicus</t>
  </si>
  <si>
    <t>Inbedrijfsteller</t>
  </si>
  <si>
    <t>Storingsdienst</t>
  </si>
  <si>
    <t>Overige opslagen/onkosten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</si>
</sst>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.00_ ;\-#,##0.00\ "/>
    <numFmt numFmtId="165" formatCode="0.000"/>
    <numFmt numFmtId="166" formatCode="#,##0_ ;\-#,##0\ "/>
    <numFmt numFmtId="167" formatCode="0.0%"/>
    <numFmt numFmtId="168" formatCode="_(&quot;€&quot;\ * #,##0_);_(&quot;€&quot;\ * \(#,##0\);_(&quot;€&quot;\ * &quot;-&quot;??_);_(@_)"/>
    <numFmt numFmtId="169" formatCode="_(&quot;€&quot;\ * #,##0_);_(&quot;€&quot;\ * \(#,##0\);_(&quot;€&quot;\ * &quot;-&quot;?_);_(@_)"/>
    <numFmt numFmtId="170" formatCode="_ &quot;€&quot;\ * #,##0_ ;_ &quot;€&quot;\ * \-#,##0_ ;_ &quot;€&quot;\ * &quot;-&quot;?_ ;_ @_ 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Verdana"/>
      <family val="2"/>
    </font>
    <font>
      <sz val="11"/>
      <name val="Calibri"/>
      <family val="2"/>
      <scheme val="minor"/>
    </font>
    <font>
      <sz val="9.5"/>
      <name val="Verdana"/>
      <family val="2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rgb="FFFF000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3" fontId="3" fillId="0" borderId="0"/>
    <xf numFmtId="3" fontId="5" fillId="0" borderId="0"/>
    <xf numFmtId="44" fontId="1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41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1" xfId="0" applyBorder="1"/>
    <xf numFmtId="0" fontId="0" fillId="0" borderId="8" xfId="0" applyBorder="1"/>
    <xf numFmtId="14" fontId="0" fillId="0" borderId="0" xfId="0" applyNumberFormat="1" applyAlignment="1">
      <alignment horizontal="left"/>
    </xf>
    <xf numFmtId="3" fontId="0" fillId="0" borderId="0" xfId="0" applyNumberFormat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164" fontId="4" fillId="0" borderId="0" xfId="1" applyNumberFormat="1" applyFont="1" applyAlignment="1">
      <alignment vertical="center"/>
    </xf>
    <xf numFmtId="3" fontId="4" fillId="0" borderId="0" xfId="2" applyFont="1" applyAlignment="1">
      <alignment vertical="center"/>
    </xf>
    <xf numFmtId="3" fontId="4" fillId="0" borderId="0" xfId="1" applyFont="1" applyAlignment="1">
      <alignment vertical="center"/>
    </xf>
    <xf numFmtId="0" fontId="0" fillId="0" borderId="9" xfId="0" applyBorder="1"/>
    <xf numFmtId="0" fontId="0" fillId="0" borderId="11" xfId="0" applyBorder="1"/>
    <xf numFmtId="0" fontId="2" fillId="0" borderId="2" xfId="0" applyFont="1" applyBorder="1" applyAlignment="1">
      <alignment horizontal="left"/>
    </xf>
    <xf numFmtId="0" fontId="2" fillId="0" borderId="3" xfId="0" applyFont="1" applyBorder="1"/>
    <xf numFmtId="3" fontId="0" fillId="0" borderId="6" xfId="0" applyNumberFormat="1" applyBorder="1"/>
    <xf numFmtId="0" fontId="2" fillId="0" borderId="5" xfId="0" applyFont="1" applyBorder="1" applyAlignment="1">
      <alignment horizontal="left"/>
    </xf>
    <xf numFmtId="0" fontId="2" fillId="0" borderId="0" xfId="0" applyFont="1"/>
    <xf numFmtId="10" fontId="0" fillId="0" borderId="0" xfId="0" applyNumberFormat="1"/>
    <xf numFmtId="3" fontId="0" fillId="0" borderId="8" xfId="0" applyNumberFormat="1" applyBorder="1"/>
    <xf numFmtId="0" fontId="2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0" xfId="0" applyNumberFormat="1"/>
    <xf numFmtId="2" fontId="0" fillId="0" borderId="0" xfId="0" applyNumberFormat="1"/>
    <xf numFmtId="3" fontId="0" fillId="0" borderId="11" xfId="0" applyNumberFormat="1" applyBorder="1"/>
    <xf numFmtId="3" fontId="0" fillId="3" borderId="6" xfId="0" applyNumberFormat="1" applyFill="1" applyBorder="1"/>
    <xf numFmtId="3" fontId="0" fillId="3" borderId="8" xfId="0" applyNumberFormat="1" applyFill="1" applyBorder="1"/>
    <xf numFmtId="3" fontId="0" fillId="3" borderId="0" xfId="0" applyNumberFormat="1" applyFill="1"/>
    <xf numFmtId="0" fontId="0" fillId="0" borderId="0" xfId="0" applyAlignment="1">
      <alignment vertical="top" wrapText="1"/>
    </xf>
    <xf numFmtId="0" fontId="0" fillId="0" borderId="5" xfId="0" applyBorder="1" applyAlignment="1">
      <alignment horizontal="left" vertical="top"/>
    </xf>
    <xf numFmtId="3" fontId="0" fillId="0" borderId="0" xfId="0" applyNumberFormat="1" applyAlignment="1">
      <alignment vertical="top"/>
    </xf>
    <xf numFmtId="3" fontId="0" fillId="0" borderId="6" xfId="0" applyNumberFormat="1" applyBorder="1" applyAlignment="1">
      <alignment vertical="top"/>
    </xf>
    <xf numFmtId="0" fontId="0" fillId="0" borderId="0" xfId="0" applyAlignment="1">
      <alignment horizontal="left" vertical="top"/>
    </xf>
    <xf numFmtId="9" fontId="0" fillId="0" borderId="0" xfId="0" applyNumberFormat="1"/>
    <xf numFmtId="0" fontId="0" fillId="0" borderId="3" xfId="0" applyBorder="1" applyAlignment="1">
      <alignment horizontal="center"/>
    </xf>
    <xf numFmtId="166" fontId="4" fillId="0" borderId="0" xfId="1" applyNumberFormat="1" applyFont="1" applyAlignment="1">
      <alignment vertical="center"/>
    </xf>
    <xf numFmtId="0" fontId="0" fillId="0" borderId="0" xfId="0" applyAlignment="1">
      <alignment horizontal="center"/>
    </xf>
    <xf numFmtId="3" fontId="0" fillId="0" borderId="3" xfId="0" applyNumberFormat="1" applyBorder="1"/>
    <xf numFmtId="3" fontId="0" fillId="0" borderId="4" xfId="0" applyNumberFormat="1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5" borderId="6" xfId="0" applyNumberFormat="1" applyFill="1" applyBorder="1"/>
    <xf numFmtId="3" fontId="0" fillId="5" borderId="0" xfId="0" applyNumberFormat="1" applyFill="1"/>
    <xf numFmtId="3" fontId="0" fillId="5" borderId="0" xfId="0" applyNumberFormat="1" applyFill="1" applyAlignment="1">
      <alignment vertical="top"/>
    </xf>
    <xf numFmtId="0" fontId="0" fillId="0" borderId="13" xfId="0" applyBorder="1"/>
    <xf numFmtId="0" fontId="0" fillId="0" borderId="14" xfId="0" applyBorder="1"/>
    <xf numFmtId="0" fontId="8" fillId="0" borderId="14" xfId="0" applyFont="1" applyBorder="1" applyAlignment="1">
      <alignment horizontal="center"/>
    </xf>
    <xf numFmtId="0" fontId="0" fillId="0" borderId="15" xfId="0" applyBorder="1"/>
    <xf numFmtId="0" fontId="0" fillId="0" borderId="12" xfId="0" applyBorder="1"/>
    <xf numFmtId="3" fontId="7" fillId="0" borderId="6" xfId="0" applyNumberFormat="1" applyFont="1" applyBorder="1"/>
    <xf numFmtId="167" fontId="0" fillId="0" borderId="0" xfId="0" applyNumberFormat="1"/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9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0" fillId="0" borderId="9" xfId="0" applyBorder="1" applyAlignment="1">
      <alignment wrapText="1"/>
    </xf>
    <xf numFmtId="167" fontId="0" fillId="0" borderId="11" xfId="0" applyNumberFormat="1" applyBorder="1" applyAlignment="1">
      <alignment vertical="top"/>
    </xf>
    <xf numFmtId="0" fontId="0" fillId="0" borderId="0" xfId="0" applyAlignment="1">
      <alignment wrapText="1"/>
    </xf>
    <xf numFmtId="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7" fontId="0" fillId="0" borderId="0" xfId="0" applyNumberForma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/>
    </xf>
    <xf numFmtId="9" fontId="0" fillId="6" borderId="9" xfId="0" applyNumberFormat="1" applyFill="1" applyBorder="1" applyAlignment="1">
      <alignment vertical="top"/>
    </xf>
    <xf numFmtId="167" fontId="0" fillId="6" borderId="0" xfId="0" applyNumberFormat="1" applyFill="1"/>
    <xf numFmtId="0" fontId="0" fillId="0" borderId="0" xfId="0" quotePrefix="1"/>
    <xf numFmtId="3" fontId="9" fillId="0" borderId="0" xfId="1" applyFont="1" applyAlignment="1">
      <alignment vertic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wrapText="1"/>
    </xf>
    <xf numFmtId="9" fontId="0" fillId="0" borderId="18" xfId="0" applyNumberFormat="1" applyBorder="1" applyAlignment="1">
      <alignment vertical="top"/>
    </xf>
    <xf numFmtId="9" fontId="0" fillId="6" borderId="19" xfId="0" applyNumberFormat="1" applyFill="1" applyBorder="1" applyAlignment="1">
      <alignment vertical="top" wrapText="1"/>
    </xf>
    <xf numFmtId="9" fontId="0" fillId="0" borderId="20" xfId="0" applyNumberFormat="1" applyBorder="1" applyAlignment="1">
      <alignment vertical="top"/>
    </xf>
    <xf numFmtId="9" fontId="0" fillId="2" borderId="19" xfId="0" applyNumberFormat="1" applyFill="1" applyBorder="1" applyAlignment="1">
      <alignment vertical="top"/>
    </xf>
    <xf numFmtId="3" fontId="0" fillId="5" borderId="19" xfId="0" applyNumberFormat="1" applyFill="1" applyBorder="1" applyAlignment="1">
      <alignment vertical="top"/>
    </xf>
    <xf numFmtId="3" fontId="0" fillId="3" borderId="21" xfId="0" applyNumberFormat="1" applyFill="1" applyBorder="1"/>
    <xf numFmtId="9" fontId="0" fillId="0" borderId="23" xfId="0" applyNumberFormat="1" applyBorder="1" applyAlignment="1">
      <alignment vertical="top"/>
    </xf>
    <xf numFmtId="167" fontId="0" fillId="6" borderId="0" xfId="0" applyNumberFormat="1" applyFill="1" applyAlignment="1">
      <alignment vertical="top" wrapText="1"/>
    </xf>
    <xf numFmtId="167" fontId="0" fillId="4" borderId="0" xfId="0" applyNumberFormat="1" applyFill="1"/>
    <xf numFmtId="4" fontId="0" fillId="6" borderId="0" xfId="0" applyNumberFormat="1" applyFill="1"/>
    <xf numFmtId="167" fontId="2" fillId="0" borderId="0" xfId="0" applyNumberFormat="1" applyFont="1"/>
    <xf numFmtId="3" fontId="0" fillId="2" borderId="0" xfId="0" applyNumberFormat="1" applyFill="1" applyProtection="1">
      <protection locked="0"/>
    </xf>
    <xf numFmtId="167" fontId="0" fillId="2" borderId="0" xfId="0" applyNumberFormat="1" applyFill="1" applyProtection="1">
      <protection locked="0"/>
    </xf>
    <xf numFmtId="2" fontId="0" fillId="6" borderId="0" xfId="0" applyNumberFormat="1" applyFill="1"/>
    <xf numFmtId="0" fontId="0" fillId="0" borderId="22" xfId="0" applyBorder="1"/>
    <xf numFmtId="3" fontId="0" fillId="0" borderId="0" xfId="0" applyNumberFormat="1" applyAlignment="1">
      <alignment horizontal="right"/>
    </xf>
    <xf numFmtId="0" fontId="11" fillId="0" borderId="0" xfId="4" applyFont="1"/>
    <xf numFmtId="0" fontId="11" fillId="0" borderId="0" xfId="4" applyFont="1" applyAlignment="1">
      <alignment horizontal="center"/>
    </xf>
    <xf numFmtId="167" fontId="0" fillId="5" borderId="0" xfId="0" applyNumberFormat="1" applyFill="1" applyAlignment="1" applyProtection="1">
      <alignment vertical="top"/>
      <protection locked="0"/>
    </xf>
    <xf numFmtId="167" fontId="0" fillId="5" borderId="0" xfId="0" applyNumberFormat="1" applyFill="1" applyProtection="1">
      <protection locked="0"/>
    </xf>
    <xf numFmtId="0" fontId="11" fillId="0" borderId="3" xfId="4" applyFont="1" applyBorder="1"/>
    <xf numFmtId="0" fontId="11" fillId="0" borderId="4" xfId="4" applyFont="1" applyBorder="1"/>
    <xf numFmtId="0" fontId="11" fillId="0" borderId="6" xfId="4" applyFont="1" applyBorder="1"/>
    <xf numFmtId="0" fontId="11" fillId="0" borderId="1" xfId="4" applyFont="1" applyBorder="1"/>
    <xf numFmtId="0" fontId="11" fillId="0" borderId="8" xfId="4" applyFont="1" applyBorder="1"/>
    <xf numFmtId="4" fontId="0" fillId="5" borderId="0" xfId="0" applyNumberFormat="1" applyFill="1" applyProtection="1">
      <protection locked="0"/>
    </xf>
    <xf numFmtId="2" fontId="0" fillId="5" borderId="0" xfId="0" applyNumberFormat="1" applyFill="1" applyProtection="1">
      <protection locked="0"/>
    </xf>
    <xf numFmtId="164" fontId="4" fillId="3" borderId="0" xfId="1" applyNumberFormat="1" applyFont="1" applyFill="1" applyAlignment="1">
      <alignment vertical="center"/>
    </xf>
    <xf numFmtId="9" fontId="11" fillId="0" borderId="0" xfId="6" applyFont="1" applyFill="1" applyAlignment="1">
      <alignment horizontal="center"/>
    </xf>
    <xf numFmtId="168" fontId="11" fillId="0" borderId="0" xfId="4" applyNumberFormat="1" applyFont="1"/>
    <xf numFmtId="169" fontId="11" fillId="0" borderId="0" xfId="4" applyNumberFormat="1" applyFont="1"/>
    <xf numFmtId="9" fontId="11" fillId="0" borderId="0" xfId="8" applyFont="1"/>
    <xf numFmtId="0" fontId="11" fillId="0" borderId="24" xfId="4" applyFont="1" applyBorder="1" applyAlignment="1">
      <alignment horizontal="right"/>
    </xf>
    <xf numFmtId="0" fontId="11" fillId="0" borderId="26" xfId="4" applyFont="1" applyBorder="1" applyAlignment="1">
      <alignment horizontal="right"/>
    </xf>
    <xf numFmtId="168" fontId="11" fillId="0" borderId="25" xfId="4" applyNumberFormat="1" applyFont="1" applyBorder="1"/>
    <xf numFmtId="44" fontId="11" fillId="6" borderId="0" xfId="3" applyFont="1" applyFill="1" applyBorder="1" applyAlignment="1">
      <alignment vertical="center"/>
    </xf>
    <xf numFmtId="3" fontId="11" fillId="3" borderId="0" xfId="4" applyNumberFormat="1" applyFont="1" applyFill="1"/>
    <xf numFmtId="0" fontId="12" fillId="7" borderId="0" xfId="4" applyFont="1" applyFill="1"/>
    <xf numFmtId="0" fontId="12" fillId="7" borderId="0" xfId="4" applyFont="1" applyFill="1" applyAlignment="1">
      <alignment horizontal="center"/>
    </xf>
    <xf numFmtId="0" fontId="11" fillId="7" borderId="0" xfId="4" applyFont="1" applyFill="1"/>
    <xf numFmtId="0" fontId="13" fillId="7" borderId="0" xfId="4" applyFont="1" applyFill="1"/>
    <xf numFmtId="0" fontId="11" fillId="7" borderId="0" xfId="4" applyFont="1" applyFill="1" applyAlignment="1">
      <alignment horizontal="center"/>
    </xf>
    <xf numFmtId="168" fontId="12" fillId="0" borderId="25" xfId="4" applyNumberFormat="1" applyFont="1" applyBorder="1"/>
    <xf numFmtId="0" fontId="13" fillId="0" borderId="0" xfId="0" applyFont="1" applyAlignment="1">
      <alignment vertical="top"/>
    </xf>
    <xf numFmtId="0" fontId="11" fillId="0" borderId="0" xfId="0" applyFont="1"/>
    <xf numFmtId="167" fontId="11" fillId="6" borderId="0" xfId="0" applyNumberFormat="1" applyFont="1" applyFill="1"/>
    <xf numFmtId="0" fontId="13" fillId="0" borderId="0" xfId="0" applyFont="1" applyAlignment="1">
      <alignment horizontal="center"/>
    </xf>
    <xf numFmtId="0" fontId="11" fillId="0" borderId="0" xfId="4" applyFont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/>
    <xf numFmtId="9" fontId="11" fillId="6" borderId="5" xfId="0" applyNumberFormat="1" applyFont="1" applyFill="1" applyBorder="1" applyAlignment="1">
      <alignment vertical="top"/>
    </xf>
    <xf numFmtId="9" fontId="11" fillId="2" borderId="5" xfId="0" applyNumberFormat="1" applyFont="1" applyFill="1" applyBorder="1" applyAlignment="1">
      <alignment vertical="top"/>
    </xf>
    <xf numFmtId="3" fontId="11" fillId="3" borderId="7" xfId="0" applyNumberFormat="1" applyFont="1" applyFill="1" applyBorder="1"/>
    <xf numFmtId="0" fontId="11" fillId="0" borderId="1" xfId="0" applyFont="1" applyBorder="1"/>
    <xf numFmtId="167" fontId="11" fillId="0" borderId="0" xfId="4" applyNumberFormat="1" applyFont="1"/>
    <xf numFmtId="170" fontId="11" fillId="0" borderId="0" xfId="4" applyNumberFormat="1" applyFont="1"/>
    <xf numFmtId="44" fontId="11" fillId="2" borderId="0" xfId="5" applyFont="1" applyFill="1" applyAlignment="1" applyProtection="1">
      <alignment horizontal="center"/>
      <protection locked="0"/>
    </xf>
    <xf numFmtId="44" fontId="11" fillId="2" borderId="0" xfId="5" applyFont="1" applyFill="1" applyBorder="1" applyAlignment="1" applyProtection="1">
      <alignment horizontal="center"/>
      <protection locked="0"/>
    </xf>
    <xf numFmtId="9" fontId="11" fillId="2" borderId="0" xfId="6" applyFont="1" applyFill="1" applyAlignment="1" applyProtection="1">
      <alignment horizontal="center"/>
      <protection locked="0"/>
    </xf>
    <xf numFmtId="167" fontId="11" fillId="2" borderId="0" xfId="6" applyNumberFormat="1" applyFont="1" applyFill="1" applyAlignment="1" applyProtection="1">
      <alignment horizontal="center"/>
      <protection locked="0"/>
    </xf>
    <xf numFmtId="0" fontId="12" fillId="0" borderId="24" xfId="4" applyFont="1" applyBorder="1" applyAlignment="1">
      <alignment horizontal="center"/>
    </xf>
    <xf numFmtId="0" fontId="12" fillId="0" borderId="26" xfId="4" applyFont="1" applyBorder="1" applyAlignment="1">
      <alignment horizontal="center"/>
    </xf>
    <xf numFmtId="0" fontId="13" fillId="0" borderId="0" xfId="0" applyFont="1" applyAlignment="1">
      <alignment horizontal="left" wrapText="1"/>
    </xf>
  </cellXfs>
  <cellStyles count="9">
    <cellStyle name="Komma 2" xfId="7" xr:uid="{00000000-0005-0000-0000-000000000000}"/>
    <cellStyle name="Procent" xfId="8" builtinId="5"/>
    <cellStyle name="Procent 2" xfId="6" xr:uid="{00000000-0005-0000-0000-000001000000}"/>
    <cellStyle name="Standaard" xfId="0" builtinId="0"/>
    <cellStyle name="Standaard 2" xfId="4" xr:uid="{00000000-0005-0000-0000-000003000000}"/>
    <cellStyle name="Standaard_Model financieel overzicht (uitgebreid)" xfId="2" xr:uid="{00000000-0005-0000-0000-000004000000}"/>
    <cellStyle name="Standaard_SvD Elementenbegroting" xfId="1" xr:uid="{00000000-0005-0000-0000-000005000000}"/>
    <cellStyle name="Valuta" xfId="3" builtinId="4"/>
    <cellStyle name="Valuta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312534</xdr:colOff>
      <xdr:row>5</xdr:row>
      <xdr:rowOff>182061</xdr:rowOff>
    </xdr:from>
    <xdr:ext cx="5788444" cy="593304"/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8867" y="1187478"/>
          <a:ext cx="578844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l-NL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alleen</a:t>
          </a:r>
          <a:r>
            <a:rPr lang="nl-NL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 de blauwe velden invullen</a:t>
          </a:r>
          <a:endParaRPr lang="nl-NL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1">
                <a:lumMod val="60000"/>
                <a:lumOff val="4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1</xdr:col>
      <xdr:colOff>101599</xdr:colOff>
      <xdr:row>1</xdr:row>
      <xdr:rowOff>63500</xdr:rowOff>
    </xdr:from>
    <xdr:to>
      <xdr:col>4</xdr:col>
      <xdr:colOff>646006</xdr:colOff>
      <xdr:row>5</xdr:row>
      <xdr:rowOff>177800</xdr:rowOff>
    </xdr:to>
    <xdr:pic>
      <xdr:nvPicPr>
        <xdr:cNvPr id="4" name="WordPictureWatermark3">
          <a:extLst>
            <a:ext uri="{FF2B5EF4-FFF2-40B4-BE49-F238E27FC236}">
              <a16:creationId xmlns:a16="http://schemas.microsoft.com/office/drawing/2014/main" id="{2AB198C4-50CE-8740-60AF-7AB533AAFE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42253" r="30443" b="-5634"/>
        <a:stretch/>
      </xdr:blipFill>
      <xdr:spPr bwMode="auto">
        <a:xfrm>
          <a:off x="393699" y="266700"/>
          <a:ext cx="4697307" cy="9271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342900</xdr:colOff>
      <xdr:row>5</xdr:row>
      <xdr:rowOff>184098</xdr:rowOff>
    </xdr:from>
    <xdr:ext cx="5788444" cy="593304"/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38175" y="1184223"/>
          <a:ext cx="578844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l-NL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alleen</a:t>
          </a:r>
          <a:r>
            <a:rPr lang="nl-NL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 de blauwe velden invullen</a:t>
          </a:r>
          <a:endParaRPr lang="nl-NL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1">
                <a:lumMod val="60000"/>
                <a:lumOff val="4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1</xdr:col>
      <xdr:colOff>38100</xdr:colOff>
      <xdr:row>1</xdr:row>
      <xdr:rowOff>88900</xdr:rowOff>
    </xdr:from>
    <xdr:to>
      <xdr:col>4</xdr:col>
      <xdr:colOff>887307</xdr:colOff>
      <xdr:row>6</xdr:row>
      <xdr:rowOff>0</xdr:rowOff>
    </xdr:to>
    <xdr:pic>
      <xdr:nvPicPr>
        <xdr:cNvPr id="2" name="WordPictureWatermark3">
          <a:extLst>
            <a:ext uri="{FF2B5EF4-FFF2-40B4-BE49-F238E27FC236}">
              <a16:creationId xmlns:a16="http://schemas.microsoft.com/office/drawing/2014/main" id="{8D736DF8-505C-2846-91CB-541794A6CC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42253" r="30443" b="-5634"/>
        <a:stretch/>
      </xdr:blipFill>
      <xdr:spPr bwMode="auto">
        <a:xfrm>
          <a:off x="330200" y="292100"/>
          <a:ext cx="4697307" cy="9271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328087</xdr:colOff>
      <xdr:row>5</xdr:row>
      <xdr:rowOff>190503</xdr:rowOff>
    </xdr:from>
    <xdr:ext cx="5788444" cy="593304"/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24420" y="1195920"/>
          <a:ext cx="578844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l-NL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alleen</a:t>
          </a:r>
          <a:r>
            <a:rPr lang="nl-NL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 de blauwe velden invullen</a:t>
          </a:r>
          <a:endParaRPr lang="nl-NL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1">
                <a:lumMod val="60000"/>
                <a:lumOff val="4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1</xdr:col>
      <xdr:colOff>88900</xdr:colOff>
      <xdr:row>1</xdr:row>
      <xdr:rowOff>76200</xdr:rowOff>
    </xdr:from>
    <xdr:to>
      <xdr:col>4</xdr:col>
      <xdr:colOff>734907</xdr:colOff>
      <xdr:row>5</xdr:row>
      <xdr:rowOff>190500</xdr:rowOff>
    </xdr:to>
    <xdr:pic>
      <xdr:nvPicPr>
        <xdr:cNvPr id="2" name="WordPictureWatermark3">
          <a:extLst>
            <a:ext uri="{FF2B5EF4-FFF2-40B4-BE49-F238E27FC236}">
              <a16:creationId xmlns:a16="http://schemas.microsoft.com/office/drawing/2014/main" id="{C4F3B719-965E-7C42-86DE-B6F9F02DCD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42253" r="30443" b="-5634"/>
        <a:stretch/>
      </xdr:blipFill>
      <xdr:spPr bwMode="auto">
        <a:xfrm>
          <a:off x="381000" y="279400"/>
          <a:ext cx="4697307" cy="9271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317501</xdr:colOff>
      <xdr:row>5</xdr:row>
      <xdr:rowOff>179915</xdr:rowOff>
    </xdr:from>
    <xdr:ext cx="5788444" cy="593304"/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13834" y="1185332"/>
          <a:ext cx="578844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l-NL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alleen</a:t>
          </a:r>
          <a:r>
            <a:rPr lang="nl-NL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 de blauwe velden invullen</a:t>
          </a:r>
          <a:endParaRPr lang="nl-NL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1">
                <a:lumMod val="60000"/>
                <a:lumOff val="4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1</xdr:col>
      <xdr:colOff>88900</xdr:colOff>
      <xdr:row>1</xdr:row>
      <xdr:rowOff>50800</xdr:rowOff>
    </xdr:from>
    <xdr:to>
      <xdr:col>4</xdr:col>
      <xdr:colOff>734907</xdr:colOff>
      <xdr:row>5</xdr:row>
      <xdr:rowOff>165100</xdr:rowOff>
    </xdr:to>
    <xdr:pic>
      <xdr:nvPicPr>
        <xdr:cNvPr id="2" name="WordPictureWatermark3">
          <a:extLst>
            <a:ext uri="{FF2B5EF4-FFF2-40B4-BE49-F238E27FC236}">
              <a16:creationId xmlns:a16="http://schemas.microsoft.com/office/drawing/2014/main" id="{D3D9254D-DF00-1049-B01C-46F97E3796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42253" r="30443" b="-5634"/>
        <a:stretch/>
      </xdr:blipFill>
      <xdr:spPr bwMode="auto">
        <a:xfrm>
          <a:off x="381000" y="254000"/>
          <a:ext cx="4697307" cy="9271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341306</xdr:colOff>
      <xdr:row>5</xdr:row>
      <xdr:rowOff>150809</xdr:rowOff>
    </xdr:from>
    <xdr:ext cx="5788444" cy="593304"/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34994" y="1142997"/>
          <a:ext cx="578844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l-NL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alleen</a:t>
          </a:r>
          <a:r>
            <a:rPr lang="nl-NL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 de blauwe velden invullen</a:t>
          </a:r>
          <a:endParaRPr lang="nl-NL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1">
                <a:lumMod val="60000"/>
                <a:lumOff val="4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1</xdr:col>
      <xdr:colOff>88900</xdr:colOff>
      <xdr:row>1</xdr:row>
      <xdr:rowOff>50800</xdr:rowOff>
    </xdr:from>
    <xdr:to>
      <xdr:col>4</xdr:col>
      <xdr:colOff>734907</xdr:colOff>
      <xdr:row>5</xdr:row>
      <xdr:rowOff>165100</xdr:rowOff>
    </xdr:to>
    <xdr:pic>
      <xdr:nvPicPr>
        <xdr:cNvPr id="2" name="WordPictureWatermark3">
          <a:extLst>
            <a:ext uri="{FF2B5EF4-FFF2-40B4-BE49-F238E27FC236}">
              <a16:creationId xmlns:a16="http://schemas.microsoft.com/office/drawing/2014/main" id="{55BB69CE-07B7-5149-B37D-0DCC99AE20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42253" r="30443" b="-5634"/>
        <a:stretch/>
      </xdr:blipFill>
      <xdr:spPr bwMode="auto">
        <a:xfrm>
          <a:off x="381000" y="254000"/>
          <a:ext cx="4697307" cy="9271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333368</xdr:colOff>
      <xdr:row>5</xdr:row>
      <xdr:rowOff>158743</xdr:rowOff>
    </xdr:from>
    <xdr:ext cx="5788444" cy="593304"/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27056" y="1150931"/>
          <a:ext cx="578844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l-NL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alleen</a:t>
          </a:r>
          <a:r>
            <a:rPr lang="nl-NL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 de blauwe velden invullen</a:t>
          </a:r>
          <a:endParaRPr lang="nl-NL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1">
                <a:lumMod val="60000"/>
                <a:lumOff val="4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1</xdr:col>
      <xdr:colOff>63500</xdr:colOff>
      <xdr:row>1</xdr:row>
      <xdr:rowOff>63500</xdr:rowOff>
    </xdr:from>
    <xdr:to>
      <xdr:col>4</xdr:col>
      <xdr:colOff>722207</xdr:colOff>
      <xdr:row>5</xdr:row>
      <xdr:rowOff>177800</xdr:rowOff>
    </xdr:to>
    <xdr:pic>
      <xdr:nvPicPr>
        <xdr:cNvPr id="2" name="WordPictureWatermark3">
          <a:extLst>
            <a:ext uri="{FF2B5EF4-FFF2-40B4-BE49-F238E27FC236}">
              <a16:creationId xmlns:a16="http://schemas.microsoft.com/office/drawing/2014/main" id="{909A8EED-5FE4-614C-944E-71B22F870B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42253" r="30443" b="-5634"/>
        <a:stretch/>
      </xdr:blipFill>
      <xdr:spPr bwMode="auto">
        <a:xfrm>
          <a:off x="355600" y="266700"/>
          <a:ext cx="4697307" cy="9271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29304</xdr:colOff>
      <xdr:row>0</xdr:row>
      <xdr:rowOff>96708</xdr:rowOff>
    </xdr:from>
    <xdr:to>
      <xdr:col>8</xdr:col>
      <xdr:colOff>353154</xdr:colOff>
      <xdr:row>3</xdr:row>
      <xdr:rowOff>115758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0E8E8BC-C9AE-4A46-848C-969519E69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29" y="96708"/>
          <a:ext cx="390525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9"/>
  <sheetViews>
    <sheetView topLeftCell="C7" zoomScaleNormal="100" workbookViewId="0">
      <selection activeCell="I26" sqref="I26"/>
    </sheetView>
  </sheetViews>
  <sheetFormatPr defaultColWidth="11" defaultRowHeight="15.75" x14ac:dyDescent="0.25"/>
  <cols>
    <col min="1" max="1" width="3.875" customWidth="1"/>
    <col min="2" max="2" width="5.875" style="8" customWidth="1"/>
    <col min="3" max="3" width="35.875" customWidth="1"/>
    <col min="4" max="9" width="12.875" customWidth="1"/>
    <col min="10" max="10" width="11.875" bestFit="1" customWidth="1"/>
    <col min="11" max="11" width="3.625" customWidth="1"/>
  </cols>
  <sheetData>
    <row r="2" spans="2:16" x14ac:dyDescent="0.25">
      <c r="B2" s="9"/>
      <c r="C2" s="1"/>
      <c r="D2" s="1"/>
      <c r="E2" s="1"/>
      <c r="F2" s="1"/>
      <c r="G2" s="1" t="s">
        <v>0</v>
      </c>
      <c r="H2" s="1" t="s">
        <v>1</v>
      </c>
      <c r="I2" s="1"/>
      <c r="J2" s="2"/>
    </row>
    <row r="3" spans="2:16" x14ac:dyDescent="0.25">
      <c r="B3" s="10"/>
      <c r="G3" t="s">
        <v>2</v>
      </c>
      <c r="H3" t="s">
        <v>3</v>
      </c>
      <c r="J3" s="3"/>
    </row>
    <row r="4" spans="2:16" x14ac:dyDescent="0.25">
      <c r="B4" s="10"/>
      <c r="G4" t="s">
        <v>4</v>
      </c>
      <c r="H4" s="6">
        <v>45195</v>
      </c>
      <c r="J4" s="3"/>
    </row>
    <row r="5" spans="2:16" x14ac:dyDescent="0.25">
      <c r="B5" s="10"/>
      <c r="G5" t="s">
        <v>5</v>
      </c>
      <c r="H5" t="s">
        <v>6</v>
      </c>
      <c r="J5" s="3"/>
    </row>
    <row r="6" spans="2:16" x14ac:dyDescent="0.25">
      <c r="B6" s="11"/>
      <c r="C6" s="4"/>
      <c r="D6" s="4"/>
      <c r="E6" s="4"/>
      <c r="F6" s="4"/>
      <c r="G6" s="4" t="s">
        <v>7</v>
      </c>
      <c r="H6" s="4" t="s">
        <v>8</v>
      </c>
      <c r="I6" s="4"/>
      <c r="J6" s="5"/>
    </row>
    <row r="10" spans="2:16" x14ac:dyDescent="0.25">
      <c r="B10" s="24" t="s">
        <v>9</v>
      </c>
      <c r="C10" s="15"/>
      <c r="D10" s="15"/>
      <c r="E10" s="15"/>
      <c r="F10" s="15"/>
      <c r="G10" s="15"/>
      <c r="H10" s="15"/>
      <c r="I10" s="15"/>
      <c r="J10" s="16"/>
    </row>
    <row r="12" spans="2:16" ht="31.5" x14ac:dyDescent="0.25">
      <c r="B12" s="58"/>
      <c r="C12" s="59" t="s">
        <v>10</v>
      </c>
      <c r="D12" s="60" t="s">
        <v>11</v>
      </c>
      <c r="E12" s="60" t="s">
        <v>12</v>
      </c>
      <c r="F12" s="60" t="s">
        <v>13</v>
      </c>
      <c r="G12" s="59"/>
      <c r="H12" s="57" t="s">
        <v>14</v>
      </c>
      <c r="I12" s="61" t="s">
        <v>15</v>
      </c>
      <c r="J12" s="63" t="s">
        <v>16</v>
      </c>
    </row>
    <row r="13" spans="2:16" x14ac:dyDescent="0.25">
      <c r="B13" s="20">
        <v>1</v>
      </c>
      <c r="C13" s="21" t="s">
        <v>17</v>
      </c>
      <c r="D13" s="21"/>
      <c r="I13" s="3"/>
      <c r="J13" s="49"/>
    </row>
    <row r="14" spans="2:16" x14ac:dyDescent="0.25">
      <c r="B14" s="10" t="s">
        <v>18</v>
      </c>
      <c r="C14" t="s">
        <v>19</v>
      </c>
      <c r="E14" s="36" t="s">
        <v>20</v>
      </c>
      <c r="F14" s="27"/>
      <c r="G14" s="27"/>
      <c r="H14" s="46" t="e">
        <f>Bouwkunde!I19</f>
        <v>#REF!</v>
      </c>
      <c r="I14" s="45" t="e">
        <f>bouwkunde</f>
        <v>#REF!</v>
      </c>
      <c r="J14" s="49"/>
      <c r="K14" s="74"/>
      <c r="L14" s="12"/>
      <c r="M14" s="13"/>
      <c r="N14" s="14"/>
      <c r="P14" s="14"/>
    </row>
    <row r="15" spans="2:16" x14ac:dyDescent="0.25">
      <c r="B15" s="10" t="s">
        <v>21</v>
      </c>
      <c r="C15" t="s">
        <v>22</v>
      </c>
      <c r="E15" s="36" t="s">
        <v>23</v>
      </c>
      <c r="H15" s="46" t="e">
        <f>'W-Installaties'!I23</f>
        <v>#REF!</v>
      </c>
      <c r="I15" s="45" t="e">
        <f>Winstallaties</f>
        <v>#REF!</v>
      </c>
      <c r="J15" s="50"/>
      <c r="L15" s="12"/>
      <c r="M15" s="13"/>
      <c r="N15" s="14"/>
      <c r="P15" s="14"/>
    </row>
    <row r="16" spans="2:16" x14ac:dyDescent="0.25">
      <c r="B16" s="10" t="s">
        <v>24</v>
      </c>
      <c r="C16" t="s">
        <v>25</v>
      </c>
      <c r="E16" s="36" t="s">
        <v>26</v>
      </c>
      <c r="H16" s="46" t="e">
        <f>'E-Installaties'!I21</f>
        <v>#REF!</v>
      </c>
      <c r="I16" s="45" t="e">
        <f>Einstallaties</f>
        <v>#REF!</v>
      </c>
      <c r="J16" s="49"/>
      <c r="L16" s="12"/>
      <c r="M16" s="13"/>
      <c r="N16" s="14"/>
      <c r="P16" s="14"/>
    </row>
    <row r="17" spans="2:16" x14ac:dyDescent="0.25">
      <c r="B17" s="10" t="s">
        <v>27</v>
      </c>
      <c r="C17" t="s">
        <v>28</v>
      </c>
      <c r="G17" s="54" t="e">
        <f>I17/H17</f>
        <v>#REF!</v>
      </c>
      <c r="H17" s="41" t="e">
        <f>SUBTOTAL(9,H13:H16)</f>
        <v>#REF!</v>
      </c>
      <c r="I17" s="42" t="e">
        <f>SUBTOTAL(9,I13:I16)</f>
        <v>#REF!</v>
      </c>
      <c r="J17" s="49"/>
      <c r="L17" s="12"/>
      <c r="M17" s="13"/>
      <c r="N17" s="14"/>
      <c r="P17" s="14"/>
    </row>
    <row r="18" spans="2:16" x14ac:dyDescent="0.25">
      <c r="B18" s="10"/>
      <c r="I18" s="3"/>
      <c r="J18" s="50" t="str">
        <f t="shared" ref="J18" si="0">IF(E18&gt;D18,"max "&amp;100*D18&amp;" %","")</f>
        <v/>
      </c>
    </row>
    <row r="19" spans="2:16" x14ac:dyDescent="0.25">
      <c r="B19" s="20">
        <v>2</v>
      </c>
      <c r="C19" s="21" t="s">
        <v>29</v>
      </c>
      <c r="D19" s="21"/>
      <c r="I19" s="3"/>
      <c r="J19" s="49"/>
      <c r="L19" s="12"/>
    </row>
    <row r="20" spans="2:16" ht="15.95" customHeight="1" x14ac:dyDescent="0.25">
      <c r="B20" s="33" t="s">
        <v>30</v>
      </c>
      <c r="C20" s="32" t="s">
        <v>31</v>
      </c>
      <c r="D20" s="85">
        <v>0.04</v>
      </c>
      <c r="E20" s="96" t="e">
        <f>#REF!</f>
        <v>#REF!</v>
      </c>
      <c r="F20" s="47" t="e">
        <f>SUM(I15:I16)</f>
        <v>#REF!</v>
      </c>
      <c r="G20" s="34"/>
      <c r="H20" s="34"/>
      <c r="I20" s="35" t="e">
        <f t="shared" ref="I20:I21" si="1">E20*F20</f>
        <v>#REF!</v>
      </c>
      <c r="J20" s="62" t="e">
        <f t="shared" ref="J20:J21" si="2">IF(E20&gt;D20,"max "&amp;100*D20&amp;" %","")</f>
        <v>#REF!</v>
      </c>
      <c r="L20" s="12"/>
      <c r="M20" s="13"/>
      <c r="N20" s="14"/>
    </row>
    <row r="21" spans="2:16" x14ac:dyDescent="0.25">
      <c r="B21" s="10" t="s">
        <v>32</v>
      </c>
      <c r="C21" t="s">
        <v>33</v>
      </c>
      <c r="D21" s="85">
        <v>0.04</v>
      </c>
      <c r="E21" s="97" t="e">
        <f>#REF!</f>
        <v>#REF!</v>
      </c>
      <c r="F21" s="31">
        <v>500000</v>
      </c>
      <c r="G21" s="7"/>
      <c r="H21" s="7"/>
      <c r="I21" s="19" t="e">
        <f t="shared" si="1"/>
        <v>#REF!</v>
      </c>
      <c r="J21" s="50" t="e">
        <f t="shared" si="2"/>
        <v>#REF!</v>
      </c>
      <c r="L21" s="12"/>
      <c r="M21" s="13"/>
      <c r="N21" s="14"/>
    </row>
    <row r="22" spans="2:16" x14ac:dyDescent="0.25">
      <c r="B22" s="10" t="s">
        <v>34</v>
      </c>
      <c r="C22" s="32" t="s">
        <v>35</v>
      </c>
      <c r="D22" s="32"/>
      <c r="E22" s="22"/>
      <c r="F22" s="7"/>
      <c r="G22" s="7"/>
      <c r="H22" s="7"/>
      <c r="I22" s="19"/>
      <c r="J22" s="50"/>
      <c r="L22" s="12"/>
      <c r="M22" s="13"/>
      <c r="N22" s="14"/>
    </row>
    <row r="23" spans="2:16" x14ac:dyDescent="0.25">
      <c r="B23" s="10" t="s">
        <v>36</v>
      </c>
      <c r="C23" t="s">
        <v>37</v>
      </c>
      <c r="E23" s="22"/>
      <c r="F23" s="7"/>
      <c r="G23" s="7"/>
      <c r="H23" s="7"/>
      <c r="I23" s="23"/>
      <c r="J23" s="50"/>
      <c r="N23" s="14"/>
    </row>
    <row r="24" spans="2:16" x14ac:dyDescent="0.25">
      <c r="B24" s="10" t="s">
        <v>38</v>
      </c>
      <c r="C24" t="s">
        <v>39</v>
      </c>
      <c r="F24" s="7"/>
      <c r="G24" s="7"/>
      <c r="H24" s="7"/>
      <c r="I24" s="19" t="e">
        <f>SUBTOTAL(9,I19:I23)</f>
        <v>#REF!</v>
      </c>
      <c r="J24" s="50"/>
      <c r="N24" s="14"/>
    </row>
    <row r="25" spans="2:16" x14ac:dyDescent="0.25">
      <c r="B25" s="10"/>
      <c r="I25" s="3"/>
      <c r="J25" s="50"/>
      <c r="N25" s="14"/>
    </row>
    <row r="26" spans="2:16" x14ac:dyDescent="0.25">
      <c r="B26" s="25"/>
      <c r="C26" s="15" t="s">
        <v>40</v>
      </c>
      <c r="D26" s="15"/>
      <c r="E26" s="15"/>
      <c r="F26" s="15"/>
      <c r="G26" s="15"/>
      <c r="H26" s="15"/>
      <c r="I26" s="28" t="e">
        <f>SUBTOTAL(9,I13:I25)</f>
        <v>#REF!</v>
      </c>
      <c r="J26" s="52"/>
      <c r="N26" s="14"/>
    </row>
    <row r="27" spans="2:16" x14ac:dyDescent="0.25">
      <c r="I27" s="15"/>
      <c r="J27" s="56"/>
      <c r="N27" s="75"/>
    </row>
    <row r="28" spans="2:16" ht="31.5" x14ac:dyDescent="0.25">
      <c r="B28" s="25"/>
      <c r="C28" s="64" t="s">
        <v>41</v>
      </c>
      <c r="D28" s="72">
        <v>1.35</v>
      </c>
      <c r="E28" s="59"/>
      <c r="F28" s="59"/>
      <c r="G28" s="59"/>
      <c r="H28" s="59"/>
      <c r="I28" s="65" t="e">
        <f>I26/H17</f>
        <v>#REF!</v>
      </c>
      <c r="J28" s="63" t="e">
        <f>IF(I28&gt;D28,"max "&amp;100*D28&amp;" %","")</f>
        <v>#REF!</v>
      </c>
    </row>
    <row r="29" spans="2:16" x14ac:dyDescent="0.25">
      <c r="C29" s="66"/>
      <c r="D29" s="67"/>
      <c r="E29" s="68"/>
      <c r="F29" s="68"/>
      <c r="G29" s="68"/>
      <c r="H29" s="68"/>
      <c r="I29" s="69"/>
      <c r="J29" s="70"/>
    </row>
    <row r="30" spans="2:16" x14ac:dyDescent="0.25">
      <c r="B30" s="71" t="s">
        <v>42</v>
      </c>
      <c r="C30" s="66"/>
      <c r="D30" s="67"/>
      <c r="E30" s="68"/>
      <c r="F30" s="68"/>
      <c r="G30" s="68"/>
      <c r="H30" s="68"/>
      <c r="I30" s="69"/>
      <c r="J30" s="70"/>
    </row>
    <row r="31" spans="2:16" x14ac:dyDescent="0.25">
      <c r="C31" s="66"/>
      <c r="D31" s="67"/>
      <c r="E31" s="68"/>
      <c r="F31" s="68"/>
      <c r="G31" s="68"/>
      <c r="H31" s="68"/>
      <c r="I31" s="69"/>
      <c r="J31" s="70"/>
    </row>
    <row r="32" spans="2:16" x14ac:dyDescent="0.25">
      <c r="B32" s="76" t="s">
        <v>43</v>
      </c>
      <c r="C32" s="77" t="s">
        <v>44</v>
      </c>
      <c r="D32" s="78"/>
      <c r="E32" s="68"/>
      <c r="F32" s="68"/>
      <c r="G32" s="68"/>
      <c r="H32" s="68"/>
      <c r="I32" s="69"/>
      <c r="J32" s="70"/>
    </row>
    <row r="33" spans="2:10" x14ac:dyDescent="0.25">
      <c r="B33" s="79"/>
      <c r="C33" s="66" t="s">
        <v>45</v>
      </c>
      <c r="D33" s="80"/>
      <c r="E33" s="68"/>
      <c r="F33" s="68"/>
      <c r="G33" s="68"/>
      <c r="H33" s="68"/>
      <c r="I33" s="69"/>
      <c r="J33" s="70"/>
    </row>
    <row r="34" spans="2:10" x14ac:dyDescent="0.25">
      <c r="B34" s="81"/>
      <c r="C34" t="s">
        <v>46</v>
      </c>
      <c r="D34" s="80"/>
      <c r="E34" s="68"/>
      <c r="F34" s="68"/>
      <c r="G34" s="68"/>
      <c r="H34" s="68"/>
      <c r="I34" s="69"/>
      <c r="J34" s="70"/>
    </row>
    <row r="35" spans="2:10" x14ac:dyDescent="0.25">
      <c r="B35" s="82"/>
      <c r="C35" s="66" t="s">
        <v>47</v>
      </c>
      <c r="D35" s="80"/>
      <c r="E35" s="68"/>
      <c r="F35" s="68"/>
      <c r="G35" s="68"/>
      <c r="H35" s="68"/>
      <c r="I35" s="69"/>
      <c r="J35" s="70"/>
    </row>
    <row r="36" spans="2:10" x14ac:dyDescent="0.25">
      <c r="B36" s="83"/>
      <c r="C36" s="92" t="s">
        <v>48</v>
      </c>
      <c r="D36" s="84"/>
      <c r="E36" s="68"/>
      <c r="F36" s="68"/>
      <c r="G36" s="68"/>
      <c r="H36" s="68"/>
      <c r="I36" s="69"/>
      <c r="J36" s="70"/>
    </row>
    <row r="37" spans="2:10" x14ac:dyDescent="0.25">
      <c r="E37" s="68"/>
      <c r="F37" s="68"/>
      <c r="G37" s="68"/>
      <c r="H37" s="68"/>
      <c r="I37" s="69"/>
      <c r="J37" s="70"/>
    </row>
    <row r="38" spans="2:10" x14ac:dyDescent="0.25">
      <c r="B38" s="8" t="s">
        <v>49</v>
      </c>
      <c r="I38" s="54"/>
    </row>
    <row r="39" spans="2:10" x14ac:dyDescent="0.25">
      <c r="B39" s="8" t="s">
        <v>50</v>
      </c>
    </row>
  </sheetData>
  <sheetProtection selectLockedCells="1"/>
  <pageMargins left="0.7" right="0.7" top="0.75" bottom="0.75" header="0.3" footer="0.3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40"/>
  <sheetViews>
    <sheetView topLeftCell="A10" zoomScale="140" zoomScaleNormal="140" workbookViewId="0">
      <selection activeCell="I26" sqref="I26"/>
    </sheetView>
  </sheetViews>
  <sheetFormatPr defaultColWidth="11" defaultRowHeight="15.75" x14ac:dyDescent="0.25"/>
  <cols>
    <col min="1" max="1" width="3.875" customWidth="1"/>
    <col min="2" max="2" width="5.875" style="8" customWidth="1"/>
    <col min="3" max="3" width="31.875" bestFit="1" customWidth="1"/>
    <col min="4" max="9" width="12.875" customWidth="1"/>
    <col min="11" max="11" width="3.625" customWidth="1"/>
    <col min="12" max="12" width="12" bestFit="1" customWidth="1"/>
  </cols>
  <sheetData>
    <row r="2" spans="2:14" x14ac:dyDescent="0.25">
      <c r="B2" s="9"/>
      <c r="C2" s="1"/>
      <c r="D2" s="1"/>
      <c r="E2" s="1"/>
      <c r="F2" s="1"/>
      <c r="G2" s="1" t="s">
        <v>0</v>
      </c>
      <c r="H2" s="1" t="str">
        <f>'I Totaal'!H2</f>
        <v>Amsterdam UMC Raamovk</v>
      </c>
      <c r="I2" s="1"/>
      <c r="J2" s="2"/>
    </row>
    <row r="3" spans="2:14" x14ac:dyDescent="0.25">
      <c r="B3" s="10"/>
      <c r="G3" t="s">
        <v>2</v>
      </c>
      <c r="H3" t="str">
        <f>'I Totaal'!H3</f>
        <v>Calculatieschema</v>
      </c>
      <c r="J3" s="3"/>
    </row>
    <row r="4" spans="2:14" x14ac:dyDescent="0.25">
      <c r="B4" s="10"/>
      <c r="G4" t="s">
        <v>4</v>
      </c>
      <c r="H4" s="6">
        <f>'I Totaal'!H4</f>
        <v>45195</v>
      </c>
      <c r="J4" s="3"/>
    </row>
    <row r="5" spans="2:14" x14ac:dyDescent="0.25">
      <c r="B5" s="10"/>
      <c r="G5" t="s">
        <v>5</v>
      </c>
      <c r="H5" t="str">
        <f>'I Totaal'!H5</f>
        <v>EB</v>
      </c>
      <c r="J5" s="3"/>
    </row>
    <row r="6" spans="2:14" x14ac:dyDescent="0.25">
      <c r="B6" s="11"/>
      <c r="C6" s="4"/>
      <c r="D6" s="4"/>
      <c r="E6" s="4"/>
      <c r="F6" s="4"/>
      <c r="G6" s="4" t="s">
        <v>7</v>
      </c>
      <c r="H6" s="4" t="str">
        <f>'I Totaal'!H6</f>
        <v>20230926 eb01</v>
      </c>
      <c r="I6" s="4"/>
      <c r="J6" s="5"/>
    </row>
    <row r="10" spans="2:14" x14ac:dyDescent="0.25">
      <c r="B10" s="24" t="s">
        <v>51</v>
      </c>
      <c r="C10" s="15"/>
      <c r="D10" s="15"/>
      <c r="E10" s="15"/>
      <c r="F10" s="15"/>
      <c r="G10" s="15"/>
      <c r="H10" s="15"/>
      <c r="I10" s="15"/>
      <c r="J10" s="16"/>
    </row>
    <row r="12" spans="2:14" x14ac:dyDescent="0.25">
      <c r="B12" s="25"/>
      <c r="C12" s="15" t="s">
        <v>10</v>
      </c>
      <c r="D12" s="43" t="s">
        <v>11</v>
      </c>
      <c r="E12" s="43" t="s">
        <v>52</v>
      </c>
      <c r="F12" s="43" t="s">
        <v>13</v>
      </c>
      <c r="G12" s="43" t="s">
        <v>53</v>
      </c>
      <c r="H12" s="43"/>
      <c r="I12" s="44" t="s">
        <v>54</v>
      </c>
      <c r="J12" s="55" t="s">
        <v>16</v>
      </c>
    </row>
    <row r="13" spans="2:14" x14ac:dyDescent="0.25">
      <c r="B13" s="17">
        <v>1</v>
      </c>
      <c r="C13" s="18" t="s">
        <v>55</v>
      </c>
      <c r="D13" s="18"/>
      <c r="E13" s="1"/>
      <c r="F13" s="1"/>
      <c r="G13" s="1"/>
      <c r="H13" s="1"/>
      <c r="I13" s="2"/>
      <c r="J13" s="49"/>
    </row>
    <row r="14" spans="2:14" x14ac:dyDescent="0.25">
      <c r="B14" s="10" t="s">
        <v>18</v>
      </c>
      <c r="C14" t="s">
        <v>56</v>
      </c>
      <c r="D14" s="91">
        <v>80</v>
      </c>
      <c r="E14" s="31">
        <v>10000</v>
      </c>
      <c r="F14" s="40" t="s">
        <v>57</v>
      </c>
      <c r="G14" s="103" t="e">
        <f>AVERAGE(#REF!)</f>
        <v>#REF!</v>
      </c>
      <c r="I14" s="19" t="e">
        <f>E14*G14</f>
        <v>#REF!</v>
      </c>
      <c r="J14" s="50" t="e">
        <f>IF(G14&gt;D14,"max "&amp;D14,"")</f>
        <v>#REF!</v>
      </c>
      <c r="L14" s="39"/>
      <c r="M14" s="13"/>
      <c r="N14" s="14"/>
    </row>
    <row r="15" spans="2:14" x14ac:dyDescent="0.25">
      <c r="B15" s="10" t="s">
        <v>21</v>
      </c>
      <c r="C15" t="s">
        <v>58</v>
      </c>
      <c r="I15" s="29">
        <v>400000</v>
      </c>
      <c r="J15" s="49"/>
      <c r="M15" s="13"/>
      <c r="N15" s="14"/>
    </row>
    <row r="16" spans="2:14" x14ac:dyDescent="0.25">
      <c r="B16" s="10" t="s">
        <v>24</v>
      </c>
      <c r="C16" t="s">
        <v>59</v>
      </c>
      <c r="I16" s="29">
        <v>100000</v>
      </c>
      <c r="J16" s="49"/>
      <c r="L16" s="39"/>
      <c r="M16" s="13"/>
      <c r="N16" s="14"/>
    </row>
    <row r="17" spans="2:14" x14ac:dyDescent="0.25">
      <c r="B17" s="10" t="s">
        <v>27</v>
      </c>
      <c r="C17" t="s">
        <v>60</v>
      </c>
      <c r="I17" s="29">
        <v>200000</v>
      </c>
      <c r="J17" s="49"/>
      <c r="L17" s="39"/>
      <c r="M17" s="13"/>
      <c r="N17" s="14"/>
    </row>
    <row r="18" spans="2:14" x14ac:dyDescent="0.25">
      <c r="B18" s="10" t="s">
        <v>61</v>
      </c>
      <c r="C18" t="s">
        <v>62</v>
      </c>
      <c r="I18" s="30">
        <v>1250000</v>
      </c>
      <c r="J18" s="49"/>
      <c r="L18" s="39"/>
      <c r="M18" s="13"/>
      <c r="N18" s="14"/>
    </row>
    <row r="19" spans="2:14" x14ac:dyDescent="0.25">
      <c r="B19" s="10" t="s">
        <v>63</v>
      </c>
      <c r="C19" t="s">
        <v>64</v>
      </c>
      <c r="I19" s="19" t="e">
        <f>SUBTOTAL(9,I13:I18)</f>
        <v>#REF!</v>
      </c>
      <c r="J19" s="49"/>
      <c r="L19" s="39"/>
      <c r="M19" s="13"/>
      <c r="N19" s="14"/>
    </row>
    <row r="20" spans="2:14" x14ac:dyDescent="0.25">
      <c r="B20" s="10"/>
      <c r="I20" s="3"/>
      <c r="J20" s="49"/>
    </row>
    <row r="21" spans="2:14" x14ac:dyDescent="0.25">
      <c r="B21" s="20">
        <v>2</v>
      </c>
      <c r="C21" s="21" t="s">
        <v>65</v>
      </c>
      <c r="D21" s="21"/>
      <c r="I21" s="3"/>
      <c r="J21" s="49"/>
      <c r="L21" s="12"/>
    </row>
    <row r="22" spans="2:14" x14ac:dyDescent="0.25">
      <c r="B22" s="10" t="s">
        <v>30</v>
      </c>
      <c r="C22" t="s">
        <v>66</v>
      </c>
      <c r="D22" s="73">
        <v>0.2</v>
      </c>
      <c r="E22" s="22" t="e">
        <f>I22/I19</f>
        <v>#REF!</v>
      </c>
      <c r="F22" s="7" t="e">
        <f>I19</f>
        <v>#REF!</v>
      </c>
      <c r="G22" s="7"/>
      <c r="H22" s="7"/>
      <c r="I22" s="45" t="e">
        <f>ABK</f>
        <v>#REF!</v>
      </c>
      <c r="J22" s="50" t="e">
        <f>IF(E22&gt;D22,"max "&amp;100*D22&amp;" %","")</f>
        <v>#REF!</v>
      </c>
      <c r="L22" s="12"/>
      <c r="M22" s="13"/>
      <c r="N22" s="14"/>
    </row>
    <row r="23" spans="2:14" x14ac:dyDescent="0.25">
      <c r="B23" s="10" t="s">
        <v>67</v>
      </c>
      <c r="C23" t="s">
        <v>68</v>
      </c>
      <c r="D23" s="73">
        <v>0.08</v>
      </c>
      <c r="E23" s="97" t="e">
        <f>#REF!</f>
        <v>#REF!</v>
      </c>
      <c r="F23" s="40" t="s">
        <v>13</v>
      </c>
      <c r="G23" s="7" t="e">
        <f>$I$19+SUM(I$21:I22)</f>
        <v>#REF!</v>
      </c>
      <c r="H23" s="7"/>
      <c r="I23" s="19" t="e">
        <f>E23*G23</f>
        <v>#REF!</v>
      </c>
      <c r="J23" s="50" t="e">
        <f>IF(E23&gt;D23,"max "&amp;100*D23&amp;" %","")</f>
        <v>#REF!</v>
      </c>
      <c r="L23" s="12"/>
      <c r="M23" s="13"/>
      <c r="N23" s="14"/>
    </row>
    <row r="24" spans="2:14" x14ac:dyDescent="0.25">
      <c r="B24" s="10" t="s">
        <v>69</v>
      </c>
      <c r="C24" t="s">
        <v>70</v>
      </c>
      <c r="D24" s="73">
        <v>0.06</v>
      </c>
      <c r="E24" s="97" t="e">
        <f>#REF!</f>
        <v>#REF!</v>
      </c>
      <c r="F24" s="40" t="s">
        <v>13</v>
      </c>
      <c r="G24" s="7" t="e">
        <f>$I$19+SUM(I$21:I23)</f>
        <v>#REF!</v>
      </c>
      <c r="H24" s="7"/>
      <c r="I24" s="23" t="e">
        <f>E24*G24</f>
        <v>#REF!</v>
      </c>
      <c r="J24" s="50" t="e">
        <f>IF(E24&gt;D24,"max "&amp;100*D24&amp;" %","")</f>
        <v>#REF!</v>
      </c>
      <c r="L24" s="12"/>
      <c r="M24" s="13"/>
      <c r="N24" s="14"/>
    </row>
    <row r="25" spans="2:14" x14ac:dyDescent="0.25">
      <c r="B25" s="10" t="s">
        <v>32</v>
      </c>
      <c r="C25" t="s">
        <v>71</v>
      </c>
      <c r="E25" s="22" t="e">
        <f>I25/I19</f>
        <v>#REF!</v>
      </c>
      <c r="F25" s="7"/>
      <c r="G25" s="7"/>
      <c r="H25" s="7"/>
      <c r="I25" s="19" t="e">
        <f>SUBTOTAL(9,I21:I24)</f>
        <v>#REF!</v>
      </c>
      <c r="J25" s="49"/>
    </row>
    <row r="26" spans="2:14" x14ac:dyDescent="0.25">
      <c r="B26" s="10"/>
      <c r="I26" s="3"/>
      <c r="J26" s="49"/>
    </row>
    <row r="27" spans="2:14" x14ac:dyDescent="0.25">
      <c r="B27" s="20">
        <v>3</v>
      </c>
      <c r="C27" s="21" t="s">
        <v>72</v>
      </c>
      <c r="D27" s="21"/>
      <c r="I27" s="3"/>
      <c r="J27" s="49"/>
    </row>
    <row r="28" spans="2:14" x14ac:dyDescent="0.25">
      <c r="B28" s="10" t="s">
        <v>73</v>
      </c>
      <c r="C28" t="s">
        <v>55</v>
      </c>
      <c r="E28" s="22" t="e">
        <f>I28/$I$30</f>
        <v>#REF!</v>
      </c>
      <c r="I28" s="19" t="e">
        <f>SUBTOTAL(9,I11:I18)</f>
        <v>#REF!</v>
      </c>
      <c r="J28" s="49"/>
    </row>
    <row r="29" spans="2:14" x14ac:dyDescent="0.25">
      <c r="B29" s="10" t="s">
        <v>74</v>
      </c>
      <c r="C29" t="s">
        <v>65</v>
      </c>
      <c r="E29" s="22" t="e">
        <f>I29/$I$30</f>
        <v>#REF!</v>
      </c>
      <c r="I29" s="23" t="e">
        <f>SUBTOTAL(9,I21:I25)</f>
        <v>#REF!</v>
      </c>
      <c r="J29" s="49"/>
    </row>
    <row r="30" spans="2:14" x14ac:dyDescent="0.25">
      <c r="B30" s="10" t="s">
        <v>75</v>
      </c>
      <c r="C30" t="s">
        <v>72</v>
      </c>
      <c r="I30" s="19" t="e">
        <f>SUM(I28:I29)</f>
        <v>#REF!</v>
      </c>
      <c r="J30" s="49"/>
    </row>
    <row r="31" spans="2:14" x14ac:dyDescent="0.25">
      <c r="B31" s="10"/>
      <c r="I31" s="3"/>
      <c r="J31" s="49"/>
    </row>
    <row r="32" spans="2:14" x14ac:dyDescent="0.25">
      <c r="B32" s="25"/>
      <c r="C32" s="15" t="s">
        <v>72</v>
      </c>
      <c r="D32" s="15"/>
      <c r="E32" s="15"/>
      <c r="F32" s="15"/>
      <c r="G32" s="15"/>
      <c r="H32" s="15"/>
      <c r="I32" s="28" t="e">
        <f>MAX(I13:I31)</f>
        <v>#REF!</v>
      </c>
      <c r="J32" s="52"/>
    </row>
    <row r="34" spans="2:4" x14ac:dyDescent="0.25">
      <c r="B34" s="71" t="s">
        <v>42</v>
      </c>
    </row>
    <row r="36" spans="2:4" x14ac:dyDescent="0.25">
      <c r="B36" s="76" t="s">
        <v>43</v>
      </c>
      <c r="C36" s="77" t="s">
        <v>44</v>
      </c>
      <c r="D36" s="78"/>
    </row>
    <row r="37" spans="2:4" x14ac:dyDescent="0.25">
      <c r="B37" s="79"/>
      <c r="C37" s="66" t="s">
        <v>45</v>
      </c>
      <c r="D37" s="80"/>
    </row>
    <row r="38" spans="2:4" x14ac:dyDescent="0.25">
      <c r="B38" s="81"/>
      <c r="C38" t="s">
        <v>46</v>
      </c>
      <c r="D38" s="80"/>
    </row>
    <row r="39" spans="2:4" x14ac:dyDescent="0.25">
      <c r="B39" s="82"/>
      <c r="C39" s="66" t="s">
        <v>47</v>
      </c>
      <c r="D39" s="80"/>
    </row>
    <row r="40" spans="2:4" x14ac:dyDescent="0.25">
      <c r="B40" s="83"/>
      <c r="C40" s="92" t="s">
        <v>48</v>
      </c>
      <c r="D40" s="84"/>
    </row>
  </sheetData>
  <sheetProtection select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6"/>
  <sheetViews>
    <sheetView topLeftCell="A7" zoomScale="130" zoomScaleNormal="130" workbookViewId="0">
      <selection activeCell="I26" sqref="I26"/>
    </sheetView>
  </sheetViews>
  <sheetFormatPr defaultColWidth="11" defaultRowHeight="15.75" x14ac:dyDescent="0.25"/>
  <cols>
    <col min="1" max="1" width="3.875" customWidth="1"/>
    <col min="2" max="2" width="5.875" style="8" customWidth="1"/>
    <col min="3" max="3" width="34.5" bestFit="1" customWidth="1"/>
    <col min="4" max="9" width="12.875" customWidth="1"/>
    <col min="11" max="11" width="3.625" customWidth="1"/>
  </cols>
  <sheetData>
    <row r="2" spans="2:14" x14ac:dyDescent="0.25">
      <c r="B2" s="9"/>
      <c r="C2" s="1"/>
      <c r="D2" s="1"/>
      <c r="E2" s="1"/>
      <c r="F2" s="1"/>
      <c r="G2" s="1" t="s">
        <v>0</v>
      </c>
      <c r="H2" s="1" t="str">
        <f>'I Totaal'!H2</f>
        <v>Amsterdam UMC Raamovk</v>
      </c>
      <c r="I2" s="1"/>
      <c r="J2" s="2"/>
    </row>
    <row r="3" spans="2:14" x14ac:dyDescent="0.25">
      <c r="B3" s="10"/>
      <c r="G3" t="s">
        <v>2</v>
      </c>
      <c r="H3" t="str">
        <f>'I Totaal'!H3</f>
        <v>Calculatieschema</v>
      </c>
      <c r="J3" s="3"/>
    </row>
    <row r="4" spans="2:14" x14ac:dyDescent="0.25">
      <c r="B4" s="10"/>
      <c r="G4" s="6" t="s">
        <v>4</v>
      </c>
      <c r="H4" s="6">
        <f>'I Totaal'!H4</f>
        <v>45195</v>
      </c>
      <c r="J4" s="3"/>
    </row>
    <row r="5" spans="2:14" x14ac:dyDescent="0.25">
      <c r="B5" s="10"/>
      <c r="G5" t="s">
        <v>5</v>
      </c>
      <c r="H5" t="str">
        <f>'I Totaal'!H5</f>
        <v>EB</v>
      </c>
      <c r="J5" s="3"/>
    </row>
    <row r="6" spans="2:14" x14ac:dyDescent="0.25">
      <c r="B6" s="11"/>
      <c r="C6" s="4"/>
      <c r="D6" s="4"/>
      <c r="E6" s="4"/>
      <c r="F6" s="4"/>
      <c r="G6" s="4" t="s">
        <v>7</v>
      </c>
      <c r="H6" s="4" t="str">
        <f>'I Totaal'!H6</f>
        <v>20230926 eb01</v>
      </c>
      <c r="I6" s="4"/>
      <c r="J6" s="5"/>
    </row>
    <row r="10" spans="2:14" x14ac:dyDescent="0.25">
      <c r="B10" s="24" t="s">
        <v>76</v>
      </c>
      <c r="C10" s="15"/>
      <c r="D10" s="15"/>
      <c r="E10" s="15"/>
      <c r="F10" s="15"/>
      <c r="G10" s="15"/>
      <c r="H10" s="15"/>
      <c r="I10" s="15"/>
      <c r="J10" s="16"/>
    </row>
    <row r="12" spans="2:14" x14ac:dyDescent="0.25">
      <c r="B12" s="25"/>
      <c r="C12" s="15" t="s">
        <v>10</v>
      </c>
      <c r="D12" s="43" t="s">
        <v>11</v>
      </c>
      <c r="E12" s="43" t="s">
        <v>12</v>
      </c>
      <c r="F12" s="43" t="s">
        <v>13</v>
      </c>
      <c r="G12" s="43" t="s">
        <v>53</v>
      </c>
      <c r="H12" s="15"/>
      <c r="I12" s="44" t="s">
        <v>54</v>
      </c>
      <c r="J12" s="55" t="s">
        <v>16</v>
      </c>
    </row>
    <row r="13" spans="2:14" x14ac:dyDescent="0.25">
      <c r="B13" s="17">
        <v>1</v>
      </c>
      <c r="C13" s="18" t="s">
        <v>55</v>
      </c>
      <c r="D13" s="18"/>
      <c r="E13" s="38" t="s">
        <v>52</v>
      </c>
      <c r="F13" s="1"/>
      <c r="G13" s="1"/>
      <c r="H13" s="1"/>
      <c r="I13" s="2"/>
      <c r="J13" s="49"/>
    </row>
    <row r="14" spans="2:14" x14ac:dyDescent="0.25">
      <c r="B14" s="10" t="s">
        <v>18</v>
      </c>
      <c r="C14" t="s">
        <v>58</v>
      </c>
      <c r="I14" s="29">
        <v>800000</v>
      </c>
      <c r="J14" s="49"/>
      <c r="L14" s="12"/>
      <c r="M14" s="13"/>
      <c r="N14" s="14"/>
    </row>
    <row r="15" spans="2:14" x14ac:dyDescent="0.25">
      <c r="B15" s="10" t="s">
        <v>21</v>
      </c>
      <c r="C15" t="s">
        <v>77</v>
      </c>
      <c r="D15" s="73">
        <v>0.1</v>
      </c>
      <c r="E15" s="97" t="e">
        <f>#REF!</f>
        <v>#REF!</v>
      </c>
      <c r="F15" s="40" t="s">
        <v>13</v>
      </c>
      <c r="G15" s="7">
        <f>I14</f>
        <v>800000</v>
      </c>
      <c r="I15" s="53" t="e">
        <f>E15*G15</f>
        <v>#REF!</v>
      </c>
      <c r="J15" s="50" t="e">
        <f>IF(E15&gt;D15,"max "&amp;100*D15&amp;" %","")</f>
        <v>#REF!</v>
      </c>
      <c r="L15" s="12"/>
      <c r="M15" s="13"/>
      <c r="N15" s="14"/>
    </row>
    <row r="16" spans="2:14" x14ac:dyDescent="0.25">
      <c r="B16" s="10" t="s">
        <v>24</v>
      </c>
      <c r="C16" t="s">
        <v>62</v>
      </c>
      <c r="D16" s="54"/>
      <c r="E16" s="54"/>
      <c r="I16" s="29">
        <v>400000</v>
      </c>
      <c r="J16" s="49"/>
      <c r="L16" s="12"/>
      <c r="M16" s="13"/>
      <c r="N16" s="14"/>
    </row>
    <row r="17" spans="2:14" x14ac:dyDescent="0.25">
      <c r="B17" s="10" t="s">
        <v>27</v>
      </c>
      <c r="C17" t="s">
        <v>78</v>
      </c>
      <c r="D17" s="73">
        <v>0.1</v>
      </c>
      <c r="E17" s="97" t="e">
        <f>#REF!</f>
        <v>#REF!</v>
      </c>
      <c r="F17" s="40" t="s">
        <v>13</v>
      </c>
      <c r="G17" s="7">
        <f>I16</f>
        <v>400000</v>
      </c>
      <c r="I17" s="19" t="e">
        <f>E17*G17</f>
        <v>#REF!</v>
      </c>
      <c r="J17" s="50" t="e">
        <f>IF(E17&gt;D17,"max "&amp;100*D17&amp;" %","")</f>
        <v>#REF!</v>
      </c>
      <c r="L17" s="12"/>
      <c r="M17" s="13"/>
      <c r="N17" s="14"/>
    </row>
    <row r="18" spans="2:14" x14ac:dyDescent="0.25">
      <c r="B18" s="10" t="s">
        <v>61</v>
      </c>
      <c r="C18" t="s">
        <v>79</v>
      </c>
      <c r="D18" s="54"/>
      <c r="E18" s="54"/>
      <c r="F18" s="40"/>
      <c r="G18" s="7"/>
      <c r="I18" s="29">
        <v>420000</v>
      </c>
      <c r="J18" s="49"/>
      <c r="L18" s="12"/>
      <c r="M18" s="13"/>
      <c r="N18" s="14"/>
    </row>
    <row r="19" spans="2:14" x14ac:dyDescent="0.25">
      <c r="B19" s="10" t="s">
        <v>63</v>
      </c>
      <c r="C19" t="s">
        <v>80</v>
      </c>
      <c r="D19" s="73">
        <v>0.06</v>
      </c>
      <c r="E19" s="97" t="e">
        <f>#REF!</f>
        <v>#REF!</v>
      </c>
      <c r="F19" s="40" t="s">
        <v>13</v>
      </c>
      <c r="G19" s="7">
        <f>I18</f>
        <v>420000</v>
      </c>
      <c r="I19" s="19" t="e">
        <f>E19*G19</f>
        <v>#REF!</v>
      </c>
      <c r="J19" s="50" t="e">
        <f>IF(E19&gt;D19,"max "&amp;100*D19&amp;" %","")</f>
        <v>#REF!</v>
      </c>
      <c r="L19" s="12"/>
      <c r="M19" s="13"/>
      <c r="N19" s="14"/>
    </row>
    <row r="20" spans="2:14" x14ac:dyDescent="0.25">
      <c r="B20" s="10" t="s">
        <v>81</v>
      </c>
      <c r="C20" t="s">
        <v>82</v>
      </c>
      <c r="D20" s="54"/>
      <c r="E20" s="86"/>
      <c r="F20" s="40"/>
      <c r="G20" s="40"/>
      <c r="H20" s="7"/>
      <c r="I20" s="29">
        <v>100000</v>
      </c>
      <c r="J20" s="49"/>
      <c r="L20" s="12"/>
      <c r="M20" s="13"/>
      <c r="N20" s="14"/>
    </row>
    <row r="21" spans="2:14" x14ac:dyDescent="0.25">
      <c r="B21" s="10" t="s">
        <v>83</v>
      </c>
      <c r="C21" t="s">
        <v>84</v>
      </c>
      <c r="D21" s="73">
        <v>0.06</v>
      </c>
      <c r="E21" s="97" t="e">
        <f>#REF!</f>
        <v>#REF!</v>
      </c>
      <c r="F21" s="40" t="s">
        <v>13</v>
      </c>
      <c r="G21" s="93">
        <f>I20</f>
        <v>100000</v>
      </c>
      <c r="H21" s="7"/>
      <c r="I21" s="19" t="e">
        <f>E21*G21</f>
        <v>#REF!</v>
      </c>
      <c r="J21" s="50" t="e">
        <f>IF(E21&gt;D21,"max "&amp;100*D21&amp;" %","")</f>
        <v>#REF!</v>
      </c>
      <c r="L21" s="12"/>
      <c r="M21" s="13"/>
      <c r="N21" s="14"/>
    </row>
    <row r="22" spans="2:14" x14ac:dyDescent="0.25">
      <c r="B22" s="10" t="s">
        <v>85</v>
      </c>
      <c r="C22" t="s">
        <v>86</v>
      </c>
      <c r="D22" s="87">
        <v>70</v>
      </c>
      <c r="E22" s="31">
        <v>50000</v>
      </c>
      <c r="F22" s="40" t="s">
        <v>57</v>
      </c>
      <c r="G22" s="103" t="e">
        <f>AVERAGE(#REF!,#REF!)</f>
        <v>#REF!</v>
      </c>
      <c r="H22" s="26"/>
      <c r="I22" s="23" t="e">
        <f>E22*G22</f>
        <v>#REF!</v>
      </c>
      <c r="J22" s="50" t="e">
        <f>IF(G22&gt;D22,"max "&amp;D22,"")</f>
        <v>#REF!</v>
      </c>
      <c r="L22" s="12"/>
      <c r="M22" s="13"/>
      <c r="N22" s="14"/>
    </row>
    <row r="23" spans="2:14" x14ac:dyDescent="0.25">
      <c r="B23" s="10" t="s">
        <v>87</v>
      </c>
      <c r="C23" t="s">
        <v>64</v>
      </c>
      <c r="D23" s="37"/>
      <c r="I23" s="19" t="e">
        <f>SUBTOTAL(9,I13:I22)</f>
        <v>#REF!</v>
      </c>
      <c r="J23" s="50" t="str">
        <f>IF(E23&gt;D23,"max "&amp;100*D23&amp;" %","")</f>
        <v/>
      </c>
      <c r="L23" s="12"/>
      <c r="M23" s="13"/>
      <c r="N23" s="14"/>
    </row>
    <row r="24" spans="2:14" x14ac:dyDescent="0.25">
      <c r="B24" s="10"/>
      <c r="D24" s="37"/>
      <c r="I24" s="3"/>
      <c r="J24" s="49"/>
    </row>
    <row r="25" spans="2:14" x14ac:dyDescent="0.25">
      <c r="B25" s="20">
        <v>2</v>
      </c>
      <c r="C25" s="21" t="s">
        <v>65</v>
      </c>
      <c r="D25" s="37"/>
      <c r="I25" s="3"/>
      <c r="J25" s="49"/>
      <c r="L25" s="12"/>
    </row>
    <row r="26" spans="2:14" x14ac:dyDescent="0.25">
      <c r="B26" s="10" t="s">
        <v>30</v>
      </c>
      <c r="C26" t="s">
        <v>88</v>
      </c>
      <c r="D26" s="73">
        <v>0.05</v>
      </c>
      <c r="E26" s="90">
        <v>0.05</v>
      </c>
      <c r="F26" s="40" t="s">
        <v>13</v>
      </c>
      <c r="G26" s="7" t="e">
        <f>I23</f>
        <v>#REF!</v>
      </c>
      <c r="I26" s="19" t="e">
        <f>E26*G26</f>
        <v>#REF!</v>
      </c>
      <c r="J26" s="50" t="str">
        <f t="shared" ref="J26:J30" si="0">IF(E26&gt;D26,"max "&amp;100*D26&amp;" %","")</f>
        <v/>
      </c>
      <c r="L26" s="12"/>
      <c r="M26" s="13"/>
      <c r="N26" s="14"/>
    </row>
    <row r="27" spans="2:14" x14ac:dyDescent="0.25">
      <c r="B27" s="10" t="s">
        <v>67</v>
      </c>
      <c r="C27" t="s">
        <v>89</v>
      </c>
      <c r="D27" s="73">
        <v>1.4999999999999999E-2</v>
      </c>
      <c r="E27" s="90">
        <v>1.4999999999999999E-2</v>
      </c>
      <c r="F27" s="40" t="s">
        <v>13</v>
      </c>
      <c r="G27" s="7" t="e">
        <f>I23</f>
        <v>#REF!</v>
      </c>
      <c r="I27" s="19" t="e">
        <f>E27*G27</f>
        <v>#REF!</v>
      </c>
      <c r="J27" s="50" t="str">
        <f t="shared" si="0"/>
        <v/>
      </c>
      <c r="L27" s="12"/>
      <c r="M27" s="13"/>
      <c r="N27" s="14"/>
    </row>
    <row r="28" spans="2:14" x14ac:dyDescent="0.25">
      <c r="B28" s="10" t="s">
        <v>69</v>
      </c>
      <c r="C28" t="s">
        <v>90</v>
      </c>
      <c r="D28" s="73">
        <v>1.4999999999999999E-2</v>
      </c>
      <c r="E28" s="90">
        <v>1.4999999999999999E-2</v>
      </c>
      <c r="F28" s="40" t="s">
        <v>13</v>
      </c>
      <c r="G28" s="7" t="e">
        <f>I23</f>
        <v>#REF!</v>
      </c>
      <c r="I28" s="19" t="e">
        <f>E28*G28</f>
        <v>#REF!</v>
      </c>
      <c r="J28" s="50" t="str">
        <f t="shared" si="0"/>
        <v/>
      </c>
      <c r="L28" s="12"/>
      <c r="M28" s="13"/>
      <c r="N28" s="14"/>
    </row>
    <row r="29" spans="2:14" x14ac:dyDescent="0.25">
      <c r="B29" s="10" t="s">
        <v>32</v>
      </c>
      <c r="C29" t="s">
        <v>91</v>
      </c>
      <c r="D29" s="73">
        <v>0.01</v>
      </c>
      <c r="E29" s="90">
        <v>0.01</v>
      </c>
      <c r="F29" s="40" t="s">
        <v>13</v>
      </c>
      <c r="G29" s="7" t="e">
        <f>I23</f>
        <v>#REF!</v>
      </c>
      <c r="I29" s="19" t="e">
        <f>E29*G29</f>
        <v>#REF!</v>
      </c>
      <c r="J29" s="50" t="str">
        <f>IF(E29&gt;D29,"max "&amp;100*D29&amp;" %","")</f>
        <v/>
      </c>
    </row>
    <row r="30" spans="2:14" x14ac:dyDescent="0.25">
      <c r="B30" s="10" t="s">
        <v>34</v>
      </c>
      <c r="C30" t="s">
        <v>70</v>
      </c>
      <c r="D30" s="73">
        <v>0.06</v>
      </c>
      <c r="E30" s="97" t="e">
        <f>#REF!</f>
        <v>#REF!</v>
      </c>
      <c r="F30" s="40" t="s">
        <v>13</v>
      </c>
      <c r="G30" s="7" t="e">
        <f>$I$23+SUM(I$25:I29)</f>
        <v>#REF!</v>
      </c>
      <c r="I30" s="23" t="e">
        <f>E30*G30</f>
        <v>#REF!</v>
      </c>
      <c r="J30" s="50" t="e">
        <f t="shared" si="0"/>
        <v>#REF!</v>
      </c>
    </row>
    <row r="31" spans="2:14" x14ac:dyDescent="0.25">
      <c r="B31" s="10" t="s">
        <v>36</v>
      </c>
      <c r="C31" t="s">
        <v>71</v>
      </c>
      <c r="E31" s="22" t="e">
        <f>I31/I23</f>
        <v>#REF!</v>
      </c>
      <c r="F31" s="7"/>
      <c r="G31" s="7"/>
      <c r="H31" s="7"/>
      <c r="I31" s="19" t="e">
        <f>SUBTOTAL(9,I25:I30)</f>
        <v>#REF!</v>
      </c>
      <c r="J31" s="49"/>
    </row>
    <row r="32" spans="2:14" x14ac:dyDescent="0.25">
      <c r="B32" s="10"/>
      <c r="I32" s="19"/>
      <c r="J32" s="49"/>
    </row>
    <row r="33" spans="2:10" x14ac:dyDescent="0.25">
      <c r="B33" s="20">
        <v>3</v>
      </c>
      <c r="C33" s="21" t="s">
        <v>72</v>
      </c>
      <c r="D33" s="21"/>
      <c r="I33" s="3"/>
      <c r="J33" s="49"/>
    </row>
    <row r="34" spans="2:10" x14ac:dyDescent="0.25">
      <c r="B34" s="10" t="s">
        <v>73</v>
      </c>
      <c r="C34" t="s">
        <v>55</v>
      </c>
      <c r="E34" s="22" t="e">
        <f>I34/$I$36</f>
        <v>#REF!</v>
      </c>
      <c r="I34" s="19" t="e">
        <f>SUBTOTAL(9,I13:I23)</f>
        <v>#REF!</v>
      </c>
      <c r="J34" s="49"/>
    </row>
    <row r="35" spans="2:10" x14ac:dyDescent="0.25">
      <c r="B35" s="10" t="s">
        <v>74</v>
      </c>
      <c r="C35" t="s">
        <v>65</v>
      </c>
      <c r="E35" s="22" t="e">
        <f>I35/$I$36</f>
        <v>#REF!</v>
      </c>
      <c r="I35" s="23" t="e">
        <f>SUBTOTAL(9,I25:I31)</f>
        <v>#REF!</v>
      </c>
      <c r="J35" s="49"/>
    </row>
    <row r="36" spans="2:10" x14ac:dyDescent="0.25">
      <c r="B36" s="10" t="s">
        <v>75</v>
      </c>
      <c r="C36" t="s">
        <v>72</v>
      </c>
      <c r="I36" s="19" t="e">
        <f>SUM(I34:I35)</f>
        <v>#REF!</v>
      </c>
      <c r="J36" s="49"/>
    </row>
    <row r="37" spans="2:10" x14ac:dyDescent="0.25">
      <c r="B37" s="10"/>
      <c r="I37" s="3"/>
      <c r="J37" s="51"/>
    </row>
    <row r="38" spans="2:10" x14ac:dyDescent="0.25">
      <c r="B38" s="25"/>
      <c r="C38" s="15" t="s">
        <v>72</v>
      </c>
      <c r="D38" s="15"/>
      <c r="E38" s="15"/>
      <c r="F38" s="15"/>
      <c r="G38" s="15"/>
      <c r="H38" s="15"/>
      <c r="I38" s="28" t="e">
        <f>MAX(I13:I37)</f>
        <v>#REF!</v>
      </c>
      <c r="J38" s="52"/>
    </row>
    <row r="40" spans="2:10" x14ac:dyDescent="0.25">
      <c r="B40" s="71" t="s">
        <v>92</v>
      </c>
    </row>
    <row r="42" spans="2:10" x14ac:dyDescent="0.25">
      <c r="B42" s="76" t="s">
        <v>43</v>
      </c>
      <c r="C42" s="77" t="s">
        <v>44</v>
      </c>
      <c r="D42" s="78"/>
    </row>
    <row r="43" spans="2:10" x14ac:dyDescent="0.25">
      <c r="B43" s="79"/>
      <c r="C43" s="66" t="s">
        <v>45</v>
      </c>
      <c r="D43" s="80"/>
    </row>
    <row r="44" spans="2:10" x14ac:dyDescent="0.25">
      <c r="B44" s="81"/>
      <c r="C44" t="s">
        <v>46</v>
      </c>
      <c r="D44" s="80"/>
    </row>
    <row r="45" spans="2:10" x14ac:dyDescent="0.25">
      <c r="B45" s="82"/>
      <c r="C45" s="66" t="s">
        <v>47</v>
      </c>
      <c r="D45" s="80"/>
    </row>
    <row r="46" spans="2:10" x14ac:dyDescent="0.25">
      <c r="B46" s="83"/>
      <c r="C46" s="92" t="s">
        <v>48</v>
      </c>
      <c r="D46" s="84"/>
    </row>
  </sheetData>
  <sheetProtection selectLockedCells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4"/>
  <sheetViews>
    <sheetView topLeftCell="A12" zoomScale="130" zoomScaleNormal="130" workbookViewId="0">
      <selection activeCell="I26" sqref="I26"/>
    </sheetView>
  </sheetViews>
  <sheetFormatPr defaultColWidth="11" defaultRowHeight="15.75" x14ac:dyDescent="0.25"/>
  <cols>
    <col min="1" max="1" width="3.875" customWidth="1"/>
    <col min="2" max="2" width="5.875" style="8" customWidth="1"/>
    <col min="3" max="3" width="34.5" bestFit="1" customWidth="1"/>
    <col min="4" max="9" width="12.875" customWidth="1"/>
    <col min="11" max="11" width="3.625" customWidth="1"/>
  </cols>
  <sheetData>
    <row r="2" spans="2:14" x14ac:dyDescent="0.25">
      <c r="B2" s="9"/>
      <c r="C2" s="1"/>
      <c r="D2" s="1"/>
      <c r="E2" s="1"/>
      <c r="F2" s="1"/>
      <c r="G2" s="1" t="s">
        <v>0</v>
      </c>
      <c r="H2" s="1" t="str">
        <f>'I Totaal'!H2</f>
        <v>Amsterdam UMC Raamovk</v>
      </c>
      <c r="I2" s="1"/>
      <c r="J2" s="2"/>
    </row>
    <row r="3" spans="2:14" x14ac:dyDescent="0.25">
      <c r="B3" s="10"/>
      <c r="G3" t="s">
        <v>2</v>
      </c>
      <c r="H3" t="str">
        <f>'I Totaal'!H3</f>
        <v>Calculatieschema</v>
      </c>
      <c r="J3" s="3"/>
    </row>
    <row r="4" spans="2:14" x14ac:dyDescent="0.25">
      <c r="B4" s="10"/>
      <c r="G4" s="6" t="s">
        <v>4</v>
      </c>
      <c r="H4" s="6">
        <f>'I Totaal'!H4</f>
        <v>45195</v>
      </c>
      <c r="J4" s="3"/>
    </row>
    <row r="5" spans="2:14" x14ac:dyDescent="0.25">
      <c r="B5" s="10"/>
      <c r="G5" t="s">
        <v>5</v>
      </c>
      <c r="H5" t="str">
        <f>'I Totaal'!H5</f>
        <v>EB</v>
      </c>
      <c r="J5" s="3"/>
    </row>
    <row r="6" spans="2:14" x14ac:dyDescent="0.25">
      <c r="B6" s="11"/>
      <c r="C6" s="4"/>
      <c r="D6" s="4"/>
      <c r="E6" s="4"/>
      <c r="F6" s="4"/>
      <c r="G6" s="4" t="s">
        <v>7</v>
      </c>
      <c r="H6" s="4" t="str">
        <f>'I Totaal'!H6</f>
        <v>20230926 eb01</v>
      </c>
      <c r="I6" s="4"/>
      <c r="J6" s="5"/>
    </row>
    <row r="10" spans="2:14" x14ac:dyDescent="0.25">
      <c r="B10" s="24" t="s">
        <v>93</v>
      </c>
      <c r="C10" s="15"/>
      <c r="D10" s="15"/>
      <c r="E10" s="15"/>
      <c r="F10" s="15"/>
      <c r="G10" s="15"/>
      <c r="H10" s="15"/>
      <c r="I10" s="15"/>
      <c r="J10" s="16"/>
    </row>
    <row r="12" spans="2:14" x14ac:dyDescent="0.25">
      <c r="B12" s="25"/>
      <c r="C12" s="15" t="s">
        <v>10</v>
      </c>
      <c r="D12" s="43" t="s">
        <v>11</v>
      </c>
      <c r="E12" s="43" t="s">
        <v>12</v>
      </c>
      <c r="F12" s="43" t="s">
        <v>13</v>
      </c>
      <c r="G12" s="43" t="s">
        <v>53</v>
      </c>
      <c r="H12" s="15"/>
      <c r="I12" s="44" t="s">
        <v>54</v>
      </c>
      <c r="J12" s="55" t="s">
        <v>16</v>
      </c>
    </row>
    <row r="13" spans="2:14" x14ac:dyDescent="0.25">
      <c r="B13" s="17">
        <v>1</v>
      </c>
      <c r="C13" s="18" t="s">
        <v>55</v>
      </c>
      <c r="D13" s="18"/>
      <c r="E13" s="38" t="s">
        <v>52</v>
      </c>
      <c r="F13" s="1"/>
      <c r="G13" s="1"/>
      <c r="H13" s="1"/>
      <c r="I13" s="2"/>
      <c r="J13" s="49"/>
    </row>
    <row r="14" spans="2:14" x14ac:dyDescent="0.25">
      <c r="B14" s="10" t="s">
        <v>18</v>
      </c>
      <c r="C14" t="s">
        <v>58</v>
      </c>
      <c r="I14" s="29">
        <v>600000</v>
      </c>
      <c r="J14" s="49"/>
      <c r="L14" s="12"/>
      <c r="M14" s="13"/>
      <c r="N14" s="14"/>
    </row>
    <row r="15" spans="2:14" x14ac:dyDescent="0.25">
      <c r="B15" s="10" t="s">
        <v>21</v>
      </c>
      <c r="C15" t="s">
        <v>77</v>
      </c>
      <c r="D15" s="73">
        <v>0.1</v>
      </c>
      <c r="E15" s="97" t="e">
        <f>#REF!</f>
        <v>#REF!</v>
      </c>
      <c r="F15" s="40" t="s">
        <v>13</v>
      </c>
      <c r="G15" s="7">
        <f>I14</f>
        <v>600000</v>
      </c>
      <c r="I15" s="19" t="e">
        <f>E15*G15</f>
        <v>#REF!</v>
      </c>
      <c r="J15" s="50" t="e">
        <f t="shared" ref="J15" si="0">IF(E15&gt;D15,"max "&amp;100*D15&amp;" %","")</f>
        <v>#REF!</v>
      </c>
      <c r="L15" s="12"/>
      <c r="M15" s="13"/>
      <c r="N15" s="14"/>
    </row>
    <row r="16" spans="2:14" x14ac:dyDescent="0.25">
      <c r="B16" s="10" t="s">
        <v>24</v>
      </c>
      <c r="C16" t="s">
        <v>62</v>
      </c>
      <c r="D16" s="54"/>
      <c r="E16" s="54"/>
      <c r="I16" s="29">
        <v>200000</v>
      </c>
      <c r="J16" s="49"/>
      <c r="L16" s="12"/>
      <c r="M16" s="13"/>
      <c r="N16" s="14"/>
    </row>
    <row r="17" spans="2:14" x14ac:dyDescent="0.25">
      <c r="B17" s="10" t="s">
        <v>27</v>
      </c>
      <c r="C17" t="s">
        <v>78</v>
      </c>
      <c r="D17" s="73">
        <v>0.1</v>
      </c>
      <c r="E17" s="97" t="e">
        <f>#REF!</f>
        <v>#REF!</v>
      </c>
      <c r="F17" s="40" t="s">
        <v>13</v>
      </c>
      <c r="G17" s="7">
        <f>I16</f>
        <v>200000</v>
      </c>
      <c r="I17" s="19" t="e">
        <f>E17*G17</f>
        <v>#REF!</v>
      </c>
      <c r="J17" s="50" t="e">
        <f t="shared" ref="J17" si="1">IF(E17&gt;D17,"max "&amp;100*D17&amp;" %","")</f>
        <v>#REF!</v>
      </c>
      <c r="L17" s="12"/>
      <c r="M17" s="13"/>
      <c r="N17" s="14"/>
    </row>
    <row r="18" spans="2:14" x14ac:dyDescent="0.25">
      <c r="B18" s="10" t="s">
        <v>61</v>
      </c>
      <c r="C18" t="s">
        <v>82</v>
      </c>
      <c r="D18" s="54"/>
      <c r="E18" s="54"/>
      <c r="F18" s="40"/>
      <c r="G18" s="40"/>
      <c r="H18" s="7"/>
      <c r="I18" s="29">
        <v>100000</v>
      </c>
      <c r="J18" s="49"/>
      <c r="L18" s="12"/>
      <c r="M18" s="13"/>
      <c r="N18" s="14"/>
    </row>
    <row r="19" spans="2:14" x14ac:dyDescent="0.25">
      <c r="B19" s="10" t="s">
        <v>63</v>
      </c>
      <c r="C19" t="s">
        <v>84</v>
      </c>
      <c r="D19" s="73">
        <v>0.06</v>
      </c>
      <c r="E19" s="97" t="e">
        <f>#REF!</f>
        <v>#REF!</v>
      </c>
      <c r="F19" s="40" t="s">
        <v>13</v>
      </c>
      <c r="G19" s="93">
        <f>I18</f>
        <v>100000</v>
      </c>
      <c r="H19" s="7"/>
      <c r="I19" s="19" t="e">
        <f>E19*G19</f>
        <v>#REF!</v>
      </c>
      <c r="J19" s="50" t="e">
        <f t="shared" ref="J19" si="2">IF(E19&gt;D19,"max "&amp;100*D19&amp;" %","")</f>
        <v>#REF!</v>
      </c>
      <c r="L19" s="12"/>
      <c r="M19" s="13"/>
      <c r="N19" s="14"/>
    </row>
    <row r="20" spans="2:14" x14ac:dyDescent="0.25">
      <c r="B20" s="10" t="s">
        <v>81</v>
      </c>
      <c r="C20" t="s">
        <v>86</v>
      </c>
      <c r="D20" s="87">
        <v>67.5</v>
      </c>
      <c r="E20" s="31">
        <v>20000</v>
      </c>
      <c r="F20" s="40"/>
      <c r="G20" s="104" t="e">
        <f>AVERAGE(#REF!,#REF!)</f>
        <v>#REF!</v>
      </c>
      <c r="H20" s="26"/>
      <c r="I20" s="23" t="e">
        <f>E20*G20</f>
        <v>#REF!</v>
      </c>
      <c r="J20" s="50" t="e">
        <f>IF(G20&gt;D20,"max "&amp;D20,"")</f>
        <v>#REF!</v>
      </c>
      <c r="L20" s="12"/>
      <c r="M20" s="13"/>
      <c r="N20" s="14"/>
    </row>
    <row r="21" spans="2:14" x14ac:dyDescent="0.25">
      <c r="B21" s="10" t="s">
        <v>83</v>
      </c>
      <c r="C21" t="s">
        <v>64</v>
      </c>
      <c r="I21" s="19" t="e">
        <f>SUBTOTAL(9,I13:I20)</f>
        <v>#REF!</v>
      </c>
      <c r="J21" s="50" t="str">
        <f>IF(E21&gt;D21,"max "&amp;100*D21&amp;" %","")</f>
        <v/>
      </c>
      <c r="L21" s="12"/>
      <c r="M21" s="13"/>
      <c r="N21" s="14"/>
    </row>
    <row r="22" spans="2:14" x14ac:dyDescent="0.25">
      <c r="B22" s="10"/>
      <c r="I22" s="3"/>
      <c r="J22" s="50"/>
    </row>
    <row r="23" spans="2:14" x14ac:dyDescent="0.25">
      <c r="B23" s="20">
        <v>2</v>
      </c>
      <c r="C23" s="21" t="s">
        <v>65</v>
      </c>
      <c r="D23" s="21"/>
      <c r="I23" s="3"/>
      <c r="J23" s="50" t="str">
        <f>IF(E23&gt;D23,"max "&amp;100*D23&amp;" %","")</f>
        <v/>
      </c>
      <c r="L23" s="12"/>
    </row>
    <row r="24" spans="2:14" x14ac:dyDescent="0.25">
      <c r="B24" s="10" t="s">
        <v>30</v>
      </c>
      <c r="C24" t="s">
        <v>94</v>
      </c>
      <c r="D24" s="73">
        <v>0.05</v>
      </c>
      <c r="E24" s="90">
        <v>0.05</v>
      </c>
      <c r="F24" s="40" t="s">
        <v>13</v>
      </c>
      <c r="G24" s="7" t="e">
        <f>$I$21</f>
        <v>#REF!</v>
      </c>
      <c r="H24" s="7"/>
      <c r="I24" s="19" t="e">
        <f>E24*G24</f>
        <v>#REF!</v>
      </c>
      <c r="J24" s="50" t="str">
        <f t="shared" ref="J24:J30" si="3">IF(E24&gt;D24,"max "&amp;100*D24&amp;" %","")</f>
        <v/>
      </c>
      <c r="L24" s="105" t="s">
        <v>95</v>
      </c>
      <c r="M24" s="13"/>
      <c r="N24" s="14"/>
    </row>
    <row r="25" spans="2:14" x14ac:dyDescent="0.25">
      <c r="B25" s="10" t="s">
        <v>67</v>
      </c>
      <c r="C25" t="s">
        <v>89</v>
      </c>
      <c r="D25" s="73">
        <v>1.4999999999999999E-2</v>
      </c>
      <c r="E25" s="90">
        <v>1.4999999999999999E-2</v>
      </c>
      <c r="F25" s="40" t="s">
        <v>13</v>
      </c>
      <c r="G25" s="7" t="e">
        <f>$I$21</f>
        <v>#REF!</v>
      </c>
      <c r="H25" s="7"/>
      <c r="I25" s="19" t="e">
        <f>E25*G25</f>
        <v>#REF!</v>
      </c>
      <c r="J25" s="50" t="str">
        <f t="shared" si="3"/>
        <v/>
      </c>
      <c r="L25" s="105"/>
      <c r="M25" s="13"/>
      <c r="N25" s="14"/>
    </row>
    <row r="26" spans="2:14" x14ac:dyDescent="0.25">
      <c r="B26" s="10" t="s">
        <v>69</v>
      </c>
      <c r="C26" t="s">
        <v>90</v>
      </c>
      <c r="D26" s="73">
        <v>1.4999999999999999E-2</v>
      </c>
      <c r="E26" s="90">
        <v>1.4999999999999999E-2</v>
      </c>
      <c r="F26" s="40" t="s">
        <v>13</v>
      </c>
      <c r="G26" s="7" t="e">
        <f>$I$21</f>
        <v>#REF!</v>
      </c>
      <c r="H26" s="7"/>
      <c r="I26" s="19" t="e">
        <f>E26*G26</f>
        <v>#REF!</v>
      </c>
      <c r="J26" s="50" t="str">
        <f t="shared" si="3"/>
        <v/>
      </c>
      <c r="L26" s="105"/>
      <c r="M26" s="13"/>
      <c r="N26" s="14"/>
    </row>
    <row r="27" spans="2:14" x14ac:dyDescent="0.25">
      <c r="B27" s="10" t="s">
        <v>34</v>
      </c>
      <c r="C27" t="s">
        <v>91</v>
      </c>
      <c r="D27" s="73">
        <v>0.01</v>
      </c>
      <c r="E27" s="90">
        <v>0.01</v>
      </c>
      <c r="F27" s="40" t="s">
        <v>13</v>
      </c>
      <c r="G27" s="7" t="e">
        <f>I21</f>
        <v>#REF!</v>
      </c>
      <c r="I27" s="19" t="e">
        <f>E27*G27</f>
        <v>#REF!</v>
      </c>
      <c r="J27" s="50" t="str">
        <f t="shared" si="3"/>
        <v/>
      </c>
    </row>
    <row r="28" spans="2:14" x14ac:dyDescent="0.25">
      <c r="B28" s="10" t="s">
        <v>32</v>
      </c>
      <c r="C28" t="s">
        <v>70</v>
      </c>
      <c r="D28" s="73">
        <v>0.06</v>
      </c>
      <c r="E28" s="97" t="e">
        <f>#REF!</f>
        <v>#REF!</v>
      </c>
      <c r="F28" s="40" t="s">
        <v>13</v>
      </c>
      <c r="G28" s="7" t="e">
        <f>$I$21+SUM(I$23:I27)</f>
        <v>#REF!</v>
      </c>
      <c r="H28" s="7"/>
      <c r="I28" s="23" t="e">
        <f>E28*G28</f>
        <v>#REF!</v>
      </c>
      <c r="J28" s="50" t="e">
        <f t="shared" si="3"/>
        <v>#REF!</v>
      </c>
    </row>
    <row r="29" spans="2:14" x14ac:dyDescent="0.25">
      <c r="B29" s="10" t="s">
        <v>36</v>
      </c>
      <c r="C29" t="s">
        <v>71</v>
      </c>
      <c r="E29" s="22" t="e">
        <f>I29/I21</f>
        <v>#REF!</v>
      </c>
      <c r="F29" s="7"/>
      <c r="G29" s="7"/>
      <c r="H29" s="7"/>
      <c r="I29" s="19" t="e">
        <f>SUBTOTAL(9,I23:I28)</f>
        <v>#REF!</v>
      </c>
      <c r="J29" s="50"/>
    </row>
    <row r="30" spans="2:14" x14ac:dyDescent="0.25">
      <c r="B30" s="10"/>
      <c r="I30" s="19"/>
      <c r="J30" s="50" t="str">
        <f t="shared" si="3"/>
        <v/>
      </c>
    </row>
    <row r="31" spans="2:14" x14ac:dyDescent="0.25">
      <c r="B31" s="20">
        <v>3</v>
      </c>
      <c r="C31" s="21" t="s">
        <v>72</v>
      </c>
      <c r="D31" s="21"/>
      <c r="I31" s="3"/>
      <c r="J31" s="49"/>
    </row>
    <row r="32" spans="2:14" x14ac:dyDescent="0.25">
      <c r="B32" s="10" t="s">
        <v>73</v>
      </c>
      <c r="C32" t="s">
        <v>55</v>
      </c>
      <c r="E32" s="22" t="e">
        <f>I32/$I$34</f>
        <v>#REF!</v>
      </c>
      <c r="I32" s="19" t="e">
        <f>SUBTOTAL(9,I13:I21)</f>
        <v>#REF!</v>
      </c>
      <c r="J32" s="49"/>
    </row>
    <row r="33" spans="2:10" x14ac:dyDescent="0.25">
      <c r="B33" s="10" t="s">
        <v>74</v>
      </c>
      <c r="C33" t="s">
        <v>65</v>
      </c>
      <c r="E33" s="22" t="e">
        <f>I33/$I$34</f>
        <v>#REF!</v>
      </c>
      <c r="I33" s="23" t="e">
        <f>SUBTOTAL(9,I23:I29)</f>
        <v>#REF!</v>
      </c>
      <c r="J33" s="49"/>
    </row>
    <row r="34" spans="2:10" x14ac:dyDescent="0.25">
      <c r="B34" s="10" t="s">
        <v>75</v>
      </c>
      <c r="C34" t="s">
        <v>72</v>
      </c>
      <c r="I34" s="19" t="e">
        <f>SUM(I32:I33)</f>
        <v>#REF!</v>
      </c>
      <c r="J34" s="49"/>
    </row>
    <row r="35" spans="2:10" x14ac:dyDescent="0.25">
      <c r="B35" s="10"/>
      <c r="I35" s="3"/>
      <c r="J35" s="49"/>
    </row>
    <row r="36" spans="2:10" x14ac:dyDescent="0.25">
      <c r="B36" s="25"/>
      <c r="C36" s="15" t="s">
        <v>72</v>
      </c>
      <c r="D36" s="15"/>
      <c r="E36" s="15"/>
      <c r="F36" s="15"/>
      <c r="G36" s="15"/>
      <c r="H36" s="15"/>
      <c r="I36" s="28" t="e">
        <f>MAX(I13:I35)</f>
        <v>#REF!</v>
      </c>
      <c r="J36" s="52"/>
    </row>
    <row r="38" spans="2:10" x14ac:dyDescent="0.25">
      <c r="B38" s="71" t="s">
        <v>42</v>
      </c>
    </row>
    <row r="40" spans="2:10" x14ac:dyDescent="0.25">
      <c r="B40" s="76" t="s">
        <v>43</v>
      </c>
      <c r="C40" s="77" t="s">
        <v>44</v>
      </c>
      <c r="D40" s="78"/>
    </row>
    <row r="41" spans="2:10" x14ac:dyDescent="0.25">
      <c r="B41" s="79"/>
      <c r="C41" s="66" t="s">
        <v>45</v>
      </c>
      <c r="D41" s="80"/>
    </row>
    <row r="42" spans="2:10" x14ac:dyDescent="0.25">
      <c r="B42" s="81"/>
      <c r="C42" t="s">
        <v>46</v>
      </c>
      <c r="D42" s="80"/>
    </row>
    <row r="43" spans="2:10" x14ac:dyDescent="0.25">
      <c r="B43" s="82"/>
      <c r="C43" s="66" t="s">
        <v>47</v>
      </c>
      <c r="D43" s="80"/>
    </row>
    <row r="44" spans="2:10" x14ac:dyDescent="0.25">
      <c r="B44" s="83"/>
      <c r="C44" s="92" t="s">
        <v>48</v>
      </c>
      <c r="D44" s="84"/>
    </row>
  </sheetData>
  <sheetProtection selectLockedCells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36"/>
  <sheetViews>
    <sheetView zoomScale="90" zoomScaleNormal="90" workbookViewId="0">
      <selection activeCell="D21" sqref="D21"/>
    </sheetView>
  </sheetViews>
  <sheetFormatPr defaultColWidth="11" defaultRowHeight="15.75" x14ac:dyDescent="0.25"/>
  <cols>
    <col min="1" max="1" width="3.875" customWidth="1"/>
    <col min="2" max="2" width="5.875" style="8" customWidth="1"/>
    <col min="3" max="3" width="34.5" bestFit="1" customWidth="1"/>
    <col min="4" max="9" width="12.875" customWidth="1"/>
    <col min="11" max="11" width="3.625" customWidth="1"/>
  </cols>
  <sheetData>
    <row r="2" spans="2:14" x14ac:dyDescent="0.25">
      <c r="B2" s="9"/>
      <c r="C2" s="1"/>
      <c r="D2" s="1"/>
      <c r="E2" s="1"/>
      <c r="F2" s="1"/>
      <c r="G2" s="1" t="s">
        <v>0</v>
      </c>
      <c r="H2" s="1" t="str">
        <f>'I Totaal'!H2</f>
        <v>Amsterdam UMC Raamovk</v>
      </c>
      <c r="I2" s="1"/>
      <c r="J2" s="2"/>
    </row>
    <row r="3" spans="2:14" x14ac:dyDescent="0.25">
      <c r="B3" s="10"/>
      <c r="G3" t="s">
        <v>2</v>
      </c>
      <c r="H3" t="str">
        <f>'I Totaal'!H3</f>
        <v>Calculatieschema</v>
      </c>
      <c r="J3" s="3"/>
    </row>
    <row r="4" spans="2:14" x14ac:dyDescent="0.25">
      <c r="B4" s="10"/>
      <c r="G4" s="6" t="s">
        <v>4</v>
      </c>
      <c r="H4" s="6">
        <f>'I Totaal'!H4</f>
        <v>45195</v>
      </c>
      <c r="J4" s="3"/>
    </row>
    <row r="5" spans="2:14" x14ac:dyDescent="0.25">
      <c r="B5" s="10"/>
      <c r="G5" t="s">
        <v>5</v>
      </c>
      <c r="H5" t="str">
        <f>'I Totaal'!H5</f>
        <v>EB</v>
      </c>
      <c r="J5" s="3"/>
    </row>
    <row r="6" spans="2:14" x14ac:dyDescent="0.25">
      <c r="B6" s="11"/>
      <c r="C6" s="4"/>
      <c r="D6" s="4"/>
      <c r="E6" s="4"/>
      <c r="F6" s="4"/>
      <c r="G6" s="4" t="s">
        <v>7</v>
      </c>
      <c r="H6" s="4" t="str">
        <f>'I Totaal'!H6</f>
        <v>20230926 eb01</v>
      </c>
      <c r="I6" s="4"/>
      <c r="J6" s="5"/>
    </row>
    <row r="10" spans="2:14" x14ac:dyDescent="0.25">
      <c r="B10" s="24" t="s">
        <v>96</v>
      </c>
      <c r="C10" s="15"/>
      <c r="D10" s="15"/>
      <c r="E10" s="15"/>
      <c r="F10" s="15"/>
      <c r="G10" s="15"/>
      <c r="H10" s="15"/>
      <c r="I10" s="15"/>
      <c r="J10" s="16"/>
    </row>
    <row r="12" spans="2:14" x14ac:dyDescent="0.25">
      <c r="B12" s="25"/>
      <c r="C12" s="15" t="s">
        <v>10</v>
      </c>
      <c r="D12" s="43" t="s">
        <v>11</v>
      </c>
      <c r="E12" s="43" t="s">
        <v>12</v>
      </c>
      <c r="F12" s="43" t="s">
        <v>13</v>
      </c>
      <c r="G12" s="43" t="s">
        <v>53</v>
      </c>
      <c r="H12" s="15"/>
      <c r="I12" s="44" t="s">
        <v>54</v>
      </c>
      <c r="J12" s="55" t="s">
        <v>16</v>
      </c>
    </row>
    <row r="13" spans="2:14" x14ac:dyDescent="0.25">
      <c r="B13" s="17">
        <v>1</v>
      </c>
      <c r="C13" s="18" t="s">
        <v>55</v>
      </c>
      <c r="D13" s="18"/>
      <c r="E13" s="1"/>
      <c r="F13" s="1"/>
      <c r="G13" s="1"/>
      <c r="H13" s="1"/>
      <c r="I13" s="2"/>
      <c r="J13" s="48"/>
    </row>
    <row r="14" spans="2:14" x14ac:dyDescent="0.25">
      <c r="B14" s="10" t="s">
        <v>18</v>
      </c>
      <c r="C14" t="s">
        <v>62</v>
      </c>
      <c r="I14" s="29">
        <v>250000</v>
      </c>
      <c r="J14" s="49"/>
      <c r="L14" s="12"/>
      <c r="M14" s="13"/>
      <c r="N14" s="14"/>
    </row>
    <row r="15" spans="2:14" x14ac:dyDescent="0.25">
      <c r="B15" s="10" t="s">
        <v>21</v>
      </c>
      <c r="C15" t="s">
        <v>97</v>
      </c>
      <c r="D15" s="73">
        <v>0.1</v>
      </c>
      <c r="E15" s="97" t="e">
        <f>#REF!</f>
        <v>#REF!</v>
      </c>
      <c r="F15" s="40" t="s">
        <v>13</v>
      </c>
      <c r="G15" s="7">
        <f>SUM($I$13:I14)</f>
        <v>250000</v>
      </c>
      <c r="I15" s="30" t="e">
        <f>E15*G15</f>
        <v>#REF!</v>
      </c>
      <c r="J15" s="50" t="e">
        <f t="shared" ref="J15" si="0">IF(E15&gt;D15,"max "&amp;100*D15&amp;" %","")</f>
        <v>#REF!</v>
      </c>
      <c r="L15" s="12"/>
      <c r="M15" s="13"/>
      <c r="N15" s="14"/>
    </row>
    <row r="16" spans="2:14" x14ac:dyDescent="0.25">
      <c r="B16" s="10" t="s">
        <v>24</v>
      </c>
      <c r="C16" t="s">
        <v>64</v>
      </c>
      <c r="D16" s="54"/>
      <c r="E16" s="54"/>
      <c r="I16" s="19" t="e">
        <f>SUBTOTAL(9,I13:I15)</f>
        <v>#REF!</v>
      </c>
      <c r="J16" s="49"/>
      <c r="L16" s="12"/>
      <c r="M16" s="13"/>
      <c r="N16" s="14"/>
    </row>
    <row r="17" spans="2:14" x14ac:dyDescent="0.25">
      <c r="B17" s="10"/>
      <c r="D17" s="54"/>
      <c r="E17" s="54"/>
      <c r="I17" s="3"/>
      <c r="J17" s="49"/>
    </row>
    <row r="18" spans="2:14" x14ac:dyDescent="0.25">
      <c r="B18" s="20">
        <v>2</v>
      </c>
      <c r="C18" s="21" t="s">
        <v>65</v>
      </c>
      <c r="D18" s="88"/>
      <c r="E18" s="54"/>
      <c r="I18" s="3"/>
      <c r="J18" s="49"/>
      <c r="L18" s="12"/>
    </row>
    <row r="19" spans="2:14" x14ac:dyDescent="0.25">
      <c r="B19" s="10" t="s">
        <v>30</v>
      </c>
      <c r="C19" t="s">
        <v>98</v>
      </c>
      <c r="D19" s="73">
        <v>0.01</v>
      </c>
      <c r="E19" s="90">
        <v>0.01</v>
      </c>
      <c r="F19" s="40" t="s">
        <v>13</v>
      </c>
      <c r="G19" s="7" t="e">
        <f>I16</f>
        <v>#REF!</v>
      </c>
      <c r="H19" s="7"/>
      <c r="I19" s="19" t="e">
        <f>E19*G19</f>
        <v>#REF!</v>
      </c>
      <c r="J19" s="50" t="str">
        <f t="shared" ref="J19:J20" si="1">IF(E19&gt;D19,"max "&amp;100*D19&amp;" %","")</f>
        <v/>
      </c>
      <c r="L19" s="12"/>
      <c r="M19" s="13"/>
      <c r="N19" s="14"/>
    </row>
    <row r="20" spans="2:14" x14ac:dyDescent="0.25">
      <c r="B20" s="10" t="s">
        <v>67</v>
      </c>
      <c r="C20" t="s">
        <v>70</v>
      </c>
      <c r="D20" s="73">
        <f>'E-Installaties'!D28</f>
        <v>0.06</v>
      </c>
      <c r="E20" s="97" t="e">
        <f>#REF!</f>
        <v>#REF!</v>
      </c>
      <c r="F20" s="40" t="s">
        <v>13</v>
      </c>
      <c r="G20" s="7" t="e">
        <f>$I$16+SUM(I$18:I19)</f>
        <v>#REF!</v>
      </c>
      <c r="H20" s="7"/>
      <c r="I20" s="23" t="e">
        <f>E20*G20</f>
        <v>#REF!</v>
      </c>
      <c r="J20" s="50" t="e">
        <f t="shared" si="1"/>
        <v>#REF!</v>
      </c>
    </row>
    <row r="21" spans="2:14" x14ac:dyDescent="0.25">
      <c r="B21" s="10" t="s">
        <v>69</v>
      </c>
      <c r="C21" t="s">
        <v>71</v>
      </c>
      <c r="D21" s="37"/>
      <c r="E21" s="22" t="e">
        <f>I21/I16</f>
        <v>#REF!</v>
      </c>
      <c r="F21" s="7"/>
      <c r="G21" s="7"/>
      <c r="H21" s="7"/>
      <c r="I21" s="19" t="e">
        <f>SUBTOTAL(9,I18:I20)</f>
        <v>#REF!</v>
      </c>
      <c r="J21" s="49"/>
    </row>
    <row r="22" spans="2:14" x14ac:dyDescent="0.25">
      <c r="B22" s="10"/>
      <c r="I22" s="19"/>
      <c r="J22" s="49"/>
    </row>
    <row r="23" spans="2:14" x14ac:dyDescent="0.25">
      <c r="B23" s="20">
        <v>3</v>
      </c>
      <c r="C23" s="21" t="s">
        <v>72</v>
      </c>
      <c r="D23" s="21"/>
      <c r="I23" s="3"/>
      <c r="J23" s="49"/>
    </row>
    <row r="24" spans="2:14" x14ac:dyDescent="0.25">
      <c r="B24" s="10" t="s">
        <v>73</v>
      </c>
      <c r="C24" t="s">
        <v>55</v>
      </c>
      <c r="E24" s="22" t="e">
        <f>I24/$I$26</f>
        <v>#REF!</v>
      </c>
      <c r="I24" s="19" t="e">
        <f>SUBTOTAL(9,I13:I16)</f>
        <v>#REF!</v>
      </c>
      <c r="J24" s="49"/>
    </row>
    <row r="25" spans="2:14" x14ac:dyDescent="0.25">
      <c r="B25" s="10" t="s">
        <v>74</v>
      </c>
      <c r="C25" t="s">
        <v>65</v>
      </c>
      <c r="E25" s="22" t="e">
        <f>I25/$I$26</f>
        <v>#REF!</v>
      </c>
      <c r="I25" s="23" t="e">
        <f>SUBTOTAL(9,I18:I21)</f>
        <v>#REF!</v>
      </c>
      <c r="J25" s="49"/>
    </row>
    <row r="26" spans="2:14" x14ac:dyDescent="0.25">
      <c r="B26" s="10" t="s">
        <v>75</v>
      </c>
      <c r="C26" t="s">
        <v>72</v>
      </c>
      <c r="I26" s="19" t="e">
        <f>SUM(I24:I25)</f>
        <v>#REF!</v>
      </c>
      <c r="J26" s="49"/>
    </row>
    <row r="27" spans="2:14" x14ac:dyDescent="0.25">
      <c r="B27" s="10"/>
      <c r="I27" s="3"/>
      <c r="J27" s="49"/>
    </row>
    <row r="28" spans="2:14" x14ac:dyDescent="0.25">
      <c r="B28" s="25"/>
      <c r="C28" s="15" t="s">
        <v>72</v>
      </c>
      <c r="D28" s="15"/>
      <c r="E28" s="15"/>
      <c r="F28" s="15"/>
      <c r="G28" s="15"/>
      <c r="H28" s="15"/>
      <c r="I28" s="28" t="e">
        <f>MAX(I13:I27)</f>
        <v>#REF!</v>
      </c>
      <c r="J28" s="52"/>
    </row>
    <row r="30" spans="2:14" x14ac:dyDescent="0.25">
      <c r="B30" s="71" t="s">
        <v>42</v>
      </c>
    </row>
    <row r="32" spans="2:14" x14ac:dyDescent="0.25">
      <c r="B32" s="76" t="s">
        <v>43</v>
      </c>
      <c r="C32" s="77" t="s">
        <v>44</v>
      </c>
      <c r="D32" s="78"/>
    </row>
    <row r="33" spans="2:4" x14ac:dyDescent="0.25">
      <c r="B33" s="79"/>
      <c r="C33" s="66" t="s">
        <v>45</v>
      </c>
      <c r="D33" s="80"/>
    </row>
    <row r="34" spans="2:4" x14ac:dyDescent="0.25">
      <c r="B34" s="81"/>
      <c r="C34" t="s">
        <v>46</v>
      </c>
      <c r="D34" s="80"/>
    </row>
    <row r="35" spans="2:4" x14ac:dyDescent="0.25">
      <c r="B35" s="82"/>
      <c r="C35" s="66" t="s">
        <v>47</v>
      </c>
      <c r="D35" s="80"/>
    </row>
    <row r="36" spans="2:4" x14ac:dyDescent="0.25">
      <c r="B36" s="83"/>
      <c r="C36" s="92" t="s">
        <v>48</v>
      </c>
      <c r="D36" s="84"/>
    </row>
  </sheetData>
  <sheetProtection selectLockedCells="1"/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39"/>
  <sheetViews>
    <sheetView topLeftCell="A9" zoomScale="120" zoomScaleNormal="120" workbookViewId="0">
      <selection activeCell="I26" sqref="I26"/>
    </sheetView>
  </sheetViews>
  <sheetFormatPr defaultColWidth="11" defaultRowHeight="15.75" x14ac:dyDescent="0.25"/>
  <cols>
    <col min="1" max="1" width="3.875" customWidth="1"/>
    <col min="2" max="2" width="5.875" style="8" customWidth="1"/>
    <col min="3" max="3" width="34.5" bestFit="1" customWidth="1"/>
    <col min="4" max="8" width="12.625" customWidth="1"/>
    <col min="9" max="9" width="3.625" customWidth="1"/>
  </cols>
  <sheetData>
    <row r="2" spans="2:11" x14ac:dyDescent="0.25">
      <c r="B2" s="9"/>
      <c r="C2" s="1"/>
      <c r="D2" s="1"/>
      <c r="E2" s="1"/>
      <c r="F2" s="1" t="s">
        <v>0</v>
      </c>
      <c r="G2" s="1" t="str">
        <f>'I Totaal'!H2</f>
        <v>Amsterdam UMC Raamovk</v>
      </c>
      <c r="H2" s="2"/>
    </row>
    <row r="3" spans="2:11" x14ac:dyDescent="0.25">
      <c r="B3" s="10"/>
      <c r="F3" t="s">
        <v>2</v>
      </c>
      <c r="G3" t="str">
        <f>'I Totaal'!H3</f>
        <v>Calculatieschema</v>
      </c>
      <c r="H3" s="3"/>
    </row>
    <row r="4" spans="2:11" x14ac:dyDescent="0.25">
      <c r="B4" s="10"/>
      <c r="F4" s="6" t="s">
        <v>4</v>
      </c>
      <c r="G4" s="6">
        <f>'I Totaal'!H4</f>
        <v>45195</v>
      </c>
      <c r="H4" s="3"/>
    </row>
    <row r="5" spans="2:11" x14ac:dyDescent="0.25">
      <c r="B5" s="10"/>
      <c r="F5" t="s">
        <v>5</v>
      </c>
      <c r="G5" t="str">
        <f>'I Totaal'!H5</f>
        <v>EB</v>
      </c>
      <c r="H5" s="3"/>
    </row>
    <row r="6" spans="2:11" x14ac:dyDescent="0.25">
      <c r="B6" s="11"/>
      <c r="C6" s="4"/>
      <c r="D6" s="4"/>
      <c r="E6" s="4"/>
      <c r="F6" s="4" t="s">
        <v>7</v>
      </c>
      <c r="G6" s="4" t="str">
        <f>'I Totaal'!H6</f>
        <v>20230926 eb01</v>
      </c>
      <c r="H6" s="5"/>
    </row>
    <row r="10" spans="2:11" x14ac:dyDescent="0.25">
      <c r="B10" s="24" t="s">
        <v>99</v>
      </c>
      <c r="C10" s="15"/>
      <c r="D10" s="15"/>
      <c r="E10" s="15"/>
      <c r="F10" s="15"/>
      <c r="G10" s="15"/>
      <c r="H10" s="16"/>
    </row>
    <row r="12" spans="2:11" x14ac:dyDescent="0.25">
      <c r="B12" s="25"/>
      <c r="C12" s="15" t="s">
        <v>10</v>
      </c>
      <c r="D12" s="43" t="s">
        <v>100</v>
      </c>
      <c r="E12" s="43" t="s">
        <v>101</v>
      </c>
      <c r="F12" s="43" t="s">
        <v>13</v>
      </c>
      <c r="G12" s="43" t="s">
        <v>53</v>
      </c>
      <c r="H12" s="44" t="s">
        <v>53</v>
      </c>
    </row>
    <row r="13" spans="2:11" x14ac:dyDescent="0.25">
      <c r="B13" s="17">
        <v>1</v>
      </c>
      <c r="C13" s="18" t="s">
        <v>102</v>
      </c>
      <c r="D13" s="38"/>
      <c r="E13" s="38"/>
      <c r="F13" s="38"/>
      <c r="G13" s="1"/>
      <c r="H13" s="2"/>
    </row>
    <row r="14" spans="2:11" x14ac:dyDescent="0.25">
      <c r="B14" s="10" t="s">
        <v>18</v>
      </c>
      <c r="C14" t="s">
        <v>89</v>
      </c>
      <c r="D14" s="31">
        <v>250</v>
      </c>
      <c r="E14" s="104" t="e">
        <f>#REF!</f>
        <v>#REF!</v>
      </c>
      <c r="H14" s="19" t="e">
        <f>D14*E14</f>
        <v>#REF!</v>
      </c>
      <c r="I14" s="12"/>
      <c r="J14" s="13"/>
      <c r="K14" s="14"/>
    </row>
    <row r="15" spans="2:11" x14ac:dyDescent="0.25">
      <c r="B15" s="10" t="s">
        <v>21</v>
      </c>
      <c r="C15" t="s">
        <v>90</v>
      </c>
      <c r="D15" s="31">
        <v>800</v>
      </c>
      <c r="E15" s="104" t="e">
        <f>#REF!</f>
        <v>#REF!</v>
      </c>
      <c r="H15" s="19" t="e">
        <f>D15*E15</f>
        <v>#REF!</v>
      </c>
      <c r="I15" s="12"/>
      <c r="J15" s="13"/>
      <c r="K15" s="14"/>
    </row>
    <row r="16" spans="2:11" x14ac:dyDescent="0.25">
      <c r="B16" s="10" t="s">
        <v>24</v>
      </c>
      <c r="C16" t="s">
        <v>103</v>
      </c>
      <c r="D16" s="31">
        <v>800</v>
      </c>
      <c r="E16" s="104" t="e">
        <f>Bouwkunde!G14</f>
        <v>#REF!</v>
      </c>
      <c r="H16" s="23" t="e">
        <f>D16*E16</f>
        <v>#REF!</v>
      </c>
      <c r="I16" s="12"/>
      <c r="J16" s="13"/>
      <c r="K16" s="14"/>
    </row>
    <row r="17" spans="2:11" x14ac:dyDescent="0.25">
      <c r="B17" s="10"/>
      <c r="H17" s="19" t="e">
        <f>SUBTOTAL(9,H13:H16)</f>
        <v>#REF!</v>
      </c>
    </row>
    <row r="18" spans="2:11" x14ac:dyDescent="0.25">
      <c r="B18" s="20">
        <v>2</v>
      </c>
      <c r="C18" s="21" t="s">
        <v>91</v>
      </c>
      <c r="H18" s="3"/>
      <c r="I18" s="12"/>
    </row>
    <row r="19" spans="2:11" x14ac:dyDescent="0.25">
      <c r="B19" s="10" t="s">
        <v>30</v>
      </c>
      <c r="C19" t="s">
        <v>104</v>
      </c>
      <c r="D19" s="31">
        <v>50</v>
      </c>
      <c r="E19" s="89">
        <v>1500</v>
      </c>
      <c r="H19" s="19">
        <f>D19*E19</f>
        <v>75000</v>
      </c>
      <c r="I19" s="12"/>
    </row>
    <row r="20" spans="2:11" x14ac:dyDescent="0.25">
      <c r="B20" s="10" t="s">
        <v>67</v>
      </c>
      <c r="C20" t="s">
        <v>105</v>
      </c>
      <c r="D20" s="31">
        <v>30</v>
      </c>
      <c r="E20" s="89">
        <v>1000</v>
      </c>
      <c r="H20" s="23">
        <f>D20*E20</f>
        <v>30000</v>
      </c>
      <c r="I20" s="12"/>
      <c r="J20" s="13"/>
      <c r="K20" s="14"/>
    </row>
    <row r="21" spans="2:11" x14ac:dyDescent="0.25">
      <c r="B21" s="10"/>
      <c r="D21" s="7"/>
      <c r="E21" s="7"/>
      <c r="H21" s="19">
        <f>SUBTOTAL(9,H18:H20)</f>
        <v>105000</v>
      </c>
      <c r="I21" s="12"/>
      <c r="J21" s="13"/>
      <c r="K21" s="14"/>
    </row>
    <row r="22" spans="2:11" x14ac:dyDescent="0.25">
      <c r="B22" s="10" t="s">
        <v>69</v>
      </c>
      <c r="C22" t="s">
        <v>106</v>
      </c>
      <c r="D22" s="37"/>
      <c r="E22" s="7"/>
      <c r="F22" s="7"/>
      <c r="G22" s="7"/>
      <c r="H22" s="19"/>
    </row>
    <row r="23" spans="2:11" x14ac:dyDescent="0.25">
      <c r="B23" s="10" t="s">
        <v>32</v>
      </c>
      <c r="C23" t="s">
        <v>107</v>
      </c>
      <c r="D23" s="22"/>
      <c r="E23" s="7"/>
      <c r="F23" s="7"/>
      <c r="G23" s="7"/>
      <c r="H23" s="19"/>
    </row>
    <row r="24" spans="2:11" x14ac:dyDescent="0.25">
      <c r="B24" s="10" t="s">
        <v>34</v>
      </c>
      <c r="C24" t="s">
        <v>108</v>
      </c>
      <c r="H24" s="19"/>
    </row>
    <row r="25" spans="2:11" x14ac:dyDescent="0.25">
      <c r="B25" s="10" t="s">
        <v>36</v>
      </c>
      <c r="C25" t="s">
        <v>109</v>
      </c>
      <c r="H25" s="19"/>
    </row>
    <row r="26" spans="2:11" x14ac:dyDescent="0.25">
      <c r="B26" s="10" t="s">
        <v>38</v>
      </c>
      <c r="C26" t="s">
        <v>110</v>
      </c>
      <c r="H26" s="19"/>
    </row>
    <row r="27" spans="2:11" x14ac:dyDescent="0.25">
      <c r="B27" s="10" t="s">
        <v>111</v>
      </c>
      <c r="C27" t="s">
        <v>112</v>
      </c>
      <c r="H27" s="19"/>
    </row>
    <row r="28" spans="2:11" x14ac:dyDescent="0.25">
      <c r="B28" s="10" t="s">
        <v>113</v>
      </c>
      <c r="C28" t="s">
        <v>114</v>
      </c>
      <c r="H28" s="23"/>
    </row>
    <row r="29" spans="2:11" x14ac:dyDescent="0.25">
      <c r="B29" s="10"/>
      <c r="D29" s="97" t="e">
        <f>#REF!</f>
        <v>#REF!</v>
      </c>
      <c r="F29" s="46" t="e">
        <f>Bouwkunde!I19</f>
        <v>#REF!</v>
      </c>
      <c r="H29" s="19" t="e">
        <f>D29*F29</f>
        <v>#REF!</v>
      </c>
    </row>
    <row r="30" spans="2:11" x14ac:dyDescent="0.25">
      <c r="B30" s="10"/>
      <c r="H30" s="19"/>
    </row>
    <row r="31" spans="2:11" x14ac:dyDescent="0.25">
      <c r="B31" s="10"/>
      <c r="H31" s="3"/>
    </row>
    <row r="32" spans="2:11" x14ac:dyDescent="0.25">
      <c r="B32" s="25"/>
      <c r="C32" s="15" t="s">
        <v>72</v>
      </c>
      <c r="D32" s="15"/>
      <c r="E32" s="15"/>
      <c r="F32" s="15"/>
      <c r="G32" s="15"/>
      <c r="H32" s="28" t="e">
        <f>SUBTOTAL(9,H13:H31)</f>
        <v>#REF!</v>
      </c>
    </row>
    <row r="35" spans="2:4" x14ac:dyDescent="0.25">
      <c r="B35" s="76" t="s">
        <v>43</v>
      </c>
      <c r="C35" s="77" t="s">
        <v>44</v>
      </c>
      <c r="D35" s="78"/>
    </row>
    <row r="36" spans="2:4" x14ac:dyDescent="0.25">
      <c r="B36" s="79"/>
      <c r="C36" s="66" t="s">
        <v>45</v>
      </c>
      <c r="D36" s="80"/>
    </row>
    <row r="37" spans="2:4" x14ac:dyDescent="0.25">
      <c r="B37" s="81"/>
      <c r="C37" t="s">
        <v>46</v>
      </c>
      <c r="D37" s="80"/>
    </row>
    <row r="38" spans="2:4" x14ac:dyDescent="0.25">
      <c r="B38" s="82"/>
      <c r="C38" s="66" t="s">
        <v>47</v>
      </c>
      <c r="D38" s="80"/>
    </row>
    <row r="39" spans="2:4" x14ac:dyDescent="0.25">
      <c r="B39" s="83"/>
      <c r="C39" s="92" t="s">
        <v>48</v>
      </c>
      <c r="D39" s="84"/>
    </row>
  </sheetData>
  <sheetProtection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8C496-4AB0-444F-B846-C176058463ED}">
  <dimension ref="A4:Q41"/>
  <sheetViews>
    <sheetView tabSelected="1" view="pageBreakPreview" zoomScale="90" zoomScaleNormal="100" zoomScaleSheetLayoutView="90" workbookViewId="0">
      <selection activeCell="D23" sqref="D23"/>
    </sheetView>
  </sheetViews>
  <sheetFormatPr defaultColWidth="9" defaultRowHeight="16.5" x14ac:dyDescent="0.3"/>
  <cols>
    <col min="1" max="1" width="1.625" style="94" bestFit="1" customWidth="1"/>
    <col min="2" max="2" width="8" style="94" customWidth="1"/>
    <col min="3" max="3" width="17.5" style="94" customWidth="1"/>
    <col min="4" max="4" width="13.125" style="94" bestFit="1" customWidth="1"/>
    <col min="5" max="5" width="9.5" style="94" customWidth="1"/>
    <col min="6" max="6" width="12.375" style="94" customWidth="1"/>
    <col min="7" max="7" width="1.5" style="94" customWidth="1"/>
    <col min="8" max="8" width="10.5" style="94" bestFit="1" customWidth="1"/>
    <col min="9" max="9" width="18.25" style="94" customWidth="1"/>
    <col min="10" max="10" width="17.375" style="94" bestFit="1" customWidth="1"/>
    <col min="11" max="11" width="13.375" style="94" bestFit="1" customWidth="1"/>
    <col min="12" max="13" width="12.25" style="94" bestFit="1" customWidth="1"/>
    <col min="14" max="14" width="9" style="94"/>
    <col min="15" max="15" width="13.875" style="94" bestFit="1" customWidth="1"/>
    <col min="16" max="16" width="15.375" style="94" bestFit="1" customWidth="1"/>
    <col min="17" max="16384" width="9" style="94"/>
  </cols>
  <sheetData>
    <row r="4" spans="1:17" x14ac:dyDescent="0.3">
      <c r="L4"/>
      <c r="M4"/>
      <c r="N4"/>
      <c r="O4"/>
      <c r="P4"/>
      <c r="Q4"/>
    </row>
    <row r="5" spans="1:17" x14ac:dyDescent="0.3">
      <c r="B5" s="94" t="s">
        <v>134</v>
      </c>
      <c r="L5"/>
      <c r="M5"/>
      <c r="N5"/>
      <c r="O5"/>
      <c r="P5"/>
      <c r="Q5"/>
    </row>
    <row r="6" spans="1:17" ht="8.25" customHeight="1" x14ac:dyDescent="0.3">
      <c r="L6"/>
      <c r="M6"/>
      <c r="N6"/>
      <c r="O6"/>
      <c r="P6"/>
      <c r="Q6"/>
    </row>
    <row r="7" spans="1:17" x14ac:dyDescent="0.3">
      <c r="A7" s="117"/>
      <c r="B7" s="115"/>
      <c r="C7" s="115"/>
      <c r="D7" s="116"/>
      <c r="E7" s="115" t="s">
        <v>115</v>
      </c>
      <c r="F7" s="115" t="s">
        <v>116</v>
      </c>
      <c r="G7" s="117"/>
      <c r="H7" s="118" t="s">
        <v>117</v>
      </c>
      <c r="I7" s="117"/>
      <c r="J7" s="117"/>
      <c r="L7"/>
      <c r="M7"/>
      <c r="N7"/>
      <c r="O7"/>
      <c r="P7"/>
      <c r="Q7"/>
    </row>
    <row r="8" spans="1:17" ht="9" customHeight="1" x14ac:dyDescent="0.3">
      <c r="D8" s="95"/>
      <c r="E8" s="95"/>
      <c r="L8"/>
      <c r="M8"/>
      <c r="N8"/>
      <c r="O8"/>
      <c r="P8"/>
      <c r="Q8"/>
    </row>
    <row r="9" spans="1:17" x14ac:dyDescent="0.3">
      <c r="A9" s="117"/>
      <c r="B9" s="117" t="s">
        <v>118</v>
      </c>
      <c r="C9" s="117"/>
      <c r="D9" s="119"/>
      <c r="E9" s="119"/>
      <c r="F9" s="117"/>
      <c r="G9" s="117"/>
      <c r="H9" s="117"/>
      <c r="I9" s="117" t="s">
        <v>119</v>
      </c>
      <c r="J9" s="117" t="s">
        <v>120</v>
      </c>
      <c r="L9"/>
      <c r="M9"/>
      <c r="N9"/>
      <c r="O9"/>
      <c r="P9"/>
      <c r="Q9"/>
    </row>
    <row r="10" spans="1:17" x14ac:dyDescent="0.3">
      <c r="B10" s="94" t="s">
        <v>135</v>
      </c>
      <c r="D10" s="134">
        <v>0</v>
      </c>
      <c r="E10" s="113">
        <v>90</v>
      </c>
      <c r="F10" s="113">
        <v>125</v>
      </c>
      <c r="H10" s="121" t="str">
        <f t="shared" ref="H10:H16" si="0">IF(D10&gt;F10,"max "&amp;1*F10&amp;" Eur",IF(D10&lt;E10,"min "&amp;1*E10&amp;" Eur",""))</f>
        <v>min 90 Eur</v>
      </c>
      <c r="I10" s="114">
        <v>1000</v>
      </c>
      <c r="J10" s="107">
        <f t="shared" ref="J10:J16" si="1">I10*D10</f>
        <v>0</v>
      </c>
      <c r="L10"/>
      <c r="M10"/>
      <c r="N10"/>
      <c r="O10"/>
      <c r="P10"/>
      <c r="Q10"/>
    </row>
    <row r="11" spans="1:17" x14ac:dyDescent="0.3">
      <c r="B11" s="94" t="s">
        <v>136</v>
      </c>
      <c r="D11" s="134">
        <v>0</v>
      </c>
      <c r="E11" s="113">
        <v>90</v>
      </c>
      <c r="F11" s="113">
        <v>125</v>
      </c>
      <c r="H11" s="121" t="str">
        <f t="shared" si="0"/>
        <v>min 90 Eur</v>
      </c>
      <c r="I11" s="114">
        <v>1000</v>
      </c>
      <c r="J11" s="107">
        <f t="shared" si="1"/>
        <v>0</v>
      </c>
      <c r="L11"/>
      <c r="M11"/>
      <c r="N11"/>
      <c r="O11"/>
      <c r="P11"/>
      <c r="Q11"/>
    </row>
    <row r="12" spans="1:17" x14ac:dyDescent="0.3">
      <c r="B12" s="94" t="s">
        <v>137</v>
      </c>
      <c r="D12" s="135">
        <v>0</v>
      </c>
      <c r="E12" s="113">
        <v>90</v>
      </c>
      <c r="F12" s="113">
        <v>160</v>
      </c>
      <c r="H12" s="121" t="str">
        <f>IF(D12&gt;F12,"max "&amp;1*F12&amp;" Eur",IF(D12&lt;E12,"min "&amp;1*E12&amp;" Eur",""))</f>
        <v>min 90 Eur</v>
      </c>
      <c r="I12" s="114">
        <v>250</v>
      </c>
      <c r="J12" s="107">
        <f t="shared" si="1"/>
        <v>0</v>
      </c>
      <c r="L12"/>
      <c r="M12"/>
      <c r="N12"/>
      <c r="O12"/>
      <c r="P12"/>
      <c r="Q12"/>
    </row>
    <row r="13" spans="1:17" x14ac:dyDescent="0.3">
      <c r="B13" s="94" t="s">
        <v>138</v>
      </c>
      <c r="D13" s="135">
        <v>0</v>
      </c>
      <c r="E13" s="113">
        <v>80</v>
      </c>
      <c r="F13" s="113">
        <v>110</v>
      </c>
      <c r="H13" s="121" t="str">
        <f>IF(D13&gt;F13,"max "&amp;1*F13&amp;" Eur",IF(D13&lt;E13,"min "&amp;1*E13&amp;" Eur",""))</f>
        <v>min 80 Eur</v>
      </c>
      <c r="I13" s="114">
        <v>500</v>
      </c>
      <c r="J13" s="107">
        <f t="shared" si="1"/>
        <v>0</v>
      </c>
      <c r="L13"/>
      <c r="M13"/>
      <c r="N13"/>
      <c r="O13"/>
      <c r="P13"/>
      <c r="Q13"/>
    </row>
    <row r="14" spans="1:17" x14ac:dyDescent="0.3">
      <c r="B14" s="94" t="s">
        <v>139</v>
      </c>
      <c r="D14" s="134">
        <v>0</v>
      </c>
      <c r="E14" s="113">
        <v>95</v>
      </c>
      <c r="F14" s="113">
        <v>140</v>
      </c>
      <c r="H14" s="121" t="str">
        <f t="shared" si="0"/>
        <v>min 95 Eur</v>
      </c>
      <c r="I14" s="114">
        <v>1000</v>
      </c>
      <c r="J14" s="107">
        <f t="shared" si="1"/>
        <v>0</v>
      </c>
      <c r="L14"/>
      <c r="M14"/>
      <c r="N14"/>
      <c r="O14"/>
      <c r="P14"/>
      <c r="Q14"/>
    </row>
    <row r="15" spans="1:17" x14ac:dyDescent="0.3">
      <c r="B15" s="94" t="s">
        <v>121</v>
      </c>
      <c r="D15" s="134">
        <v>0</v>
      </c>
      <c r="E15" s="113">
        <v>100</v>
      </c>
      <c r="F15" s="113">
        <v>160</v>
      </c>
      <c r="H15" s="121" t="str">
        <f t="shared" si="0"/>
        <v>min 100 Eur</v>
      </c>
      <c r="I15" s="114">
        <v>1000</v>
      </c>
      <c r="J15" s="107">
        <f t="shared" si="1"/>
        <v>0</v>
      </c>
      <c r="L15"/>
      <c r="M15"/>
      <c r="N15"/>
      <c r="O15"/>
      <c r="P15"/>
      <c r="Q15"/>
    </row>
    <row r="16" spans="1:17" x14ac:dyDescent="0.3">
      <c r="B16" s="94" t="s">
        <v>140</v>
      </c>
      <c r="D16" s="134">
        <v>0</v>
      </c>
      <c r="E16" s="113">
        <v>90</v>
      </c>
      <c r="F16" s="113">
        <v>140</v>
      </c>
      <c r="H16" s="121" t="str">
        <f t="shared" si="0"/>
        <v>min 90 Eur</v>
      </c>
      <c r="I16" s="114">
        <v>250</v>
      </c>
      <c r="J16" s="107">
        <f t="shared" si="1"/>
        <v>0</v>
      </c>
      <c r="L16"/>
      <c r="M16"/>
      <c r="N16"/>
      <c r="O16"/>
      <c r="P16"/>
      <c r="Q16"/>
    </row>
    <row r="17" spans="1:17" ht="17.25" thickBot="1" x14ac:dyDescent="0.35">
      <c r="B17" s="94" t="s">
        <v>141</v>
      </c>
      <c r="D17" s="134">
        <v>0</v>
      </c>
      <c r="E17" s="113">
        <v>80</v>
      </c>
      <c r="F17" s="113">
        <v>125</v>
      </c>
      <c r="H17" s="121" t="str">
        <f t="shared" ref="H17" si="2">IF(D17&gt;F17,"max "&amp;1*F17&amp;" Eur",IF(D17&lt;E17,"min "&amp;1*E17&amp;" Eur",""))</f>
        <v>min 80 Eur</v>
      </c>
      <c r="I17" s="114">
        <v>1500</v>
      </c>
      <c r="J17" s="107">
        <f t="shared" ref="J17" si="3">I17*D17</f>
        <v>0</v>
      </c>
      <c r="L17"/>
      <c r="M17"/>
      <c r="N17"/>
      <c r="O17"/>
      <c r="P17"/>
      <c r="Q17"/>
    </row>
    <row r="18" spans="1:17" ht="17.25" thickBot="1" x14ac:dyDescent="0.35">
      <c r="H18" s="110"/>
      <c r="I18" s="111" t="s">
        <v>122</v>
      </c>
      <c r="J18" s="112">
        <f>SUM(J10:J17)</f>
        <v>0</v>
      </c>
      <c r="L18"/>
      <c r="M18"/>
      <c r="N18"/>
      <c r="O18"/>
      <c r="P18"/>
      <c r="Q18"/>
    </row>
    <row r="19" spans="1:17" x14ac:dyDescent="0.3">
      <c r="A19" s="117"/>
      <c r="B19" s="117" t="s">
        <v>123</v>
      </c>
      <c r="C19" s="117"/>
      <c r="D19" s="117"/>
      <c r="E19" s="117"/>
      <c r="F19" s="117"/>
      <c r="G19" s="117"/>
      <c r="H19" s="117"/>
      <c r="I19" s="117"/>
      <c r="J19" s="117"/>
      <c r="L19"/>
      <c r="M19"/>
      <c r="N19"/>
      <c r="O19"/>
      <c r="P19"/>
      <c r="Q19"/>
    </row>
    <row r="20" spans="1:17" x14ac:dyDescent="0.3">
      <c r="B20" s="94" t="s">
        <v>124</v>
      </c>
      <c r="D20" s="136">
        <v>0</v>
      </c>
      <c r="E20" s="106"/>
      <c r="L20"/>
      <c r="M20"/>
      <c r="N20"/>
      <c r="O20"/>
      <c r="P20"/>
      <c r="Q20"/>
    </row>
    <row r="21" spans="1:17" x14ac:dyDescent="0.3">
      <c r="B21" s="94" t="s">
        <v>125</v>
      </c>
      <c r="D21" s="136">
        <v>0</v>
      </c>
      <c r="E21" s="106"/>
      <c r="L21"/>
      <c r="M21"/>
      <c r="N21"/>
      <c r="O21"/>
      <c r="P21"/>
      <c r="Q21"/>
    </row>
    <row r="22" spans="1:17" x14ac:dyDescent="0.3">
      <c r="B22" s="94" t="s">
        <v>126</v>
      </c>
      <c r="D22" s="136">
        <v>0</v>
      </c>
      <c r="E22" s="106"/>
      <c r="L22"/>
      <c r="M22"/>
      <c r="N22"/>
      <c r="O22"/>
      <c r="P22"/>
      <c r="Q22"/>
    </row>
    <row r="23" spans="1:17" x14ac:dyDescent="0.3">
      <c r="B23" s="94" t="s">
        <v>127</v>
      </c>
      <c r="D23" s="136">
        <v>0</v>
      </c>
      <c r="E23" s="106"/>
      <c r="L23"/>
      <c r="M23"/>
      <c r="N23"/>
      <c r="O23"/>
      <c r="P23"/>
      <c r="Q23"/>
    </row>
    <row r="24" spans="1:17" x14ac:dyDescent="0.3">
      <c r="D24" s="95"/>
      <c r="E24" s="95"/>
      <c r="L24"/>
      <c r="M24"/>
      <c r="N24"/>
      <c r="O24"/>
      <c r="P24"/>
      <c r="Q24"/>
    </row>
    <row r="25" spans="1:17" x14ac:dyDescent="0.3">
      <c r="A25" s="117"/>
      <c r="B25" s="117" t="s">
        <v>128</v>
      </c>
      <c r="C25" s="117"/>
      <c r="D25" s="119"/>
      <c r="E25" s="119"/>
      <c r="F25" s="117"/>
      <c r="G25" s="117"/>
      <c r="H25" s="117"/>
      <c r="I25" s="117"/>
      <c r="J25" s="117"/>
      <c r="L25"/>
      <c r="M25"/>
      <c r="N25"/>
      <c r="O25"/>
      <c r="P25"/>
      <c r="Q25"/>
    </row>
    <row r="26" spans="1:17" x14ac:dyDescent="0.3">
      <c r="B26" s="94" t="s">
        <v>142</v>
      </c>
      <c r="D26" s="137">
        <v>0</v>
      </c>
      <c r="E26" s="123">
        <v>0</v>
      </c>
      <c r="F26" s="123">
        <v>0.09</v>
      </c>
      <c r="H26" s="124" t="str">
        <f t="shared" ref="H26:H27" si="4">IF(D26&gt;F26,"max "&amp;100*F26&amp;" %",IF(D26&lt;E26,"min "&amp;100*E26&amp;" %",""))</f>
        <v/>
      </c>
      <c r="I26" s="125" t="s">
        <v>129</v>
      </c>
      <c r="J26" s="108">
        <f>D26*(J18)</f>
        <v>0</v>
      </c>
      <c r="L26"/>
      <c r="M26"/>
      <c r="N26"/>
      <c r="O26"/>
      <c r="P26"/>
      <c r="Q26"/>
    </row>
    <row r="27" spans="1:17" ht="17.25" thickBot="1" x14ac:dyDescent="0.35">
      <c r="B27" s="94" t="s">
        <v>130</v>
      </c>
      <c r="D27" s="137">
        <v>0</v>
      </c>
      <c r="E27" s="123">
        <v>0</v>
      </c>
      <c r="F27" s="123">
        <v>0.05</v>
      </c>
      <c r="H27" s="124" t="str">
        <f t="shared" si="4"/>
        <v/>
      </c>
      <c r="I27" s="94" t="s">
        <v>131</v>
      </c>
      <c r="J27" s="133">
        <f>D27*(SUM(J18:J26))</f>
        <v>0</v>
      </c>
      <c r="L27"/>
      <c r="M27"/>
      <c r="N27"/>
      <c r="O27"/>
      <c r="P27"/>
      <c r="Q27"/>
    </row>
    <row r="28" spans="1:17" ht="15.95" customHeight="1" thickBot="1" x14ac:dyDescent="0.35">
      <c r="H28" s="138" t="s">
        <v>132</v>
      </c>
      <c r="I28" s="139"/>
      <c r="J28" s="120">
        <f>SUM(J18:J27)</f>
        <v>0</v>
      </c>
      <c r="L28"/>
      <c r="M28"/>
      <c r="N28"/>
      <c r="O28"/>
      <c r="P28"/>
      <c r="Q28"/>
    </row>
    <row r="29" spans="1:17" ht="7.5" customHeight="1" x14ac:dyDescent="0.3">
      <c r="J29" s="107"/>
      <c r="L29"/>
      <c r="M29"/>
      <c r="N29"/>
      <c r="O29"/>
      <c r="P29"/>
      <c r="Q29"/>
    </row>
    <row r="30" spans="1:17" ht="33" customHeight="1" x14ac:dyDescent="0.3">
      <c r="B30" s="140" t="s">
        <v>42</v>
      </c>
      <c r="C30" s="140"/>
      <c r="D30" s="140"/>
      <c r="E30" s="140"/>
      <c r="F30" s="140"/>
      <c r="G30" s="140"/>
      <c r="H30" s="140"/>
      <c r="L30"/>
      <c r="M30"/>
      <c r="N30"/>
      <c r="O30"/>
      <c r="P30"/>
      <c r="Q30"/>
    </row>
    <row r="31" spans="1:17" x14ac:dyDescent="0.3">
      <c r="B31" s="126" t="s">
        <v>43</v>
      </c>
      <c r="C31" s="127" t="s">
        <v>44</v>
      </c>
      <c r="D31" s="98"/>
      <c r="E31" s="98"/>
      <c r="F31" s="98"/>
      <c r="G31" s="99"/>
      <c r="L31"/>
      <c r="M31"/>
      <c r="N31"/>
      <c r="O31"/>
      <c r="P31"/>
      <c r="Q31"/>
    </row>
    <row r="32" spans="1:17" x14ac:dyDescent="0.3">
      <c r="B32" s="128"/>
      <c r="C32" s="122" t="s">
        <v>133</v>
      </c>
      <c r="G32" s="100"/>
      <c r="M32" s="132"/>
    </row>
    <row r="33" spans="2:11" x14ac:dyDescent="0.3">
      <c r="B33" s="129"/>
      <c r="C33" s="122" t="s">
        <v>46</v>
      </c>
      <c r="G33" s="100"/>
    </row>
    <row r="34" spans="2:11" x14ac:dyDescent="0.3">
      <c r="B34" s="130"/>
      <c r="C34" s="131" t="s">
        <v>48</v>
      </c>
      <c r="D34" s="101"/>
      <c r="E34" s="101"/>
      <c r="F34" s="101"/>
      <c r="G34" s="102"/>
    </row>
    <row r="37" spans="2:11" x14ac:dyDescent="0.3">
      <c r="I37"/>
      <c r="J37"/>
      <c r="K37"/>
    </row>
    <row r="38" spans="2:11" x14ac:dyDescent="0.3">
      <c r="I38"/>
      <c r="J38"/>
      <c r="K38"/>
    </row>
    <row r="39" spans="2:11" x14ac:dyDescent="0.3">
      <c r="I39"/>
      <c r="J39"/>
      <c r="K39"/>
    </row>
    <row r="40" spans="2:11" x14ac:dyDescent="0.3">
      <c r="I40"/>
      <c r="J40"/>
      <c r="K40"/>
    </row>
    <row r="41" spans="2:11" x14ac:dyDescent="0.3">
      <c r="E41" s="109"/>
      <c r="I41"/>
      <c r="J41"/>
      <c r="K41"/>
    </row>
  </sheetData>
  <sheetProtection algorithmName="SHA-512" hashValue="bx26LfGkL69bRz1T4IGCnl3DuDlbJfHShKzO9R4F2XpgqdZu7MgN5QQYFL2UcG+Igt+6grBuJ4f+o7gZUBcVzQ==" saltValue="BJOinkzDvkZTLa3GfHpGHA==" spinCount="100000" sheet="1" objects="1" scenarios="1" selectLockedCells="1"/>
  <mergeCells count="2">
    <mergeCell ref="H28:I28"/>
    <mergeCell ref="B30:H30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&amp;F&amp;RPagina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C008AE0B45B4B9990AF294B49A246" ma:contentTypeVersion="4" ma:contentTypeDescription="Een nieuw document maken." ma:contentTypeScope="" ma:versionID="9ac7db3623a6ccab10269d8060f18a71">
  <xsd:schema xmlns:xsd="http://www.w3.org/2001/XMLSchema" xmlns:xs="http://www.w3.org/2001/XMLSchema" xmlns:p="http://schemas.microsoft.com/office/2006/metadata/properties" xmlns:ns2="b501dedb-ac11-4e51-a964-2c7afa408d0e" targetNamespace="http://schemas.microsoft.com/office/2006/metadata/properties" ma:root="true" ma:fieldsID="93a28c4d7dd155d5819e6bf6b5dc8eee" ns2:_="">
    <xsd:import namespace="b501dedb-ac11-4e51-a964-2c7afa408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1dedb-ac11-4e51-a964-2c7afa408d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AEE9F5-25D9-4821-93F2-93F6A9187CE7}">
  <ds:schemaRefs>
    <ds:schemaRef ds:uri="http://purl.org/dc/elements/1.1/"/>
    <ds:schemaRef ds:uri="http://schemas.microsoft.com/office/2006/documentManagement/types"/>
    <ds:schemaRef ds:uri="http://purl.org/dc/terms/"/>
    <ds:schemaRef ds:uri="b501dedb-ac11-4e51-a964-2c7afa408d0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77E1EF5-1B7B-4706-A973-F8F11922D0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01dedb-ac11-4e51-a964-2c7afa408d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87D7A9-7719-4F7F-86EA-D50A06CD63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10</vt:i4>
      </vt:variant>
    </vt:vector>
  </HeadingPairs>
  <TitlesOfParts>
    <vt:vector size="17" baseType="lpstr">
      <vt:lpstr>I Totaal</vt:lpstr>
      <vt:lpstr>Bouwkunde</vt:lpstr>
      <vt:lpstr>W-Installaties</vt:lpstr>
      <vt:lpstr>E-Installaties</vt:lpstr>
      <vt:lpstr>T-Installaties</vt:lpstr>
      <vt:lpstr>ABK</vt:lpstr>
      <vt:lpstr>Prijzenblad P2-Diensten</vt:lpstr>
      <vt:lpstr>ABK</vt:lpstr>
      <vt:lpstr>'Prijzenblad P2-Diensten'!Afdrukbereik</vt:lpstr>
      <vt:lpstr>'Prijzenblad P2-Diensten'!Afdruktitels</vt:lpstr>
      <vt:lpstr>bouwkunde</vt:lpstr>
      <vt:lpstr>ABK!Einstallaties</vt:lpstr>
      <vt:lpstr>'T-Installaties'!Einstallaties</vt:lpstr>
      <vt:lpstr>Einstallaties</vt:lpstr>
      <vt:lpstr>ABK!Tinstallaties</vt:lpstr>
      <vt:lpstr>Tinstallaties</vt:lpstr>
      <vt:lpstr>Winstallaties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Roel Smit</dc:creator>
  <cp:keywords/>
  <dc:description/>
  <cp:lastModifiedBy>Beurden, J.T. van (Jorrit)</cp:lastModifiedBy>
  <cp:revision/>
  <dcterms:created xsi:type="dcterms:W3CDTF">2018-12-30T11:03:51Z</dcterms:created>
  <dcterms:modified xsi:type="dcterms:W3CDTF">2026-01-14T11:48:32Z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0x010100FFAC008AE0B45B4B9990AF294B49A246</vt:lpwstr>
  </property>
  <property fmtid="{D5CDD505-2E9C-101B-9397-08002B2CF9AE}" pid="3" name="MediaServiceImageTags">
    <vt:lpwstr/>
  </property>
</Properties>
</file>