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OVON/EA MFP's 2026/aanbestedingsdocument en bijlagen/definitief/"/>
    </mc:Choice>
  </mc:AlternateContent>
  <xr:revisionPtr revIDLastSave="1455" documentId="13_ncr:1_{69BACD79-E563-E546-BBA4-9773AE18477D}" xr6:coauthVersionLast="47" xr6:coauthVersionMax="47" xr10:uidLastSave="{56E8EF05-B06A-FD40-A691-D691F2D047F4}"/>
  <bookViews>
    <workbookView xWindow="34660" yWindow="600" windowWidth="49720" windowHeight="20540" activeTab="2" xr2:uid="{00000000-000D-0000-FFFF-FFFF00000000}"/>
  </bookViews>
  <sheets>
    <sheet name="Werkblad A" sheetId="4" r:id="rId1"/>
    <sheet name="Prijzenblad SOVON" sheetId="6" r:id="rId2"/>
    <sheet name="Prijzenblad JA" sheetId="1" r:id="rId3"/>
    <sheet name="Prijzenblad TOTAAL" sheetId="7" r:id="rId4"/>
    <sheet name="Retourneerrecht" sheetId="2" r:id="rId5"/>
  </sheets>
  <definedNames>
    <definedName name="Invullen" localSheetId="1">'Prijzenblad SOVON'!$A$149:$C$149</definedName>
    <definedName name="Invullen">'Prijzenblad JA'!$A$155:$C$155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8" i="1" l="1"/>
  <c r="F118" i="1"/>
  <c r="E118" i="1"/>
  <c r="D118" i="1"/>
  <c r="C117" i="1"/>
  <c r="A117" i="1"/>
  <c r="G81" i="1"/>
  <c r="F81" i="1"/>
  <c r="E81" i="1"/>
  <c r="D81" i="1"/>
  <c r="C80" i="1"/>
  <c r="A80" i="1"/>
  <c r="G17" i="1"/>
  <c r="F17" i="1"/>
  <c r="E17" i="1"/>
  <c r="D17" i="1"/>
  <c r="C5" i="2" s="1"/>
  <c r="D19" i="1"/>
  <c r="A16" i="1"/>
  <c r="A15" i="1"/>
  <c r="A116" i="1" s="1"/>
  <c r="A14" i="1"/>
  <c r="A115" i="1" s="1"/>
  <c r="A13" i="1"/>
  <c r="A114" i="1" s="1"/>
  <c r="A12" i="1"/>
  <c r="A113" i="1" s="1"/>
  <c r="A11" i="1"/>
  <c r="A75" i="1" s="1"/>
  <c r="A10" i="1"/>
  <c r="A74" i="1" s="1"/>
  <c r="G118" i="6"/>
  <c r="F118" i="6"/>
  <c r="E118" i="6"/>
  <c r="D118" i="6"/>
  <c r="C117" i="6"/>
  <c r="A117" i="6"/>
  <c r="G81" i="6"/>
  <c r="F81" i="6"/>
  <c r="E81" i="6"/>
  <c r="D81" i="6"/>
  <c r="C80" i="6"/>
  <c r="A80" i="6"/>
  <c r="D17" i="6"/>
  <c r="E17" i="6"/>
  <c r="G17" i="6"/>
  <c r="F17" i="6"/>
  <c r="D27" i="1"/>
  <c r="D29" i="1"/>
  <c r="D28" i="1"/>
  <c r="C62" i="1"/>
  <c r="C61" i="1"/>
  <c r="C60" i="1"/>
  <c r="C59" i="1"/>
  <c r="G19" i="1"/>
  <c r="G19" i="6"/>
  <c r="G120" i="6" s="1"/>
  <c r="G123" i="6" s="1"/>
  <c r="G124" i="6" s="1"/>
  <c r="E143" i="6"/>
  <c r="E143" i="1"/>
  <c r="B144" i="1" s="1"/>
  <c r="C137" i="1"/>
  <c r="C136" i="1"/>
  <c r="C135" i="1"/>
  <c r="C134" i="1"/>
  <c r="C100" i="1"/>
  <c r="C99" i="1"/>
  <c r="C98" i="1"/>
  <c r="C97" i="1"/>
  <c r="C56" i="1"/>
  <c r="C55" i="1"/>
  <c r="C54" i="1"/>
  <c r="C53" i="1"/>
  <c r="C50" i="1"/>
  <c r="C49" i="1"/>
  <c r="C48" i="1"/>
  <c r="C47" i="1"/>
  <c r="C44" i="1"/>
  <c r="C43" i="1"/>
  <c r="C42" i="1"/>
  <c r="C41" i="1"/>
  <c r="C38" i="1"/>
  <c r="E38" i="1" s="1"/>
  <c r="C37" i="1"/>
  <c r="E37" i="1" s="1"/>
  <c r="C36" i="1"/>
  <c r="E36" i="1" s="1"/>
  <c r="C35" i="1"/>
  <c r="E35" i="1" s="1"/>
  <c r="C137" i="6"/>
  <c r="C136" i="6"/>
  <c r="C135" i="6"/>
  <c r="C134" i="6"/>
  <c r="C100" i="6"/>
  <c r="C99" i="6"/>
  <c r="C98" i="6"/>
  <c r="C97" i="6"/>
  <c r="C62" i="6"/>
  <c r="C61" i="6"/>
  <c r="C60" i="6"/>
  <c r="C59" i="6"/>
  <c r="C56" i="6"/>
  <c r="C55" i="6"/>
  <c r="C54" i="6"/>
  <c r="C53" i="6"/>
  <c r="C50" i="6"/>
  <c r="C49" i="6"/>
  <c r="C48" i="6"/>
  <c r="C47" i="6"/>
  <c r="C44" i="6"/>
  <c r="C43" i="6"/>
  <c r="C42" i="6"/>
  <c r="C41" i="6"/>
  <c r="C38" i="6"/>
  <c r="E38" i="6"/>
  <c r="C37" i="6"/>
  <c r="E37" i="6"/>
  <c r="C36" i="6"/>
  <c r="E36" i="6" s="1"/>
  <c r="C35" i="6"/>
  <c r="E35" i="6" s="1"/>
  <c r="G105" i="1"/>
  <c r="G68" i="1"/>
  <c r="G3" i="1"/>
  <c r="G67" i="1" s="1"/>
  <c r="G105" i="6"/>
  <c r="G68" i="6"/>
  <c r="G3" i="6"/>
  <c r="G122" i="6" s="1"/>
  <c r="C9" i="4"/>
  <c r="B9" i="4"/>
  <c r="C13" i="4"/>
  <c r="C12" i="4"/>
  <c r="A112" i="1"/>
  <c r="A29" i="1"/>
  <c r="A93" i="1" s="1"/>
  <c r="A130" i="1" s="1"/>
  <c r="A28" i="1"/>
  <c r="A92" i="1" s="1"/>
  <c r="A129" i="1" s="1"/>
  <c r="A27" i="1"/>
  <c r="A91" i="1" s="1"/>
  <c r="A128" i="1" s="1"/>
  <c r="A2" i="7"/>
  <c r="A3" i="7"/>
  <c r="F19" i="1"/>
  <c r="F83" i="1" s="1"/>
  <c r="F120" i="1"/>
  <c r="F123" i="1" s="1"/>
  <c r="F124" i="1" s="1"/>
  <c r="E19" i="1"/>
  <c r="E120" i="1"/>
  <c r="C3" i="2"/>
  <c r="D83" i="1"/>
  <c r="D19" i="6"/>
  <c r="D83" i="6" s="1"/>
  <c r="E19" i="6"/>
  <c r="E83" i="6"/>
  <c r="F19" i="6"/>
  <c r="F83" i="6" s="1"/>
  <c r="D32" i="6"/>
  <c r="D42" i="6" s="1"/>
  <c r="D48" i="6" s="1"/>
  <c r="E141" i="6"/>
  <c r="E142" i="6"/>
  <c r="D27" i="6"/>
  <c r="D28" i="6"/>
  <c r="D29" i="6"/>
  <c r="D91" i="6"/>
  <c r="D92" i="6"/>
  <c r="D93" i="6"/>
  <c r="D128" i="6"/>
  <c r="D129" i="6"/>
  <c r="D130" i="6"/>
  <c r="A93" i="6"/>
  <c r="A130" i="6" s="1"/>
  <c r="A92" i="6"/>
  <c r="A129" i="6" s="1"/>
  <c r="A91" i="6"/>
  <c r="A128" i="6" s="1"/>
  <c r="A90" i="6"/>
  <c r="A127" i="6" s="1"/>
  <c r="F3" i="6"/>
  <c r="F104" i="6" s="1"/>
  <c r="E3" i="6"/>
  <c r="E21" i="6" s="1"/>
  <c r="D3" i="6"/>
  <c r="D67" i="6" s="1"/>
  <c r="C116" i="6"/>
  <c r="A116" i="6"/>
  <c r="C115" i="6"/>
  <c r="A115" i="6"/>
  <c r="C114" i="6"/>
  <c r="A114" i="6"/>
  <c r="C113" i="6"/>
  <c r="A113" i="6"/>
  <c r="C112" i="6"/>
  <c r="A112" i="6"/>
  <c r="C111" i="6"/>
  <c r="A111" i="6"/>
  <c r="A108" i="6"/>
  <c r="A107" i="6"/>
  <c r="A106" i="6"/>
  <c r="F105" i="6"/>
  <c r="E105" i="6"/>
  <c r="D105" i="6"/>
  <c r="A105" i="6"/>
  <c r="C79" i="6"/>
  <c r="A79" i="6"/>
  <c r="C78" i="6"/>
  <c r="A78" i="6"/>
  <c r="C77" i="6"/>
  <c r="A77" i="6"/>
  <c r="C76" i="6"/>
  <c r="A76" i="6"/>
  <c r="C75" i="6"/>
  <c r="A75" i="6"/>
  <c r="C74" i="6"/>
  <c r="A74" i="6"/>
  <c r="A71" i="6"/>
  <c r="A70" i="6"/>
  <c r="A69" i="6"/>
  <c r="F68" i="6"/>
  <c r="E68" i="6"/>
  <c r="D68" i="6"/>
  <c r="A68" i="6"/>
  <c r="D32" i="1"/>
  <c r="D44" i="1" s="1"/>
  <c r="D91" i="1"/>
  <c r="D92" i="1"/>
  <c r="D93" i="1"/>
  <c r="D94" i="1" s="1"/>
  <c r="C74" i="1"/>
  <c r="F105" i="1"/>
  <c r="E105" i="1"/>
  <c r="D105" i="1"/>
  <c r="F68" i="1"/>
  <c r="F3" i="1"/>
  <c r="F85" i="1" s="1"/>
  <c r="D130" i="1"/>
  <c r="C116" i="1"/>
  <c r="C115" i="1"/>
  <c r="C114" i="1"/>
  <c r="C113" i="1"/>
  <c r="C112" i="1"/>
  <c r="C111" i="1"/>
  <c r="C79" i="1"/>
  <c r="C78" i="1"/>
  <c r="C77" i="1"/>
  <c r="C76" i="1"/>
  <c r="C75" i="1"/>
  <c r="A79" i="1"/>
  <c r="A78" i="1"/>
  <c r="A77" i="1"/>
  <c r="E68" i="1"/>
  <c r="D68" i="1"/>
  <c r="C4" i="2"/>
  <c r="C14" i="2" s="1"/>
  <c r="C15" i="2" s="1"/>
  <c r="E141" i="1"/>
  <c r="E142" i="1"/>
  <c r="D128" i="1"/>
  <c r="D129" i="1"/>
  <c r="E3" i="1"/>
  <c r="E122" i="1" s="1"/>
  <c r="D3" i="1"/>
  <c r="D104" i="1" s="1"/>
  <c r="A108" i="1"/>
  <c r="A71" i="1"/>
  <c r="B14" i="4"/>
  <c r="A90" i="1"/>
  <c r="A127" i="1" s="1"/>
  <c r="A106" i="1"/>
  <c r="A107" i="1"/>
  <c r="A105" i="1"/>
  <c r="A69" i="1"/>
  <c r="A70" i="1"/>
  <c r="A68" i="1"/>
  <c r="B15" i="2"/>
  <c r="C14" i="4"/>
  <c r="D42" i="1"/>
  <c r="D48" i="1" s="1"/>
  <c r="D41" i="1"/>
  <c r="G83" i="1"/>
  <c r="G85" i="1"/>
  <c r="G104" i="1"/>
  <c r="G21" i="1"/>
  <c r="G122" i="1"/>
  <c r="F21" i="1"/>
  <c r="E120" i="6"/>
  <c r="G83" i="6"/>
  <c r="F22" i="6"/>
  <c r="F23" i="6" s="1"/>
  <c r="F85" i="6"/>
  <c r="F122" i="1"/>
  <c r="F104" i="1"/>
  <c r="F120" i="6"/>
  <c r="F67" i="6"/>
  <c r="D21" i="6"/>
  <c r="E85" i="6"/>
  <c r="E123" i="6" l="1"/>
  <c r="E124" i="6" s="1"/>
  <c r="D41" i="6"/>
  <c r="D44" i="6"/>
  <c r="D50" i="6" s="1"/>
  <c r="D56" i="6" s="1"/>
  <c r="D43" i="6"/>
  <c r="E43" i="6" s="1"/>
  <c r="E41" i="1"/>
  <c r="E42" i="1"/>
  <c r="D30" i="1"/>
  <c r="F67" i="1"/>
  <c r="E22" i="1"/>
  <c r="E23" i="1" s="1"/>
  <c r="F22" i="1"/>
  <c r="F23" i="1" s="1"/>
  <c r="F86" i="1"/>
  <c r="F87" i="1" s="1"/>
  <c r="D86" i="1"/>
  <c r="D87" i="1" s="1"/>
  <c r="D21" i="1"/>
  <c r="G86" i="1"/>
  <c r="G87" i="1" s="1"/>
  <c r="E123" i="1"/>
  <c r="E124" i="1" s="1"/>
  <c r="D122" i="1"/>
  <c r="D131" i="1"/>
  <c r="E83" i="1"/>
  <c r="E86" i="1" s="1"/>
  <c r="E87" i="1" s="1"/>
  <c r="C7" i="2"/>
  <c r="C10" i="2" s="1"/>
  <c r="C13" i="2" s="1"/>
  <c r="G22" i="1"/>
  <c r="G23" i="1" s="1"/>
  <c r="E48" i="1"/>
  <c r="D54" i="1"/>
  <c r="E44" i="1"/>
  <c r="D50" i="1"/>
  <c r="E85" i="1"/>
  <c r="D22" i="1"/>
  <c r="D43" i="1"/>
  <c r="D49" i="1" s="1"/>
  <c r="E104" i="1"/>
  <c r="E21" i="1"/>
  <c r="G120" i="1"/>
  <c r="G123" i="1" s="1"/>
  <c r="G124" i="1" s="1"/>
  <c r="D120" i="1"/>
  <c r="D123" i="1" s="1"/>
  <c r="D124" i="1" s="1"/>
  <c r="D67" i="1"/>
  <c r="D85" i="1"/>
  <c r="E67" i="1"/>
  <c r="E22" i="6"/>
  <c r="E23" i="6" s="1"/>
  <c r="A111" i="1"/>
  <c r="E67" i="6"/>
  <c r="E104" i="6"/>
  <c r="D104" i="6"/>
  <c r="E122" i="6"/>
  <c r="F123" i="6"/>
  <c r="F124" i="6" s="1"/>
  <c r="D125" i="6" s="1"/>
  <c r="E48" i="6"/>
  <c r="D54" i="6"/>
  <c r="E42" i="6"/>
  <c r="D131" i="6"/>
  <c r="G22" i="6"/>
  <c r="G23" i="6" s="1"/>
  <c r="B144" i="6"/>
  <c r="F86" i="6"/>
  <c r="F87" i="6" s="1"/>
  <c r="D94" i="6"/>
  <c r="E86" i="6"/>
  <c r="E87" i="6" s="1"/>
  <c r="F122" i="6"/>
  <c r="F21" i="6"/>
  <c r="D30" i="6"/>
  <c r="D86" i="6"/>
  <c r="D87" i="6" s="1"/>
  <c r="D122" i="6"/>
  <c r="D85" i="6"/>
  <c r="G67" i="6"/>
  <c r="E56" i="6"/>
  <c r="D62" i="6"/>
  <c r="E50" i="6"/>
  <c r="G85" i="6"/>
  <c r="E41" i="6"/>
  <c r="E44" i="6"/>
  <c r="G86" i="6"/>
  <c r="G87" i="6" s="1"/>
  <c r="D22" i="6"/>
  <c r="D23" i="6" s="1"/>
  <c r="D24" i="6" s="1"/>
  <c r="G21" i="6"/>
  <c r="A76" i="1"/>
  <c r="D120" i="6"/>
  <c r="D123" i="6" s="1"/>
  <c r="D124" i="6" s="1"/>
  <c r="G104" i="6"/>
  <c r="D49" i="6"/>
  <c r="D55" i="6" s="1"/>
  <c r="D61" i="6" s="1"/>
  <c r="D47" i="6"/>
  <c r="D47" i="1"/>
  <c r="E47" i="1" s="1"/>
  <c r="D88" i="1" l="1"/>
  <c r="C16" i="2"/>
  <c r="D56" i="1"/>
  <c r="E50" i="1"/>
  <c r="D24" i="1"/>
  <c r="D23" i="1"/>
  <c r="D60" i="1"/>
  <c r="E54" i="1"/>
  <c r="E43" i="1"/>
  <c r="D125" i="1"/>
  <c r="D55" i="1"/>
  <c r="E49" i="1"/>
  <c r="D53" i="1"/>
  <c r="D59" i="1" s="1"/>
  <c r="D88" i="6"/>
  <c r="D60" i="6"/>
  <c r="E54" i="6"/>
  <c r="E62" i="6"/>
  <c r="D100" i="6"/>
  <c r="E55" i="6"/>
  <c r="D99" i="6"/>
  <c r="E61" i="6"/>
  <c r="E49" i="6"/>
  <c r="D53" i="6"/>
  <c r="E47" i="6"/>
  <c r="E53" i="1"/>
  <c r="E55" i="1" l="1"/>
  <c r="D61" i="1"/>
  <c r="E60" i="1"/>
  <c r="D98" i="1"/>
  <c r="D62" i="1"/>
  <c r="E56" i="1"/>
  <c r="D98" i="6"/>
  <c r="E60" i="6"/>
  <c r="D136" i="6"/>
  <c r="E136" i="6" s="1"/>
  <c r="E99" i="6"/>
  <c r="D137" i="6"/>
  <c r="E137" i="6" s="1"/>
  <c r="E100" i="6"/>
  <c r="D59" i="6"/>
  <c r="E53" i="6"/>
  <c r="D97" i="1"/>
  <c r="E59" i="1"/>
  <c r="E62" i="1" l="1"/>
  <c r="D100" i="1"/>
  <c r="D135" i="1"/>
  <c r="E135" i="1" s="1"/>
  <c r="E98" i="1"/>
  <c r="D99" i="1"/>
  <c r="E61" i="1"/>
  <c r="B64" i="1" s="1"/>
  <c r="E98" i="6"/>
  <c r="D135" i="6"/>
  <c r="E135" i="6" s="1"/>
  <c r="D97" i="6"/>
  <c r="E59" i="6"/>
  <c r="B64" i="6" s="1"/>
  <c r="E97" i="1"/>
  <c r="D134" i="1"/>
  <c r="E134" i="1" s="1"/>
  <c r="E100" i="1" l="1"/>
  <c r="D137" i="1"/>
  <c r="E137" i="1" s="1"/>
  <c r="D136" i="1"/>
  <c r="E136" i="1" s="1"/>
  <c r="E99" i="1"/>
  <c r="B138" i="1"/>
  <c r="B101" i="1"/>
  <c r="C146" i="1" s="1"/>
  <c r="B3" i="7" s="1"/>
  <c r="E97" i="6"/>
  <c r="B101" i="6" s="1"/>
  <c r="D134" i="6"/>
  <c r="E134" i="6" s="1"/>
  <c r="B138" i="6" s="1"/>
  <c r="C146" i="6" l="1"/>
  <c r="B2" i="7" s="1"/>
  <c r="B4" i="7" s="1"/>
</calcChain>
</file>

<file path=xl/sharedStrings.xml><?xml version="1.0" encoding="utf-8"?>
<sst xmlns="http://schemas.openxmlformats.org/spreadsheetml/2006/main" count="533" uniqueCount="115">
  <si>
    <t>Type 1: Full color printer 
minimaal 30 PPM</t>
  </si>
  <si>
    <t>Type 2: Full color MFP 
minimaal 40 PPM</t>
  </si>
  <si>
    <t>volume zwart-wit per jaar</t>
  </si>
  <si>
    <t>*disclaimer: Aantallen op basis van het afgeronde afdrukvolume 2024. De aantallen kunnen door allerlei omstandigheden de komende jaren anders uitvallen.</t>
  </si>
  <si>
    <t>Eerste 60 maanden</t>
  </si>
  <si>
    <t>Omschrijving</t>
  </si>
  <si>
    <t>Aangeboden type/ model:</t>
  </si>
  <si>
    <t xml:space="preserve">Aangeboden type: </t>
  </si>
  <si>
    <t>&lt;&lt;&gt;&gt;</t>
  </si>
  <si>
    <t>HUURPRIJS per type per maand</t>
  </si>
  <si>
    <t xml:space="preserve">SOFTWARE per type per maand </t>
  </si>
  <si>
    <t>PRINTMANAGEMENT machinegerelateerde kosten (conform eis 119)</t>
  </si>
  <si>
    <t>NVT</t>
  </si>
  <si>
    <t>OPTIES</t>
  </si>
  <si>
    <t>Prijs per machine</t>
  </si>
  <si>
    <t>Totaal per type machine</t>
  </si>
  <si>
    <t>Totaal aantal machines</t>
  </si>
  <si>
    <t>Totaalkosten huur/ software/opties</t>
  </si>
  <si>
    <t>TOTAALKOSTEN PER TYPE MACHINE</t>
  </si>
  <si>
    <t>TOTAALKOSTEN PER TYPE MACHINE PER JAAR</t>
  </si>
  <si>
    <t>TOTAALKOSTEN PER TYPE MACHINE 60 maanden</t>
  </si>
  <si>
    <t xml:space="preserve">Totaalkosten </t>
  </si>
  <si>
    <t>Opgave prijs per maand</t>
  </si>
  <si>
    <t>Totaal 60 maanden</t>
  </si>
  <si>
    <r>
      <rPr>
        <b/>
        <sz val="10"/>
        <color theme="1"/>
        <rFont val="Raleway"/>
      </rPr>
      <t>Invullen te hanteren prijsindex AFDRUKKEN</t>
    </r>
    <r>
      <rPr>
        <sz val="10"/>
        <color theme="1"/>
        <rFont val="Raleway"/>
      </rPr>
      <t xml:space="preserve"> (INDIEN INSCHRIJVER EEN PRIJSINDEX HANTEERT), maximaal 10% conform prijsvoorwaarden aanbestedingsdocument</t>
    </r>
  </si>
  <si>
    <t>aantal eenheden</t>
  </si>
  <si>
    <t>opgave prijs per eenheid/tik</t>
  </si>
  <si>
    <t>totaal per jaar</t>
  </si>
  <si>
    <t>prijs per tik</t>
  </si>
  <si>
    <t>TOTAALKOSTEN AFDRUKKEN eerste 60 maanden</t>
  </si>
  <si>
    <t xml:space="preserve">Eerste optiejaar </t>
  </si>
  <si>
    <t>TOTAALKOSTEN PER TYPE MACHINE EERSTE OPTIEJAAR</t>
  </si>
  <si>
    <t>TOTAAL (alle machines) eerste optiejaar</t>
  </si>
  <si>
    <t>Totaal eerste optiejaar</t>
  </si>
  <si>
    <t>TOTAALKOSTEN AFDRUKKEN eerste optiejaar</t>
  </si>
  <si>
    <t xml:space="preserve">Tweede optiejaar </t>
  </si>
  <si>
    <t>TOTAALKOSTEN PER TYPE MACHINE TWEEDE OPTIEJAAR</t>
  </si>
  <si>
    <t>TOTAAL (alle machines) tweede optiejaar</t>
  </si>
  <si>
    <t>opgave prijs per maand</t>
  </si>
  <si>
    <t>totaal tweede optiejaar</t>
  </si>
  <si>
    <t>TOTAALKOSTEN AFDRUKKEN tweede optiejaar</t>
  </si>
  <si>
    <t>opgave totaalprijs  per maand</t>
  </si>
  <si>
    <t>Kosten interne verhuizingen MFP's</t>
  </si>
  <si>
    <t>prijs per verhuizing</t>
  </si>
  <si>
    <t>Kosten externe verhuizingen MFP's</t>
  </si>
  <si>
    <t>De totaalsom is opgebouwd uit de som van de HUUR/OPTIES/ SOFTWARE/ AFDRUKKEN EN VERHUIZINGEN voor de eerste 60 maanden + het eerste optiejaar + het tweede optiejaar.</t>
  </si>
  <si>
    <t>Naam Inschrijver</t>
  </si>
  <si>
    <t>Contractvolume</t>
  </si>
  <si>
    <t>Invullen</t>
  </si>
  <si>
    <t>Retourneerrecht 10% van het intiele huurbedrag machines + opties</t>
  </si>
  <si>
    <t>JA</t>
  </si>
  <si>
    <t>NEE</t>
  </si>
  <si>
    <t>VOORBEELDBEREKENING BIJ 10% retourneerrecht</t>
  </si>
  <si>
    <t>FICTIEVE INITIELE BESTELLING</t>
  </si>
  <si>
    <t>Type 1</t>
  </si>
  <si>
    <t>aantal machines</t>
  </si>
  <si>
    <t>per machine</t>
  </si>
  <si>
    <t>machine gerelateerde opties en software</t>
  </si>
  <si>
    <t>looptijd in maanden</t>
  </si>
  <si>
    <r>
      <t xml:space="preserve">TOTAAL HUURBEDRAG </t>
    </r>
    <r>
      <rPr>
        <i/>
        <sz val="8"/>
        <color theme="1"/>
        <rFont val="Verdana"/>
        <family val="2"/>
      </rPr>
      <t>(incl. opties en machine gerelateerde software)</t>
    </r>
  </si>
  <si>
    <t>retourneerrecht in percentage</t>
  </si>
  <si>
    <t>TOTAAL RETOURNEERRECHT</t>
  </si>
  <si>
    <t>Voorbeeldberekening</t>
  </si>
  <si>
    <t>aantal</t>
  </si>
  <si>
    <t>mnd resterend</t>
  </si>
  <si>
    <t>RETOURNEERRECHT</t>
  </si>
  <si>
    <t xml:space="preserve">1 x type 1 na 3 jaar </t>
  </si>
  <si>
    <t>TOTAAL</t>
  </si>
  <si>
    <t>NOG OVER AAN RETOURNEERRECHT</t>
  </si>
  <si>
    <t>Aantal SOVON:</t>
  </si>
  <si>
    <t>Aantal Jan Arentsz:</t>
  </si>
  <si>
    <t>volume Full Color per jaar</t>
  </si>
  <si>
    <t xml:space="preserve">Totaal ten behoeve van prijsbeoordeling </t>
  </si>
  <si>
    <t>Totaal ten behoeve van prijsbeoordeling:</t>
  </si>
  <si>
    <t>Totaal som SOVON:</t>
  </si>
  <si>
    <t>Totaal som Jan Arentsz:</t>
  </si>
  <si>
    <t>Eis 42: Cloud-server</t>
  </si>
  <si>
    <t>Eis 82: Rechtstreeks scannen naar archiefsysteem.</t>
  </si>
  <si>
    <t>Aantal JA A4:</t>
  </si>
  <si>
    <t>Aantal JA A3:</t>
  </si>
  <si>
    <t>volume zwart-wit per jaar Q1 2024</t>
  </si>
  <si>
    <t>volume Full Color per jaar Q1 2024</t>
  </si>
  <si>
    <t>volume zwart-wit per jaar Q2 2024</t>
  </si>
  <si>
    <t>volume Full Color per jaar Q2 2024</t>
  </si>
  <si>
    <t>volume zwart-wit per jaar Q3 2024</t>
  </si>
  <si>
    <t>volume Full Color per jaar Q3 2024</t>
  </si>
  <si>
    <t>volume zwart-wit per jaar Q4 2024</t>
  </si>
  <si>
    <t>volume Full Color per jaar Q4 2024</t>
  </si>
  <si>
    <t xml:space="preserve">Eis 102: Inline nietoptie. </t>
  </si>
  <si>
    <t xml:space="preserve">Eis 104: Inline/gekoppelde boekjesmaker. </t>
  </si>
  <si>
    <t xml:space="preserve">Eis 113: Bulklade. </t>
  </si>
  <si>
    <t>Prijzenblad - alle lichtgroene en rode cellen dient inschrijver in te vullen!
Scholengemeenschap Jan Arentsz</t>
  </si>
  <si>
    <r>
      <t xml:space="preserve">Prijzenblad - alle lichtgroene en rode cellen dient inschrijver in te vullen! </t>
    </r>
    <r>
      <rPr>
        <b/>
        <sz val="18"/>
        <color rgb="FFFF0000"/>
        <rFont val="Raleway"/>
      </rPr>
      <t>(zie ook het tabblad TOTAAL)</t>
    </r>
    <r>
      <rPr>
        <b/>
        <sz val="18"/>
        <color indexed="9"/>
        <rFont val="Raleway"/>
      </rPr>
      <t xml:space="preserve">
Stichting Openbaar Voortgezet Onderwijs Noord-Holland-Noord</t>
    </r>
  </si>
  <si>
    <t>Type 3: Full color repromachine 
minimaal 65 PPM</t>
  </si>
  <si>
    <t>Type 4: Full color MFP 
minimaal 65 PPM</t>
  </si>
  <si>
    <t>zwart afdrukken A3</t>
  </si>
  <si>
    <t>zwart afdrukken A4</t>
  </si>
  <si>
    <t>full color afdrukken A3</t>
  </si>
  <si>
    <t>full color afdrukken A4</t>
  </si>
  <si>
    <t>NIETJES: Cassette van 2.000 stuks</t>
  </si>
  <si>
    <t>prijs per cassette</t>
  </si>
  <si>
    <t xml:space="preserve">TOTAALKOSTEN </t>
  </si>
  <si>
    <t>totaal 6 maanden</t>
  </si>
  <si>
    <t>De totaalsom is opgebouwd uit de som van de HUUR/OPTIES/ SOFTWARE/ AFDRUKKEN EN VERHUIZINGEN voor de eerste 54 maanden + het eerste optiejaar + het tweede optiejaar.</t>
  </si>
  <si>
    <t>Eerste 54 maanden</t>
  </si>
  <si>
    <t>TOTAALKOSTEN PER TYPE MACHINE 54 maanden</t>
  </si>
  <si>
    <t>Totaal 54 maanden</t>
  </si>
  <si>
    <t>TOTAALKOSTEN AFDRUKKEN eerste 54 maanden</t>
  </si>
  <si>
    <t>OMVANG VAN LEVERING SOV26MFPREP</t>
  </si>
  <si>
    <t xml:space="preserve">Eis 114/137: Inline nietoptie. </t>
  </si>
  <si>
    <t xml:space="preserve">Eis 117/139: Inline/gekoppelde boekjesmaker. </t>
  </si>
  <si>
    <t>Eis 118/140: Inline perforeeroptie</t>
  </si>
  <si>
    <t>PRINTMANAGEMENT machinegerelateerde kosten (conform eis 148)</t>
  </si>
  <si>
    <t>Eis 148: Kosten printmanagement (totaal ongeacht aantal machines)</t>
  </si>
  <si>
    <t>Eis 149: Printen vanaf mobile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</si>
</sst>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&quot;€&quot;\ #,##0.00"/>
    <numFmt numFmtId="166" formatCode="_-&quot;€&quot;\ * #,##0.00000_-;_-&quot;€&quot;\ * #,##0.00000\-;_-&quot;€&quot;\ * &quot;-&quot;??_-;_-@_-"/>
    <numFmt numFmtId="167" formatCode="&quot;€&quot;\ #,##0.0000"/>
    <numFmt numFmtId="168" formatCode="&quot;€&quot;\ #,##0.00000"/>
    <numFmt numFmtId="169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Verdana"/>
      <family val="2"/>
    </font>
    <font>
      <i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0"/>
      <name val="Raleway"/>
      <family val="2"/>
    </font>
    <font>
      <sz val="8"/>
      <color theme="1"/>
      <name val="Verdana"/>
      <family val="2"/>
    </font>
    <font>
      <b/>
      <sz val="18"/>
      <color indexed="9"/>
      <name val="Raleway"/>
    </font>
    <font>
      <b/>
      <sz val="10"/>
      <color indexed="9"/>
      <name val="Raleway"/>
    </font>
    <font>
      <sz val="11"/>
      <color theme="1"/>
      <name val="Raleway"/>
    </font>
    <font>
      <b/>
      <sz val="12"/>
      <color theme="0"/>
      <name val="Raleway"/>
    </font>
    <font>
      <i/>
      <sz val="10"/>
      <color indexed="9"/>
      <name val="Raleway"/>
    </font>
    <font>
      <b/>
      <sz val="10"/>
      <color theme="0"/>
      <name val="Raleway"/>
    </font>
    <font>
      <sz val="10"/>
      <name val="Raleway"/>
    </font>
    <font>
      <i/>
      <sz val="10"/>
      <name val="Raleway"/>
    </font>
    <font>
      <i/>
      <sz val="10"/>
      <color theme="0"/>
      <name val="Raleway"/>
    </font>
    <font>
      <b/>
      <sz val="10"/>
      <name val="Raleway"/>
    </font>
    <font>
      <sz val="10"/>
      <color theme="1"/>
      <name val="Raleway"/>
    </font>
    <font>
      <i/>
      <sz val="10"/>
      <color theme="1"/>
      <name val="Raleway"/>
    </font>
    <font>
      <sz val="10"/>
      <color theme="0"/>
      <name val="Raleway"/>
    </font>
    <font>
      <sz val="10"/>
      <color indexed="9"/>
      <name val="Raleway"/>
    </font>
    <font>
      <b/>
      <sz val="10"/>
      <color theme="1"/>
      <name val="Raleway"/>
    </font>
    <font>
      <sz val="10"/>
      <color indexed="8"/>
      <name val="Raleway"/>
    </font>
    <font>
      <sz val="10"/>
      <color rgb="FFFF0000"/>
      <name val="Raleway"/>
    </font>
    <font>
      <b/>
      <sz val="14"/>
      <color theme="0"/>
      <name val="Raleway"/>
    </font>
    <font>
      <b/>
      <sz val="22"/>
      <color theme="0"/>
      <name val="Raleway"/>
    </font>
    <font>
      <i/>
      <sz val="11"/>
      <color theme="0" tint="-0.499984740745262"/>
      <name val="Raleway"/>
    </font>
    <font>
      <sz val="11"/>
      <color theme="0"/>
      <name val="Raleway"/>
    </font>
    <font>
      <b/>
      <sz val="12"/>
      <color theme="0"/>
      <name val="Verdana"/>
      <family val="2"/>
    </font>
    <font>
      <b/>
      <sz val="9"/>
      <color theme="0"/>
      <name val="Raleway"/>
    </font>
    <font>
      <b/>
      <sz val="18"/>
      <color rgb="FFFF0000"/>
      <name val="Raleway"/>
    </font>
    <font>
      <sz val="10"/>
      <color rgb="FF000000"/>
      <name val="Raleway"/>
    </font>
    <font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66E3B"/>
        <bgColor indexed="64"/>
      </patternFill>
    </fill>
    <fill>
      <patternFill patternType="solid">
        <fgColor rgb="FF002B5D"/>
        <bgColor indexed="64"/>
      </patternFill>
    </fill>
    <fill>
      <patternFill patternType="solid">
        <fgColor rgb="FF7FAD9E"/>
        <bgColor indexed="64"/>
      </patternFill>
    </fill>
    <fill>
      <patternFill patternType="solid">
        <fgColor rgb="FFD9D9D9"/>
        <bgColor rgb="FF000000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72"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horizontal="center"/>
    </xf>
    <xf numFmtId="44" fontId="4" fillId="3" borderId="0" xfId="0" applyNumberFormat="1" applyFont="1" applyFill="1"/>
    <xf numFmtId="0" fontId="6" fillId="3" borderId="0" xfId="0" applyFont="1" applyFill="1"/>
    <xf numFmtId="4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/>
    </xf>
    <xf numFmtId="0" fontId="2" fillId="0" borderId="0" xfId="2"/>
    <xf numFmtId="0" fontId="7" fillId="0" borderId="0" xfId="2" applyFont="1"/>
    <xf numFmtId="0" fontId="0" fillId="3" borderId="0" xfId="0" applyFill="1"/>
    <xf numFmtId="0" fontId="9" fillId="0" borderId="0" xfId="2" applyFont="1"/>
    <xf numFmtId="169" fontId="2" fillId="0" borderId="0" xfId="2" applyNumberFormat="1"/>
    <xf numFmtId="0" fontId="0" fillId="4" borderId="0" xfId="0" applyFill="1"/>
    <xf numFmtId="0" fontId="14" fillId="0" borderId="0" xfId="0" applyFont="1"/>
    <xf numFmtId="0" fontId="18" fillId="6" borderId="4" xfId="1" applyNumberFormat="1" applyFont="1" applyFill="1" applyBorder="1" applyAlignment="1" applyProtection="1">
      <alignment horizontal="center" vertical="center"/>
      <protection locked="0"/>
    </xf>
    <xf numFmtId="165" fontId="18" fillId="6" borderId="4" xfId="1" applyNumberFormat="1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165" fontId="17" fillId="2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4" borderId="4" xfId="0" applyFont="1" applyFill="1" applyBorder="1" applyAlignment="1">
      <alignment vertical="center"/>
    </xf>
    <xf numFmtId="0" fontId="21" fillId="4" borderId="4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vertical="center"/>
    </xf>
    <xf numFmtId="0" fontId="23" fillId="8" borderId="4" xfId="0" applyFont="1" applyFill="1" applyBorder="1" applyAlignment="1">
      <alignment vertical="center"/>
    </xf>
    <xf numFmtId="165" fontId="22" fillId="8" borderId="4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 wrapText="1"/>
    </xf>
    <xf numFmtId="166" fontId="24" fillId="0" borderId="0" xfId="1" applyNumberFormat="1" applyFont="1" applyFill="1" applyBorder="1" applyAlignment="1" applyProtection="1">
      <alignment vertical="center"/>
    </xf>
    <xf numFmtId="0" fontId="22" fillId="8" borderId="4" xfId="0" applyFont="1" applyFill="1" applyBorder="1" applyAlignment="1">
      <alignment vertical="center" wrapText="1"/>
    </xf>
    <xf numFmtId="165" fontId="22" fillId="8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25" fillId="0" borderId="0" xfId="1" applyNumberFormat="1" applyFont="1" applyFill="1" applyBorder="1" applyAlignment="1" applyProtection="1">
      <alignment vertical="center"/>
    </xf>
    <xf numFmtId="2" fontId="18" fillId="6" borderId="4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164" fontId="24" fillId="0" borderId="0" xfId="1" applyFont="1" applyBorder="1" applyAlignment="1" applyProtection="1">
      <alignment horizontal="center" vertical="center"/>
    </xf>
    <xf numFmtId="164" fontId="18" fillId="0" borderId="0" xfId="1" applyFont="1" applyAlignment="1" applyProtection="1">
      <alignment horizontal="center" vertical="center"/>
    </xf>
    <xf numFmtId="167" fontId="18" fillId="0" borderId="0" xfId="1" applyNumberFormat="1" applyFont="1" applyAlignment="1" applyProtection="1">
      <alignment horizontal="center" vertical="center"/>
    </xf>
    <xf numFmtId="164" fontId="18" fillId="0" borderId="0" xfId="1" applyFont="1" applyAlignment="1" applyProtection="1">
      <alignment vertical="center"/>
    </xf>
    <xf numFmtId="0" fontId="28" fillId="0" borderId="0" xfId="0" applyFont="1" applyAlignment="1">
      <alignment vertical="center"/>
    </xf>
    <xf numFmtId="164" fontId="17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164" fontId="17" fillId="0" borderId="0" xfId="1" applyFont="1" applyFill="1" applyBorder="1" applyAlignment="1" applyProtection="1">
      <alignment vertical="center" wrapText="1"/>
    </xf>
    <xf numFmtId="164" fontId="17" fillId="0" borderId="0" xfId="1" applyFont="1" applyFill="1" applyBorder="1" applyAlignment="1" applyProtection="1">
      <alignment horizontal="center" vertical="center" wrapText="1"/>
    </xf>
    <xf numFmtId="164" fontId="21" fillId="0" borderId="0" xfId="1" applyFont="1" applyFill="1" applyBorder="1" applyProtection="1"/>
    <xf numFmtId="164" fontId="21" fillId="0" borderId="0" xfId="1" applyFont="1" applyFill="1" applyBorder="1" applyAlignment="1" applyProtection="1">
      <alignment horizont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32" fillId="0" borderId="0" xfId="0" applyFont="1"/>
    <xf numFmtId="169" fontId="7" fillId="0" borderId="0" xfId="3" applyNumberFormat="1" applyFont="1" applyAlignment="1">
      <alignment vertical="center"/>
    </xf>
    <xf numFmtId="169" fontId="1" fillId="9" borderId="4" xfId="3" applyNumberFormat="1" applyFont="1" applyFill="1" applyBorder="1" applyAlignment="1">
      <alignment vertical="center"/>
    </xf>
    <xf numFmtId="169" fontId="4" fillId="3" borderId="4" xfId="2" applyNumberFormat="1" applyFont="1" applyFill="1" applyBorder="1" applyAlignment="1">
      <alignment vertical="center"/>
    </xf>
    <xf numFmtId="0" fontId="4" fillId="10" borderId="4" xfId="0" applyFont="1" applyFill="1" applyBorder="1" applyAlignment="1">
      <alignment horizontal="left" vertical="center"/>
    </xf>
    <xf numFmtId="0" fontId="1" fillId="0" borderId="0" xfId="0" applyFont="1"/>
    <xf numFmtId="0" fontId="1" fillId="0" borderId="0" xfId="2" applyFont="1"/>
    <xf numFmtId="0" fontId="1" fillId="9" borderId="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33" fillId="3" borderId="4" xfId="2" applyFont="1" applyFill="1" applyBorder="1" applyAlignment="1">
      <alignment horizontal="center" vertical="center"/>
    </xf>
    <xf numFmtId="0" fontId="1" fillId="0" borderId="0" xfId="2" applyFont="1" applyAlignment="1">
      <alignment vertic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5" fontId="1" fillId="4" borderId="0" xfId="0" applyNumberFormat="1" applyFont="1" applyFill="1"/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0" xfId="0" applyFont="1" applyFill="1" applyAlignment="1">
      <alignment wrapText="1"/>
    </xf>
    <xf numFmtId="10" fontId="1" fillId="4" borderId="0" xfId="0" applyNumberFormat="1" applyFont="1" applyFill="1"/>
    <xf numFmtId="0" fontId="1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44" fontId="1" fillId="5" borderId="0" xfId="0" applyNumberFormat="1" applyFont="1" applyFill="1"/>
    <xf numFmtId="44" fontId="1" fillId="4" borderId="0" xfId="0" applyNumberFormat="1" applyFont="1" applyFill="1"/>
    <xf numFmtId="0" fontId="4" fillId="10" borderId="4" xfId="0" applyFont="1" applyFill="1" applyBorder="1" applyAlignment="1">
      <alignment horizontal="left" vertical="center" wrapText="1"/>
    </xf>
    <xf numFmtId="165" fontId="18" fillId="11" borderId="4" xfId="1" applyNumberFormat="1" applyFont="1" applyFill="1" applyBorder="1" applyAlignment="1" applyProtection="1">
      <alignment horizontal="center" vertical="center"/>
    </xf>
    <xf numFmtId="165" fontId="18" fillId="12" borderId="4" xfId="1" applyNumberFormat="1" applyFont="1" applyFill="1" applyBorder="1" applyAlignment="1" applyProtection="1">
      <alignment horizontal="center" vertical="center"/>
    </xf>
    <xf numFmtId="0" fontId="13" fillId="12" borderId="4" xfId="0" applyFont="1" applyFill="1" applyBorder="1" applyAlignment="1">
      <alignment vertical="center"/>
    </xf>
    <xf numFmtId="0" fontId="16" fillId="12" borderId="4" xfId="0" applyFont="1" applyFill="1" applyBorder="1" applyAlignment="1">
      <alignment vertical="center"/>
    </xf>
    <xf numFmtId="0" fontId="17" fillId="12" borderId="4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vertical="center" wrapText="1"/>
    </xf>
    <xf numFmtId="165" fontId="18" fillId="7" borderId="0" xfId="1" applyNumberFormat="1" applyFont="1" applyFill="1" applyBorder="1" applyAlignment="1" applyProtection="1">
      <alignment vertical="center"/>
    </xf>
    <xf numFmtId="0" fontId="20" fillId="2" borderId="4" xfId="0" applyFont="1" applyFill="1" applyBorder="1" applyAlignment="1">
      <alignment vertical="center" wrapText="1"/>
    </xf>
    <xf numFmtId="165" fontId="17" fillId="2" borderId="4" xfId="0" applyNumberFormat="1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/>
    </xf>
    <xf numFmtId="164" fontId="13" fillId="12" borderId="4" xfId="1" applyFont="1" applyFill="1" applyBorder="1" applyAlignment="1" applyProtection="1">
      <alignment horizontal="center" vertical="center" wrapText="1"/>
    </xf>
    <xf numFmtId="164" fontId="13" fillId="12" borderId="4" xfId="1" applyFont="1" applyFill="1" applyBorder="1" applyAlignment="1" applyProtection="1">
      <alignment horizontal="center" vertical="center"/>
    </xf>
    <xf numFmtId="167" fontId="18" fillId="6" borderId="4" xfId="1" applyNumberFormat="1" applyFont="1" applyFill="1" applyBorder="1" applyAlignment="1" applyProtection="1">
      <alignment horizontal="center" vertical="center"/>
      <protection locked="0"/>
    </xf>
    <xf numFmtId="167" fontId="13" fillId="12" borderId="4" xfId="1" applyNumberFormat="1" applyFont="1" applyFill="1" applyBorder="1" applyAlignment="1" applyProtection="1">
      <alignment horizontal="center" vertical="center" wrapText="1"/>
    </xf>
    <xf numFmtId="0" fontId="17" fillId="12" borderId="4" xfId="0" applyFont="1" applyFill="1" applyBorder="1" applyAlignment="1">
      <alignment vertical="center"/>
    </xf>
    <xf numFmtId="0" fontId="20" fillId="12" borderId="4" xfId="0" applyFont="1" applyFill="1" applyBorder="1" applyAlignment="1">
      <alignment vertical="center"/>
    </xf>
    <xf numFmtId="0" fontId="18" fillId="12" borderId="4" xfId="1" applyNumberFormat="1" applyFont="1" applyFill="1" applyBorder="1" applyAlignment="1" applyProtection="1">
      <alignment horizontal="center" vertical="center"/>
    </xf>
    <xf numFmtId="165" fontId="19" fillId="7" borderId="0" xfId="1" applyNumberFormat="1" applyFont="1" applyFill="1" applyBorder="1" applyAlignment="1" applyProtection="1">
      <alignment vertical="center"/>
    </xf>
    <xf numFmtId="164" fontId="17" fillId="2" borderId="4" xfId="1" applyFont="1" applyFill="1" applyBorder="1" applyAlignment="1" applyProtection="1">
      <alignment vertical="center"/>
    </xf>
    <xf numFmtId="0" fontId="13" fillId="11" borderId="4" xfId="0" applyFont="1" applyFill="1" applyBorder="1" applyAlignment="1">
      <alignment vertical="center"/>
    </xf>
    <xf numFmtId="0" fontId="16" fillId="11" borderId="4" xfId="0" applyFont="1" applyFill="1" applyBorder="1" applyAlignment="1">
      <alignment vertical="center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vertical="center"/>
    </xf>
    <xf numFmtId="0" fontId="18" fillId="11" borderId="4" xfId="1" applyNumberFormat="1" applyFont="1" applyFill="1" applyBorder="1" applyAlignment="1" applyProtection="1">
      <alignment horizontal="center" vertical="center"/>
    </xf>
    <xf numFmtId="0" fontId="17" fillId="11" borderId="4" xfId="0" applyFont="1" applyFill="1" applyBorder="1" applyAlignment="1">
      <alignment vertical="center" wrapText="1"/>
    </xf>
    <xf numFmtId="0" fontId="13" fillId="11" borderId="4" xfId="0" applyFont="1" applyFill="1" applyBorder="1" applyAlignment="1">
      <alignment horizontal="center" vertical="center"/>
    </xf>
    <xf numFmtId="164" fontId="13" fillId="11" borderId="4" xfId="1" applyFont="1" applyFill="1" applyBorder="1" applyAlignment="1" applyProtection="1">
      <alignment horizontal="center" vertical="center" wrapText="1"/>
    </xf>
    <xf numFmtId="164" fontId="13" fillId="11" borderId="4" xfId="1" applyFont="1" applyFill="1" applyBorder="1" applyAlignment="1" applyProtection="1">
      <alignment horizontal="center" vertical="center"/>
    </xf>
    <xf numFmtId="167" fontId="13" fillId="11" borderId="4" xfId="1" applyNumberFormat="1" applyFont="1" applyFill="1" applyBorder="1" applyAlignment="1" applyProtection="1">
      <alignment horizontal="center" vertical="center" wrapText="1"/>
    </xf>
    <xf numFmtId="164" fontId="21" fillId="0" borderId="0" xfId="1" applyFont="1" applyFill="1" applyBorder="1" applyAlignment="1" applyProtection="1">
      <alignment horizontal="left" vertical="center" wrapText="1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right" vertical="center"/>
    </xf>
    <xf numFmtId="165" fontId="34" fillId="11" borderId="4" xfId="1" applyNumberFormat="1" applyFont="1" applyFill="1" applyBorder="1" applyAlignment="1" applyProtection="1">
      <alignment horizontal="center" vertical="center" wrapText="1"/>
    </xf>
    <xf numFmtId="165" fontId="34" fillId="12" borderId="4" xfId="1" applyNumberFormat="1" applyFont="1" applyFill="1" applyBorder="1" applyAlignment="1" applyProtection="1">
      <alignment horizontal="center" vertical="center" wrapText="1"/>
    </xf>
    <xf numFmtId="0" fontId="34" fillId="11" borderId="4" xfId="0" applyFont="1" applyFill="1" applyBorder="1" applyAlignment="1">
      <alignment horizontal="right" vertical="center"/>
    </xf>
    <xf numFmtId="0" fontId="34" fillId="12" borderId="4" xfId="0" applyFont="1" applyFill="1" applyBorder="1" applyAlignment="1">
      <alignment horizontal="right" vertical="center"/>
    </xf>
    <xf numFmtId="0" fontId="18" fillId="8" borderId="4" xfId="0" applyFont="1" applyFill="1" applyBorder="1" applyAlignment="1">
      <alignment vertical="center"/>
    </xf>
    <xf numFmtId="0" fontId="18" fillId="8" borderId="4" xfId="0" applyFont="1" applyFill="1" applyBorder="1" applyAlignment="1">
      <alignment horizontal="left" vertical="center"/>
    </xf>
    <xf numFmtId="3" fontId="27" fillId="8" borderId="4" xfId="0" applyNumberFormat="1" applyFont="1" applyFill="1" applyBorder="1" applyAlignment="1">
      <alignment horizontal="center" vertical="center"/>
    </xf>
    <xf numFmtId="168" fontId="18" fillId="8" borderId="4" xfId="1" applyNumberFormat="1" applyFont="1" applyFill="1" applyBorder="1" applyAlignment="1" applyProtection="1">
      <alignment horizontal="center" vertical="center"/>
    </xf>
    <xf numFmtId="165" fontId="18" fillId="8" borderId="4" xfId="1" applyNumberFormat="1" applyFont="1" applyFill="1" applyBorder="1" applyAlignment="1" applyProtection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vertical="center"/>
    </xf>
    <xf numFmtId="0" fontId="19" fillId="8" borderId="4" xfId="0" applyFont="1" applyFill="1" applyBorder="1" applyAlignment="1">
      <alignment vertical="center" wrapText="1"/>
    </xf>
    <xf numFmtId="0" fontId="33" fillId="3" borderId="4" xfId="2" applyFont="1" applyFill="1" applyBorder="1" applyAlignment="1">
      <alignment horizontal="center" vertical="center" wrapText="1"/>
    </xf>
    <xf numFmtId="165" fontId="14" fillId="0" borderId="0" xfId="0" applyNumberFormat="1" applyFont="1"/>
    <xf numFmtId="0" fontId="36" fillId="13" borderId="4" xfId="0" applyFont="1" applyFill="1" applyBorder="1" applyAlignment="1">
      <alignment vertical="center" wrapText="1"/>
    </xf>
    <xf numFmtId="0" fontId="18" fillId="13" borderId="14" xfId="0" applyFont="1" applyFill="1" applyBorder="1" applyAlignment="1">
      <alignment horizontal="left" vertical="center"/>
    </xf>
    <xf numFmtId="0" fontId="36" fillId="13" borderId="7" xfId="0" applyFont="1" applyFill="1" applyBorder="1" applyAlignment="1">
      <alignment vertical="center" wrapText="1"/>
    </xf>
    <xf numFmtId="0" fontId="18" fillId="13" borderId="12" xfId="0" applyFont="1" applyFill="1" applyBorder="1" applyAlignment="1">
      <alignment horizontal="left" vertical="center"/>
    </xf>
    <xf numFmtId="0" fontId="37" fillId="0" borderId="0" xfId="2" applyFont="1"/>
    <xf numFmtId="0" fontId="29" fillId="12" borderId="4" xfId="0" applyFont="1" applyFill="1" applyBorder="1" applyAlignment="1">
      <alignment horizontal="center" vertical="center"/>
    </xf>
    <xf numFmtId="165" fontId="17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5" fontId="17" fillId="2" borderId="4" xfId="1" applyNumberFormat="1" applyFont="1" applyFill="1" applyBorder="1" applyAlignment="1" applyProtection="1">
      <alignment horizontal="center" vertical="center"/>
    </xf>
    <xf numFmtId="165" fontId="30" fillId="2" borderId="4" xfId="1" applyNumberFormat="1" applyFont="1" applyFill="1" applyBorder="1" applyAlignment="1" applyProtection="1">
      <alignment horizontal="center" vertical="center" wrapText="1"/>
    </xf>
    <xf numFmtId="164" fontId="21" fillId="0" borderId="0" xfId="1" applyFont="1" applyFill="1" applyBorder="1" applyAlignment="1" applyProtection="1">
      <alignment horizontal="left" vertical="center" wrapText="1"/>
    </xf>
    <xf numFmtId="165" fontId="17" fillId="2" borderId="8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12" fillId="12" borderId="4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165" fontId="18" fillId="8" borderId="3" xfId="1" applyNumberFormat="1" applyFont="1" applyFill="1" applyBorder="1" applyAlignment="1" applyProtection="1">
      <alignment horizontal="center" vertical="center"/>
    </xf>
    <xf numFmtId="165" fontId="18" fillId="8" borderId="6" xfId="1" applyNumberFormat="1" applyFont="1" applyFill="1" applyBorder="1" applyAlignment="1" applyProtection="1">
      <alignment horizontal="center" vertical="center"/>
    </xf>
    <xf numFmtId="165" fontId="18" fillId="8" borderId="7" xfId="1" applyNumberFormat="1" applyFont="1" applyFill="1" applyBorder="1" applyAlignment="1" applyProtection="1">
      <alignment horizontal="center" vertical="center"/>
    </xf>
    <xf numFmtId="0" fontId="15" fillId="10" borderId="4" xfId="0" applyFont="1" applyFill="1" applyBorder="1" applyAlignment="1">
      <alignment horizontal="left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/>
    </xf>
    <xf numFmtId="0" fontId="16" fillId="12" borderId="13" xfId="0" applyFont="1" applyFill="1" applyBorder="1" applyAlignment="1">
      <alignment horizontal="center" vertical="center"/>
    </xf>
    <xf numFmtId="0" fontId="16" fillId="12" borderId="1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3" fillId="10" borderId="2" xfId="0" applyFont="1" applyFill="1" applyBorder="1" applyAlignment="1">
      <alignment horizontal="center" vertical="center"/>
    </xf>
    <xf numFmtId="0" fontId="33" fillId="10" borderId="0" xfId="0" applyFont="1" applyFill="1" applyAlignment="1">
      <alignment horizontal="center" vertical="center"/>
    </xf>
    <xf numFmtId="0" fontId="29" fillId="11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left" vertical="center" wrapText="1"/>
    </xf>
    <xf numFmtId="0" fontId="16" fillId="11" borderId="13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33" fillId="10" borderId="4" xfId="0" applyFont="1" applyFill="1" applyBorder="1" applyAlignment="1">
      <alignment horizontal="center" vertical="center"/>
    </xf>
    <xf numFmtId="0" fontId="21" fillId="6" borderId="4" xfId="0" applyFont="1" applyFill="1" applyBorder="1" applyAlignment="1" applyProtection="1">
      <alignment horizontal="center" vertical="center"/>
      <protection locked="0"/>
    </xf>
    <xf numFmtId="0" fontId="21" fillId="6" borderId="4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wrapText="1"/>
    </xf>
    <xf numFmtId="0" fontId="10" fillId="10" borderId="0" xfId="0" applyFont="1" applyFill="1" applyAlignment="1">
      <alignment horizontal="center" vertical="center"/>
    </xf>
  </cellXfs>
  <cellStyles count="4">
    <cellStyle name="Euro" xfId="1" xr:uid="{00000000-0005-0000-0000-000000000000}"/>
    <cellStyle name="Komma 2" xfId="3" xr:uid="{39926A82-8ED4-F144-B781-1D32FEFC4417}"/>
    <cellStyle name="Standaard" xfId="0" builtinId="0"/>
    <cellStyle name="Standaard 2" xfId="2" xr:uid="{A3370DEA-23B9-5A44-B158-4C7467F9D6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FAD9E"/>
      <color rgb="FF0073FC"/>
      <color rgb="FF002B5D"/>
      <color rgb="FF4E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82178</xdr:colOff>
      <xdr:row>0</xdr:row>
      <xdr:rowOff>82180</xdr:rowOff>
    </xdr:from>
    <xdr:to>
      <xdr:col>3</xdr:col>
      <xdr:colOff>1216729</xdr:colOff>
      <xdr:row>2</xdr:row>
      <xdr:rowOff>112062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50F6DAB-4F29-F5B7-1550-4F86073D1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5943" y="82180"/>
          <a:ext cx="1133057" cy="918882"/>
        </a:xfrm>
        <a:prstGeom prst="rect">
          <a:avLst/>
        </a:prstGeom>
      </xdr:spPr>
    </xdr:pic>
    <xdr:clientData/>
  </xdr:twoCellAnchor>
  <xdr:twoCellAnchor editAs="oneCell">
    <xdr:from>
      <xdr:col>5</xdr:col>
      <xdr:colOff>29882</xdr:colOff>
      <xdr:row>0</xdr:row>
      <xdr:rowOff>104581</xdr:rowOff>
    </xdr:from>
    <xdr:to>
      <xdr:col>6</xdr:col>
      <xdr:colOff>213622</xdr:colOff>
      <xdr:row>1</xdr:row>
      <xdr:rowOff>138236</xdr:rowOff>
    </xdr:to>
    <xdr:pic>
      <xdr:nvPicPr>
        <xdr:cNvPr id="2" name="Afbeelding 1" descr="Rooster CSG Jan Arentsz">
          <a:extLst>
            <a:ext uri="{FF2B5EF4-FFF2-40B4-BE49-F238E27FC236}">
              <a16:creationId xmlns:a16="http://schemas.microsoft.com/office/drawing/2014/main" id="{C2EE48AC-0DB9-4F05-654A-7F0C2A98E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8588" y="104581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48845</xdr:colOff>
      <xdr:row>0</xdr:row>
      <xdr:rowOff>39082</xdr:rowOff>
    </xdr:from>
    <xdr:to>
      <xdr:col>4</xdr:col>
      <xdr:colOff>1670538</xdr:colOff>
      <xdr:row>1</xdr:row>
      <xdr:rowOff>338236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A44040D-11D0-2A49-BD9D-80F02BF4F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63230" y="39082"/>
          <a:ext cx="1621693" cy="1315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58617</xdr:colOff>
      <xdr:row>0</xdr:row>
      <xdr:rowOff>48847</xdr:rowOff>
    </xdr:from>
    <xdr:to>
      <xdr:col>4</xdr:col>
      <xdr:colOff>2026601</xdr:colOff>
      <xdr:row>1</xdr:row>
      <xdr:rowOff>322385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B8495B0D-C2A1-AA4C-9933-649A73D6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2" y="48847"/>
          <a:ext cx="1967984" cy="12895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82178</xdr:colOff>
      <xdr:row>0</xdr:row>
      <xdr:rowOff>82180</xdr:rowOff>
    </xdr:from>
    <xdr:to>
      <xdr:col>3</xdr:col>
      <xdr:colOff>6381</xdr:colOff>
      <xdr:row>1</xdr:row>
      <xdr:rowOff>382610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3E3F7EE-2F6E-6E4F-99ED-C21FFD614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8478" y="82180"/>
          <a:ext cx="1134551" cy="918882"/>
        </a:xfrm>
        <a:prstGeom prst="rect">
          <a:avLst/>
        </a:prstGeom>
      </xdr:spPr>
    </xdr:pic>
    <xdr:clientData/>
  </xdr:twoCellAnchor>
  <xdr:twoCellAnchor editAs="oneCell">
    <xdr:from>
      <xdr:col>3</xdr:col>
      <xdr:colOff>214605</xdr:colOff>
      <xdr:row>0</xdr:row>
      <xdr:rowOff>104581</xdr:rowOff>
    </xdr:from>
    <xdr:to>
      <xdr:col>4</xdr:col>
      <xdr:colOff>26197</xdr:colOff>
      <xdr:row>1</xdr:row>
      <xdr:rowOff>269084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EC402C2A-F645-1A4F-9114-B7F1D2441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181" y="104581"/>
          <a:ext cx="1020016" cy="6725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84670</xdr:colOff>
      <xdr:row>0</xdr:row>
      <xdr:rowOff>84670</xdr:rowOff>
    </xdr:from>
    <xdr:to>
      <xdr:col>6</xdr:col>
      <xdr:colOff>540394</xdr:colOff>
      <xdr:row>2</xdr:row>
      <xdr:rowOff>131485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8A2D023-275E-EF41-9341-BB6CBBDF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4470" y="84670"/>
          <a:ext cx="1133057" cy="918882"/>
        </a:xfrm>
        <a:prstGeom prst="rect">
          <a:avLst/>
        </a:prstGeom>
      </xdr:spPr>
    </xdr:pic>
    <xdr:clientData/>
  </xdr:twoCellAnchor>
  <xdr:twoCellAnchor editAs="oneCell">
    <xdr:from>
      <xdr:col>6</xdr:col>
      <xdr:colOff>618065</xdr:colOff>
      <xdr:row>0</xdr:row>
      <xdr:rowOff>101599</xdr:rowOff>
    </xdr:from>
    <xdr:to>
      <xdr:col>8</xdr:col>
      <xdr:colOff>283843</xdr:colOff>
      <xdr:row>1</xdr:row>
      <xdr:rowOff>92921</xdr:rowOff>
    </xdr:to>
    <xdr:pic>
      <xdr:nvPicPr>
        <xdr:cNvPr id="4" name="Afbeelding 3" descr="Rooster CSG Jan Arentsz">
          <a:extLst>
            <a:ext uri="{FF2B5EF4-FFF2-40B4-BE49-F238E27FC236}">
              <a16:creationId xmlns:a16="http://schemas.microsoft.com/office/drawing/2014/main" id="{4C8354EE-5A38-8E48-83DF-B3A22A127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5198" y="101599"/>
          <a:ext cx="1020445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2A82-EB16-F64D-9DBF-36ED817D7EF5}">
  <dimension ref="A1:E31"/>
  <sheetViews>
    <sheetView showGridLines="0" topLeftCell="A16" zoomScale="200" zoomScaleNormal="200" workbookViewId="0">
      <selection activeCell="B8" sqref="B8"/>
    </sheetView>
  </sheetViews>
  <sheetFormatPr baseColWidth="10" defaultColWidth="11" defaultRowHeight="16" x14ac:dyDescent="0.2"/>
  <cols>
    <col min="1" max="1" width="63.83203125" style="7" bestFit="1" customWidth="1"/>
    <col min="2" max="5" width="23.83203125" style="7" customWidth="1"/>
    <col min="6" max="16384" width="11" style="7"/>
  </cols>
  <sheetData>
    <row r="1" spans="1:5" ht="50" customHeight="1" x14ac:dyDescent="0.2">
      <c r="A1" s="155" t="s">
        <v>108</v>
      </c>
      <c r="B1" s="156"/>
      <c r="C1" s="156"/>
    </row>
    <row r="2" spans="1:5" ht="20" customHeight="1" x14ac:dyDescent="0.2">
      <c r="A2" s="155"/>
      <c r="B2" s="156"/>
      <c r="C2" s="156"/>
    </row>
    <row r="3" spans="1:5" ht="17" customHeight="1" x14ac:dyDescent="0.2">
      <c r="A3" s="60"/>
      <c r="B3" s="60"/>
      <c r="C3" s="10"/>
    </row>
    <row r="4" spans="1:5" ht="26" customHeight="1" x14ac:dyDescent="0.2">
      <c r="A4" s="60"/>
      <c r="B4" s="63" t="s">
        <v>69</v>
      </c>
      <c r="C4" s="63" t="s">
        <v>70</v>
      </c>
    </row>
    <row r="5" spans="1:5" ht="26" customHeight="1" x14ac:dyDescent="0.2">
      <c r="A5" s="77" t="s">
        <v>0</v>
      </c>
      <c r="B5" s="61">
        <v>1</v>
      </c>
      <c r="C5" s="61">
        <v>0</v>
      </c>
      <c r="E5" s="11"/>
    </row>
    <row r="6" spans="1:5" ht="26" customHeight="1" x14ac:dyDescent="0.2">
      <c r="A6" s="77" t="s">
        <v>1</v>
      </c>
      <c r="B6" s="61">
        <v>43</v>
      </c>
      <c r="C6" s="61">
        <v>9</v>
      </c>
    </row>
    <row r="7" spans="1:5" ht="26" customHeight="1" x14ac:dyDescent="0.2">
      <c r="A7" s="77" t="s">
        <v>93</v>
      </c>
      <c r="B7" s="61">
        <v>3</v>
      </c>
      <c r="C7" s="61">
        <v>0</v>
      </c>
    </row>
    <row r="8" spans="1:5" ht="26" customHeight="1" x14ac:dyDescent="0.2">
      <c r="A8" s="77" t="s">
        <v>94</v>
      </c>
      <c r="B8" s="61">
        <v>6</v>
      </c>
      <c r="C8" s="61">
        <v>0</v>
      </c>
    </row>
    <row r="9" spans="1:5" ht="26" customHeight="1" x14ac:dyDescent="0.2">
      <c r="A9" s="59"/>
      <c r="B9" s="62">
        <f>SUM(B5:B8)</f>
        <v>53</v>
      </c>
      <c r="C9" s="62">
        <f>SUM(C5:C8)</f>
        <v>9</v>
      </c>
    </row>
    <row r="10" spans="1:5" ht="17" customHeight="1" x14ac:dyDescent="0.2">
      <c r="A10" s="60"/>
      <c r="B10" s="64"/>
      <c r="C10" s="10"/>
    </row>
    <row r="11" spans="1:5" ht="26" customHeight="1" x14ac:dyDescent="0.2">
      <c r="A11" s="60"/>
      <c r="B11" s="63" t="s">
        <v>69</v>
      </c>
      <c r="C11" s="63" t="s">
        <v>70</v>
      </c>
    </row>
    <row r="12" spans="1:5" ht="26" customHeight="1" x14ac:dyDescent="0.2">
      <c r="A12" s="58" t="s">
        <v>2</v>
      </c>
      <c r="B12" s="56">
        <v>5000000</v>
      </c>
      <c r="C12" s="56">
        <f>B18+C18+B20+C20+B22+C22+B24+C24</f>
        <v>1402378</v>
      </c>
    </row>
    <row r="13" spans="1:5" ht="26" customHeight="1" x14ac:dyDescent="0.2">
      <c r="A13" s="58" t="s">
        <v>71</v>
      </c>
      <c r="B13" s="56">
        <v>2700000</v>
      </c>
      <c r="C13" s="56">
        <f>B19+C19+B21+C21+B23+C23+B25+C25</f>
        <v>119949</v>
      </c>
    </row>
    <row r="14" spans="1:5" ht="26" customHeight="1" x14ac:dyDescent="0.2">
      <c r="A14" s="153" t="s">
        <v>3</v>
      </c>
      <c r="B14" s="57">
        <f>SUM(B12:B13)</f>
        <v>7700000</v>
      </c>
      <c r="C14" s="57">
        <f>SUM(C12:C13)</f>
        <v>1522327</v>
      </c>
    </row>
    <row r="15" spans="1:5" ht="17" customHeight="1" x14ac:dyDescent="0.2">
      <c r="A15" s="154"/>
      <c r="B15" s="55"/>
    </row>
    <row r="16" spans="1:5" ht="17" customHeight="1" x14ac:dyDescent="0.2">
      <c r="A16" s="8"/>
    </row>
    <row r="17" spans="1:4" ht="17" customHeight="1" x14ac:dyDescent="0.2">
      <c r="B17" s="123" t="s">
        <v>79</v>
      </c>
      <c r="C17" s="63" t="s">
        <v>78</v>
      </c>
    </row>
    <row r="18" spans="1:4" ht="17" customHeight="1" x14ac:dyDescent="0.2">
      <c r="A18" s="58" t="s">
        <v>80</v>
      </c>
      <c r="B18" s="56">
        <v>16824</v>
      </c>
      <c r="C18" s="56">
        <v>424668</v>
      </c>
    </row>
    <row r="19" spans="1:4" ht="17" customHeight="1" x14ac:dyDescent="0.2">
      <c r="A19" s="58" t="s">
        <v>81</v>
      </c>
      <c r="B19" s="56">
        <v>1378</v>
      </c>
      <c r="C19" s="56">
        <v>34258</v>
      </c>
    </row>
    <row r="20" spans="1:4" ht="17" customHeight="1" x14ac:dyDescent="0.2">
      <c r="A20" s="58" t="s">
        <v>82</v>
      </c>
      <c r="B20" s="56">
        <v>11010</v>
      </c>
      <c r="C20" s="56">
        <v>327110</v>
      </c>
    </row>
    <row r="21" spans="1:4" ht="17" customHeight="1" x14ac:dyDescent="0.2">
      <c r="A21" s="58" t="s">
        <v>83</v>
      </c>
      <c r="B21" s="56">
        <v>1072</v>
      </c>
      <c r="C21" s="56">
        <v>41745</v>
      </c>
    </row>
    <row r="22" spans="1:4" ht="17" customHeight="1" x14ac:dyDescent="0.2">
      <c r="A22" s="58" t="s">
        <v>84</v>
      </c>
      <c r="B22" s="56">
        <v>5012</v>
      </c>
      <c r="C22" s="56">
        <v>180869</v>
      </c>
    </row>
    <row r="23" spans="1:4" ht="17" customHeight="1" x14ac:dyDescent="0.2">
      <c r="A23" s="58" t="s">
        <v>85</v>
      </c>
      <c r="B23" s="56">
        <v>938</v>
      </c>
      <c r="C23" s="56">
        <v>18742</v>
      </c>
    </row>
    <row r="24" spans="1:4" ht="17" customHeight="1" x14ac:dyDescent="0.2">
      <c r="A24" s="58" t="s">
        <v>86</v>
      </c>
      <c r="B24" s="56">
        <v>16004</v>
      </c>
      <c r="C24" s="56">
        <v>420881</v>
      </c>
    </row>
    <row r="25" spans="1:4" ht="17" customHeight="1" x14ac:dyDescent="0.2">
      <c r="A25" s="58" t="s">
        <v>87</v>
      </c>
      <c r="B25" s="56">
        <v>2432</v>
      </c>
      <c r="C25" s="56">
        <v>19384</v>
      </c>
    </row>
    <row r="26" spans="1:4" ht="17" customHeight="1" x14ac:dyDescent="0.2">
      <c r="B26" s="129">
        <v>48850</v>
      </c>
    </row>
    <row r="27" spans="1:4" ht="17" customHeight="1" x14ac:dyDescent="0.2">
      <c r="B27" s="129">
        <v>1353528</v>
      </c>
    </row>
    <row r="28" spans="1:4" ht="17" customHeight="1" x14ac:dyDescent="0.2">
      <c r="B28" s="129">
        <v>5820</v>
      </c>
    </row>
    <row r="29" spans="1:4" ht="17" customHeight="1" x14ac:dyDescent="0.2">
      <c r="B29" s="129">
        <v>114129</v>
      </c>
    </row>
    <row r="30" spans="1:4" ht="17" customHeight="1" x14ac:dyDescent="0.2"/>
    <row r="31" spans="1:4" ht="17" customHeight="1" x14ac:dyDescent="0.2">
      <c r="D31" s="10"/>
    </row>
  </sheetData>
  <sheetProtection algorithmName="SHA-512" hashValue="JkBHSaV74lAEmP8wyCbPI7aVha02CZ+fv2DWrsTzxLZzU6zLSqDhoYf3kra0aQedhVVk8N3aXOQjlFOftzkY2w==" saltValue="/btCYe/jdK5OiC7BaUhqOg==" spinCount="100000" sheet="1" objects="1" scenarios="1"/>
  <mergeCells count="2">
    <mergeCell ref="A14:A15"/>
    <mergeCell ref="A1:C2"/>
  </mergeCells>
  <conditionalFormatting sqref="A1">
    <cfRule type="colorScale" priority="7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conditionalFormatting sqref="A5:A8">
    <cfRule type="colorScale" priority="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A12:A13">
    <cfRule type="colorScale" priority="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A18:A25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F70D-9B76-9A4B-AA01-431AD7136566}">
  <dimension ref="A1:J156"/>
  <sheetViews>
    <sheetView showGridLines="0" topLeftCell="A120" zoomScale="130" zoomScaleNormal="130" workbookViewId="0">
      <selection activeCell="E110" sqref="E110"/>
    </sheetView>
  </sheetViews>
  <sheetFormatPr baseColWidth="10" defaultColWidth="8.83203125" defaultRowHeight="15" x14ac:dyDescent="0.2"/>
  <cols>
    <col min="1" max="1" width="76.6640625" bestFit="1" customWidth="1"/>
    <col min="2" max="2" width="28.83203125" customWidth="1"/>
    <col min="3" max="3" width="27.83203125" customWidth="1"/>
    <col min="4" max="10" width="30.83203125" customWidth="1"/>
  </cols>
  <sheetData>
    <row r="1" spans="1:10" ht="80" customHeight="1" x14ac:dyDescent="0.2">
      <c r="A1" s="158" t="s">
        <v>92</v>
      </c>
      <c r="B1" s="158"/>
      <c r="C1" s="158"/>
      <c r="D1" s="158"/>
      <c r="E1" s="13"/>
      <c r="F1" s="13"/>
      <c r="G1" s="13"/>
      <c r="H1" s="13"/>
      <c r="I1" s="13"/>
      <c r="J1" s="13"/>
    </row>
    <row r="2" spans="1:10" ht="30" customHeight="1" x14ac:dyDescent="0.2">
      <c r="A2" s="148" t="s">
        <v>4</v>
      </c>
      <c r="B2" s="148"/>
      <c r="C2" s="148"/>
      <c r="D2" s="148"/>
      <c r="E2" s="13"/>
      <c r="F2" s="13"/>
      <c r="G2" s="13"/>
      <c r="H2" s="13"/>
      <c r="I2" s="13"/>
      <c r="J2" s="13"/>
    </row>
    <row r="3" spans="1:10" ht="50" customHeight="1" x14ac:dyDescent="0.2">
      <c r="A3" s="97" t="s">
        <v>5</v>
      </c>
      <c r="B3" s="159"/>
      <c r="C3" s="160"/>
      <c r="D3" s="99" t="str">
        <f>'Werkblad A'!A5</f>
        <v>Type 1: Full color printer 
minimaal 30 PPM</v>
      </c>
      <c r="E3" s="99" t="str">
        <f>'Werkblad A'!A6</f>
        <v>Type 2: Full color MFP 
minimaal 40 PPM</v>
      </c>
      <c r="F3" s="99" t="str">
        <f>'Werkblad A'!A7</f>
        <v>Type 3: Full color repromachine 
minimaal 65 PPM</v>
      </c>
      <c r="G3" s="99" t="str">
        <f>'Werkblad A'!A8</f>
        <v>Type 4: Full color MFP 
minimaal 65 PPM</v>
      </c>
      <c r="H3" s="13"/>
      <c r="I3" s="13"/>
      <c r="J3" s="13"/>
    </row>
    <row r="4" spans="1:10" x14ac:dyDescent="0.2">
      <c r="A4" s="29" t="s">
        <v>7</v>
      </c>
      <c r="B4" s="161"/>
      <c r="C4" s="162"/>
      <c r="D4" s="14" t="s">
        <v>8</v>
      </c>
      <c r="E4" s="14" t="s">
        <v>8</v>
      </c>
      <c r="F4" s="14" t="s">
        <v>8</v>
      </c>
      <c r="G4" s="14" t="s">
        <v>8</v>
      </c>
      <c r="H4" s="13"/>
      <c r="I4" s="13"/>
      <c r="J4" s="13"/>
    </row>
    <row r="5" spans="1:10" x14ac:dyDescent="0.2">
      <c r="A5" s="29" t="s">
        <v>9</v>
      </c>
      <c r="B5" s="163"/>
      <c r="C5" s="164"/>
      <c r="D5" s="15">
        <v>0</v>
      </c>
      <c r="E5" s="15">
        <v>0</v>
      </c>
      <c r="F5" s="15">
        <v>0</v>
      </c>
      <c r="G5" s="15">
        <v>0</v>
      </c>
      <c r="H5" s="13"/>
      <c r="I5" s="13"/>
      <c r="J5" s="13"/>
    </row>
    <row r="6" spans="1:10" x14ac:dyDescent="0.2">
      <c r="A6" s="29" t="s">
        <v>10</v>
      </c>
      <c r="B6" s="163"/>
      <c r="C6" s="164"/>
      <c r="D6" s="15">
        <v>0</v>
      </c>
      <c r="E6" s="15">
        <v>0</v>
      </c>
      <c r="F6" s="15">
        <v>0</v>
      </c>
      <c r="G6" s="15">
        <v>0</v>
      </c>
      <c r="H6" s="13"/>
      <c r="I6" s="13"/>
      <c r="J6" s="13"/>
    </row>
    <row r="7" spans="1:10" x14ac:dyDescent="0.2">
      <c r="A7" s="29" t="s">
        <v>112</v>
      </c>
      <c r="B7" s="165"/>
      <c r="C7" s="166"/>
      <c r="D7" s="15">
        <v>0</v>
      </c>
      <c r="E7" s="15">
        <v>0</v>
      </c>
      <c r="F7" s="119" t="s">
        <v>12</v>
      </c>
      <c r="G7" s="119" t="s">
        <v>12</v>
      </c>
      <c r="H7" s="13"/>
      <c r="I7" s="13"/>
      <c r="J7" s="13"/>
    </row>
    <row r="8" spans="1:10" x14ac:dyDescent="0.2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100" t="s">
        <v>13</v>
      </c>
      <c r="B9" s="101"/>
      <c r="C9" s="102" t="s">
        <v>8</v>
      </c>
      <c r="D9" s="78">
        <v>0</v>
      </c>
      <c r="E9" s="78"/>
      <c r="F9" s="78">
        <v>0</v>
      </c>
      <c r="G9" s="78">
        <v>0</v>
      </c>
      <c r="H9" s="13"/>
      <c r="I9" s="13"/>
      <c r="J9" s="13"/>
    </row>
    <row r="10" spans="1:10" x14ac:dyDescent="0.2">
      <c r="A10" s="29" t="s">
        <v>77</v>
      </c>
      <c r="B10" s="121" t="s">
        <v>14</v>
      </c>
      <c r="C10" s="14" t="s">
        <v>8</v>
      </c>
      <c r="D10" s="119" t="s">
        <v>12</v>
      </c>
      <c r="E10" s="15">
        <v>0</v>
      </c>
      <c r="F10" s="119" t="s">
        <v>12</v>
      </c>
      <c r="G10" s="119" t="s">
        <v>12</v>
      </c>
      <c r="H10" s="13"/>
      <c r="I10" s="13"/>
      <c r="J10" s="13"/>
    </row>
    <row r="11" spans="1:10" x14ac:dyDescent="0.2">
      <c r="A11" s="29" t="s">
        <v>88</v>
      </c>
      <c r="B11" s="121" t="s">
        <v>14</v>
      </c>
      <c r="C11" s="14" t="s">
        <v>8</v>
      </c>
      <c r="D11" s="119" t="s">
        <v>12</v>
      </c>
      <c r="E11" s="15">
        <v>0</v>
      </c>
      <c r="F11" s="119" t="s">
        <v>12</v>
      </c>
      <c r="G11" s="119" t="s">
        <v>12</v>
      </c>
      <c r="H11" s="13"/>
      <c r="I11" s="13"/>
      <c r="J11" s="13"/>
    </row>
    <row r="12" spans="1:10" x14ac:dyDescent="0.2">
      <c r="A12" s="29" t="s">
        <v>89</v>
      </c>
      <c r="B12" s="121" t="s">
        <v>14</v>
      </c>
      <c r="C12" s="14" t="s">
        <v>8</v>
      </c>
      <c r="D12" s="119" t="s">
        <v>12</v>
      </c>
      <c r="E12" s="15">
        <v>0</v>
      </c>
      <c r="F12" s="119" t="s">
        <v>12</v>
      </c>
      <c r="G12" s="119" t="s">
        <v>12</v>
      </c>
      <c r="H12" s="13"/>
      <c r="I12" s="13"/>
      <c r="J12" s="13"/>
    </row>
    <row r="13" spans="1:10" x14ac:dyDescent="0.2">
      <c r="A13" s="29" t="s">
        <v>90</v>
      </c>
      <c r="B13" s="121" t="s">
        <v>14</v>
      </c>
      <c r="C13" s="14" t="s">
        <v>8</v>
      </c>
      <c r="D13" s="119" t="s">
        <v>12</v>
      </c>
      <c r="E13" s="119" t="s">
        <v>12</v>
      </c>
      <c r="F13" s="15">
        <v>0</v>
      </c>
      <c r="G13" s="119" t="s">
        <v>12</v>
      </c>
      <c r="H13" s="13"/>
      <c r="I13" s="13"/>
      <c r="J13" s="13"/>
    </row>
    <row r="14" spans="1:10" x14ac:dyDescent="0.2">
      <c r="A14" s="29" t="s">
        <v>109</v>
      </c>
      <c r="B14" s="121" t="s">
        <v>14</v>
      </c>
      <c r="C14" s="14" t="s">
        <v>8</v>
      </c>
      <c r="D14" s="119" t="s">
        <v>12</v>
      </c>
      <c r="E14" s="119" t="s">
        <v>12</v>
      </c>
      <c r="F14" s="15">
        <v>0</v>
      </c>
      <c r="G14" s="15">
        <v>0</v>
      </c>
      <c r="H14" s="13"/>
      <c r="I14" s="13"/>
      <c r="J14" s="13"/>
    </row>
    <row r="15" spans="1:10" x14ac:dyDescent="0.2">
      <c r="A15" s="29" t="s">
        <v>110</v>
      </c>
      <c r="B15" s="121" t="s">
        <v>14</v>
      </c>
      <c r="C15" s="14" t="s">
        <v>8</v>
      </c>
      <c r="D15" s="119" t="s">
        <v>12</v>
      </c>
      <c r="E15" s="119" t="s">
        <v>12</v>
      </c>
      <c r="F15" s="15">
        <v>0</v>
      </c>
      <c r="G15" s="15">
        <v>0</v>
      </c>
      <c r="H15" s="13"/>
      <c r="I15" s="13"/>
      <c r="J15" s="13"/>
    </row>
    <row r="16" spans="1:10" x14ac:dyDescent="0.2">
      <c r="A16" s="29" t="s">
        <v>111</v>
      </c>
      <c r="B16" s="121" t="s">
        <v>14</v>
      </c>
      <c r="C16" s="14" t="s">
        <v>8</v>
      </c>
      <c r="D16" s="119" t="s">
        <v>12</v>
      </c>
      <c r="E16" s="119" t="s">
        <v>12</v>
      </c>
      <c r="F16" s="15">
        <v>0</v>
      </c>
      <c r="G16" s="15">
        <v>0</v>
      </c>
      <c r="H16" s="13"/>
      <c r="I16" s="13"/>
      <c r="J16" s="13"/>
    </row>
    <row r="17" spans="1:10" x14ac:dyDescent="0.2">
      <c r="A17" s="17" t="s">
        <v>15</v>
      </c>
      <c r="B17" s="18"/>
      <c r="C17" s="17"/>
      <c r="D17" s="19">
        <f>SUM(D5:D16)</f>
        <v>0</v>
      </c>
      <c r="E17" s="19">
        <f>SUM(E5:E16)</f>
        <v>0</v>
      </c>
      <c r="F17" s="19">
        <f>SUM(F5:F16)</f>
        <v>0</v>
      </c>
      <c r="G17" s="19">
        <f>SUM(G5:G16)</f>
        <v>0</v>
      </c>
      <c r="H17" s="13"/>
      <c r="I17" s="13"/>
      <c r="J17" s="13"/>
    </row>
    <row r="18" spans="1:10" x14ac:dyDescent="0.2">
      <c r="A18" s="20"/>
      <c r="B18" s="21"/>
      <c r="C18" s="20"/>
      <c r="D18" s="20"/>
      <c r="E18" s="20"/>
      <c r="F18" s="13"/>
      <c r="G18" s="13"/>
      <c r="H18" s="13"/>
      <c r="I18" s="13"/>
      <c r="J18" s="13"/>
    </row>
    <row r="19" spans="1:10" x14ac:dyDescent="0.2">
      <c r="A19" s="22" t="s">
        <v>16</v>
      </c>
      <c r="B19" s="16"/>
      <c r="C19" s="23"/>
      <c r="D19" s="23">
        <f>'Werkblad A'!B5</f>
        <v>1</v>
      </c>
      <c r="E19" s="23">
        <f>'Werkblad A'!B6</f>
        <v>43</v>
      </c>
      <c r="F19" s="23">
        <f>'Werkblad A'!B7</f>
        <v>3</v>
      </c>
      <c r="G19" s="23">
        <f>'Werkblad A'!B8</f>
        <v>6</v>
      </c>
      <c r="H19" s="13"/>
      <c r="I19" s="13"/>
      <c r="J19" s="13"/>
    </row>
    <row r="20" spans="1:10" x14ac:dyDescent="0.2">
      <c r="A20" s="20"/>
      <c r="B20" s="21"/>
      <c r="C20" s="20"/>
      <c r="D20" s="20"/>
      <c r="E20" s="20"/>
      <c r="F20" s="13"/>
      <c r="G20" s="13"/>
      <c r="H20" s="13"/>
      <c r="I20" s="13"/>
      <c r="J20" s="13"/>
    </row>
    <row r="21" spans="1:10" ht="28" customHeight="1" x14ac:dyDescent="0.2">
      <c r="A21" s="97" t="s">
        <v>17</v>
      </c>
      <c r="B21" s="98"/>
      <c r="C21" s="97"/>
      <c r="D21" s="103" t="str">
        <f>D3</f>
        <v>Type 1: Full color printer 
minimaal 30 PPM</v>
      </c>
      <c r="E21" s="103" t="str">
        <f>E3</f>
        <v>Type 2: Full color MFP 
minimaal 40 PPM</v>
      </c>
      <c r="F21" s="103" t="str">
        <f>F3</f>
        <v>Type 3: Full color repromachine 
minimaal 65 PPM</v>
      </c>
      <c r="G21" s="103" t="str">
        <f>G3</f>
        <v>Type 4: Full color MFP 
minimaal 65 PPM</v>
      </c>
      <c r="H21" s="13"/>
      <c r="I21" s="13"/>
      <c r="J21" s="13"/>
    </row>
    <row r="22" spans="1:10" x14ac:dyDescent="0.2">
      <c r="A22" s="24" t="s">
        <v>18</v>
      </c>
      <c r="B22" s="25"/>
      <c r="C22" s="24"/>
      <c r="D22" s="26">
        <f>D19*D17</f>
        <v>0</v>
      </c>
      <c r="E22" s="26">
        <f>(E19*E17)-((E10*(E19-1)))</f>
        <v>0</v>
      </c>
      <c r="F22" s="26">
        <f>F19*F17</f>
        <v>0</v>
      </c>
      <c r="G22" s="26">
        <f>G19*G17</f>
        <v>0</v>
      </c>
      <c r="H22" s="13"/>
      <c r="I22" s="13"/>
      <c r="J22" s="13"/>
    </row>
    <row r="23" spans="1:10" x14ac:dyDescent="0.2">
      <c r="A23" s="24" t="s">
        <v>19</v>
      </c>
      <c r="B23" s="25"/>
      <c r="C23" s="24"/>
      <c r="D23" s="26">
        <f>D22*12</f>
        <v>0</v>
      </c>
      <c r="E23" s="26">
        <f>E22*12</f>
        <v>0</v>
      </c>
      <c r="F23" s="26">
        <f>F22*12</f>
        <v>0</v>
      </c>
      <c r="G23" s="26">
        <f>G22*12</f>
        <v>0</v>
      </c>
      <c r="H23" s="13"/>
      <c r="I23" s="13"/>
      <c r="J23" s="13"/>
    </row>
    <row r="24" spans="1:10" x14ac:dyDescent="0.2">
      <c r="A24" s="27" t="s">
        <v>20</v>
      </c>
      <c r="B24" s="85"/>
      <c r="C24" s="27"/>
      <c r="D24" s="136">
        <f>SUM(D23:G23)*5</f>
        <v>0</v>
      </c>
      <c r="E24" s="137"/>
      <c r="F24" s="137"/>
      <c r="G24" s="137"/>
      <c r="H24" s="13"/>
      <c r="I24" s="13"/>
      <c r="J24" s="13"/>
    </row>
    <row r="25" spans="1:10" x14ac:dyDescent="0.2">
      <c r="A25" s="20"/>
      <c r="B25" s="21"/>
      <c r="C25" s="20"/>
      <c r="D25" s="20"/>
      <c r="E25" s="20"/>
      <c r="F25" s="20"/>
      <c r="G25" s="13"/>
      <c r="H25" s="13"/>
      <c r="I25" s="13"/>
      <c r="J25" s="13"/>
    </row>
    <row r="26" spans="1:10" ht="30" customHeight="1" x14ac:dyDescent="0.2">
      <c r="A26" s="97" t="s">
        <v>21</v>
      </c>
      <c r="B26" s="98"/>
      <c r="C26" s="97" t="s">
        <v>22</v>
      </c>
      <c r="D26" s="99" t="s">
        <v>23</v>
      </c>
      <c r="E26" s="28"/>
      <c r="F26" s="28"/>
      <c r="G26" s="13"/>
      <c r="H26" s="13"/>
      <c r="I26" s="13"/>
      <c r="J26" s="13"/>
    </row>
    <row r="27" spans="1:10" x14ac:dyDescent="0.2">
      <c r="A27" s="29" t="s">
        <v>76</v>
      </c>
      <c r="B27" s="25"/>
      <c r="C27" s="15">
        <v>0</v>
      </c>
      <c r="D27" s="30">
        <f>C27*60</f>
        <v>0</v>
      </c>
      <c r="E27" s="28"/>
      <c r="F27" s="28"/>
      <c r="G27" s="13"/>
      <c r="H27" s="13"/>
      <c r="I27" s="13"/>
      <c r="J27" s="13"/>
    </row>
    <row r="28" spans="1:10" x14ac:dyDescent="0.2">
      <c r="A28" s="29" t="s">
        <v>113</v>
      </c>
      <c r="B28" s="25"/>
      <c r="C28" s="15">
        <v>0</v>
      </c>
      <c r="D28" s="30">
        <f>C28*60</f>
        <v>0</v>
      </c>
      <c r="E28" s="28"/>
      <c r="F28" s="28"/>
      <c r="G28" s="13"/>
      <c r="H28" s="13"/>
      <c r="I28" s="13"/>
      <c r="J28" s="13"/>
    </row>
    <row r="29" spans="1:10" x14ac:dyDescent="0.2">
      <c r="A29" s="29" t="s">
        <v>114</v>
      </c>
      <c r="B29" s="25"/>
      <c r="C29" s="15">
        <v>0</v>
      </c>
      <c r="D29" s="30">
        <f>C29*60</f>
        <v>0</v>
      </c>
      <c r="E29" s="28"/>
      <c r="F29" s="28"/>
      <c r="G29" s="13"/>
      <c r="H29" s="13"/>
      <c r="I29" s="13"/>
      <c r="J29" s="13"/>
    </row>
    <row r="30" spans="1:10" x14ac:dyDescent="0.2">
      <c r="A30" s="27"/>
      <c r="B30" s="85"/>
      <c r="C30" s="85"/>
      <c r="D30" s="86">
        <f>SUM(D27:D29)</f>
        <v>0</v>
      </c>
      <c r="E30" s="28"/>
      <c r="F30" s="28"/>
      <c r="G30" s="13"/>
      <c r="H30" s="13"/>
      <c r="I30" s="13"/>
      <c r="J30" s="13"/>
    </row>
    <row r="31" spans="1:10" x14ac:dyDescent="0.2">
      <c r="A31" s="20"/>
      <c r="B31" s="21"/>
      <c r="C31" s="20"/>
      <c r="D31" s="20"/>
      <c r="E31" s="31"/>
      <c r="F31" s="32"/>
      <c r="G31" s="13"/>
      <c r="H31" s="13"/>
      <c r="I31" s="13"/>
      <c r="J31" s="13"/>
    </row>
    <row r="32" spans="1:10" ht="28" x14ac:dyDescent="0.2">
      <c r="A32" s="29" t="s">
        <v>24</v>
      </c>
      <c r="B32" s="122"/>
      <c r="C32" s="33">
        <v>10</v>
      </c>
      <c r="D32" s="34">
        <f>(C32/100)+1</f>
        <v>1.1000000000000001</v>
      </c>
      <c r="E32" s="28"/>
      <c r="F32" s="35"/>
      <c r="G32" s="13"/>
      <c r="H32" s="13"/>
      <c r="I32" s="13"/>
      <c r="J32" s="13"/>
    </row>
    <row r="33" spans="1:10" x14ac:dyDescent="0.2">
      <c r="A33" s="20"/>
      <c r="B33" s="21"/>
      <c r="C33" s="20"/>
      <c r="D33" s="34"/>
      <c r="E33" s="28"/>
      <c r="F33" s="35"/>
      <c r="G33" s="13"/>
      <c r="H33" s="13"/>
      <c r="I33" s="13"/>
      <c r="J33" s="13"/>
    </row>
    <row r="34" spans="1:10" x14ac:dyDescent="0.2">
      <c r="A34" s="97" t="s">
        <v>5</v>
      </c>
      <c r="B34" s="104"/>
      <c r="C34" s="104" t="s">
        <v>25</v>
      </c>
      <c r="D34" s="105" t="s">
        <v>26</v>
      </c>
      <c r="E34" s="106" t="s">
        <v>27</v>
      </c>
      <c r="F34" s="13"/>
      <c r="G34" s="13"/>
      <c r="H34" s="13"/>
      <c r="I34" s="13"/>
      <c r="J34" s="13"/>
    </row>
    <row r="35" spans="1:10" x14ac:dyDescent="0.2">
      <c r="A35" s="29" t="s">
        <v>95</v>
      </c>
      <c r="B35" s="116" t="s">
        <v>28</v>
      </c>
      <c r="C35" s="117">
        <f>('Werkblad A'!$B$12*0.02)</f>
        <v>100000</v>
      </c>
      <c r="D35" s="90">
        <v>0</v>
      </c>
      <c r="E35" s="119">
        <f>C35*D35</f>
        <v>0</v>
      </c>
      <c r="F35" s="13"/>
      <c r="G35" s="13"/>
      <c r="H35" s="13"/>
      <c r="I35" s="13"/>
      <c r="J35" s="13"/>
    </row>
    <row r="36" spans="1:10" x14ac:dyDescent="0.2">
      <c r="A36" s="29" t="s">
        <v>96</v>
      </c>
      <c r="B36" s="116" t="s">
        <v>28</v>
      </c>
      <c r="C36" s="117">
        <f>('Werkblad A'!$B$12*0.98)</f>
        <v>4900000</v>
      </c>
      <c r="D36" s="90">
        <v>0</v>
      </c>
      <c r="E36" s="119">
        <f>C36*D36</f>
        <v>0</v>
      </c>
      <c r="F36" s="13"/>
      <c r="G36" s="13"/>
      <c r="H36" s="13"/>
      <c r="I36" s="13"/>
      <c r="J36" s="13"/>
    </row>
    <row r="37" spans="1:10" x14ac:dyDescent="0.2">
      <c r="A37" s="29" t="s">
        <v>97</v>
      </c>
      <c r="B37" s="116" t="s">
        <v>28</v>
      </c>
      <c r="C37" s="117">
        <f>'Werkblad A'!$B$13*0.02</f>
        <v>54000</v>
      </c>
      <c r="D37" s="90">
        <v>0</v>
      </c>
      <c r="E37" s="119">
        <f>C37*D37</f>
        <v>0</v>
      </c>
      <c r="F37" s="13"/>
      <c r="G37" s="13"/>
      <c r="H37" s="13"/>
      <c r="I37" s="13"/>
      <c r="J37" s="13"/>
    </row>
    <row r="38" spans="1:10" x14ac:dyDescent="0.2">
      <c r="A38" s="29" t="s">
        <v>98</v>
      </c>
      <c r="B38" s="116" t="s">
        <v>28</v>
      </c>
      <c r="C38" s="117">
        <f>'Werkblad A'!$B$13*0.98</f>
        <v>2646000</v>
      </c>
      <c r="D38" s="90">
        <v>0</v>
      </c>
      <c r="E38" s="119">
        <f>C38*D38</f>
        <v>0</v>
      </c>
      <c r="F38" s="13"/>
      <c r="G38" s="13"/>
      <c r="H38" s="13"/>
      <c r="I38" s="13"/>
      <c r="J38" s="13"/>
    </row>
    <row r="39" spans="1:10" x14ac:dyDescent="0.2">
      <c r="A39" s="20"/>
      <c r="B39" s="20"/>
      <c r="C39" s="31"/>
      <c r="D39" s="36"/>
      <c r="E39" s="13"/>
      <c r="F39" s="13"/>
      <c r="G39" s="13"/>
      <c r="H39" s="13"/>
      <c r="I39" s="13"/>
      <c r="J39" s="13"/>
    </row>
    <row r="40" spans="1:10" x14ac:dyDescent="0.2">
      <c r="A40" s="97" t="s">
        <v>5</v>
      </c>
      <c r="B40" s="104"/>
      <c r="C40" s="104" t="s">
        <v>25</v>
      </c>
      <c r="D40" s="105" t="s">
        <v>26</v>
      </c>
      <c r="E40" s="106" t="s">
        <v>27</v>
      </c>
      <c r="F40" s="13"/>
      <c r="G40" s="13"/>
      <c r="H40" s="13"/>
      <c r="I40" s="13"/>
      <c r="J40" s="13"/>
    </row>
    <row r="41" spans="1:10" x14ac:dyDescent="0.2">
      <c r="A41" s="29" t="s">
        <v>95</v>
      </c>
      <c r="B41" s="116" t="s">
        <v>28</v>
      </c>
      <c r="C41" s="117">
        <f>('Werkblad A'!$B$12*0.02)</f>
        <v>100000</v>
      </c>
      <c r="D41" s="118">
        <f>$D$32*D35</f>
        <v>0</v>
      </c>
      <c r="E41" s="119">
        <f>C41*D41</f>
        <v>0</v>
      </c>
      <c r="F41" s="13"/>
      <c r="G41" s="13"/>
      <c r="H41" s="13"/>
      <c r="I41" s="13"/>
      <c r="J41" s="13"/>
    </row>
    <row r="42" spans="1:10" x14ac:dyDescent="0.2">
      <c r="A42" s="29" t="s">
        <v>96</v>
      </c>
      <c r="B42" s="116" t="s">
        <v>28</v>
      </c>
      <c r="C42" s="117">
        <f>('Werkblad A'!$B$12*0.98)</f>
        <v>4900000</v>
      </c>
      <c r="D42" s="118">
        <f>$D$32*D36</f>
        <v>0</v>
      </c>
      <c r="E42" s="119">
        <f>C42*D42</f>
        <v>0</v>
      </c>
      <c r="F42" s="13"/>
      <c r="G42" s="13"/>
      <c r="H42" s="13"/>
      <c r="I42" s="13"/>
      <c r="J42" s="13"/>
    </row>
    <row r="43" spans="1:10" x14ac:dyDescent="0.2">
      <c r="A43" s="29" t="s">
        <v>97</v>
      </c>
      <c r="B43" s="116" t="s">
        <v>28</v>
      </c>
      <c r="C43" s="117">
        <f>'Werkblad A'!$B$13*0.02</f>
        <v>54000</v>
      </c>
      <c r="D43" s="118">
        <f>$D$32*D37</f>
        <v>0</v>
      </c>
      <c r="E43" s="119">
        <f>C43*D43</f>
        <v>0</v>
      </c>
      <c r="F43" s="13"/>
      <c r="G43" s="13"/>
      <c r="H43" s="13"/>
      <c r="I43" s="13"/>
      <c r="J43" s="13"/>
    </row>
    <row r="44" spans="1:10" x14ac:dyDescent="0.2">
      <c r="A44" s="29" t="s">
        <v>98</v>
      </c>
      <c r="B44" s="116" t="s">
        <v>28</v>
      </c>
      <c r="C44" s="117">
        <f>'Werkblad A'!$B$13*0.98</f>
        <v>2646000</v>
      </c>
      <c r="D44" s="118">
        <f>$D$32*D38</f>
        <v>0</v>
      </c>
      <c r="E44" s="119">
        <f>C44*D44</f>
        <v>0</v>
      </c>
      <c r="F44" s="13"/>
      <c r="G44" s="13"/>
      <c r="H44" s="13"/>
      <c r="I44" s="13"/>
      <c r="J44" s="13"/>
    </row>
    <row r="45" spans="1:10" x14ac:dyDescent="0.2">
      <c r="A45" s="20"/>
      <c r="B45" s="20"/>
      <c r="C45" s="31"/>
      <c r="D45" s="37"/>
      <c r="E45" s="13"/>
      <c r="F45" s="13"/>
      <c r="G45" s="13"/>
      <c r="H45" s="13"/>
      <c r="I45" s="13"/>
      <c r="J45" s="13"/>
    </row>
    <row r="46" spans="1:10" x14ac:dyDescent="0.2">
      <c r="A46" s="97" t="s">
        <v>5</v>
      </c>
      <c r="B46" s="104"/>
      <c r="C46" s="104" t="s">
        <v>25</v>
      </c>
      <c r="D46" s="107" t="s">
        <v>26</v>
      </c>
      <c r="E46" s="106" t="s">
        <v>27</v>
      </c>
      <c r="F46" s="13"/>
      <c r="G46" s="13"/>
      <c r="H46" s="13"/>
      <c r="I46" s="13"/>
      <c r="J46" s="13"/>
    </row>
    <row r="47" spans="1:10" x14ac:dyDescent="0.2">
      <c r="A47" s="29" t="s">
        <v>95</v>
      </c>
      <c r="B47" s="116" t="s">
        <v>28</v>
      </c>
      <c r="C47" s="117">
        <f>('Werkblad A'!$B$12*0.02)</f>
        <v>100000</v>
      </c>
      <c r="D47" s="118">
        <f>D41*$D$32</f>
        <v>0</v>
      </c>
      <c r="E47" s="119">
        <f>C47*D47</f>
        <v>0</v>
      </c>
      <c r="F47" s="13"/>
      <c r="G47" s="13"/>
      <c r="H47" s="13"/>
      <c r="I47" s="13"/>
      <c r="J47" s="13"/>
    </row>
    <row r="48" spans="1:10" x14ac:dyDescent="0.2">
      <c r="A48" s="29" t="s">
        <v>96</v>
      </c>
      <c r="B48" s="116" t="s">
        <v>28</v>
      </c>
      <c r="C48" s="117">
        <f>('Werkblad A'!$B$12*0.98)</f>
        <v>4900000</v>
      </c>
      <c r="D48" s="118">
        <f>D42*$D$32</f>
        <v>0</v>
      </c>
      <c r="E48" s="119">
        <f>C48*D48</f>
        <v>0</v>
      </c>
      <c r="F48" s="13"/>
      <c r="G48" s="13"/>
      <c r="H48" s="13"/>
      <c r="I48" s="13"/>
      <c r="J48" s="13"/>
    </row>
    <row r="49" spans="1:10" x14ac:dyDescent="0.2">
      <c r="A49" s="29" t="s">
        <v>97</v>
      </c>
      <c r="B49" s="116" t="s">
        <v>28</v>
      </c>
      <c r="C49" s="117">
        <f>'Werkblad A'!$B$13*0.02</f>
        <v>54000</v>
      </c>
      <c r="D49" s="118">
        <f>D43*$D$32</f>
        <v>0</v>
      </c>
      <c r="E49" s="119">
        <f>C49*D49</f>
        <v>0</v>
      </c>
      <c r="F49" s="13"/>
      <c r="G49" s="13"/>
      <c r="H49" s="13"/>
      <c r="I49" s="13"/>
      <c r="J49" s="13"/>
    </row>
    <row r="50" spans="1:10" x14ac:dyDescent="0.2">
      <c r="A50" s="29" t="s">
        <v>98</v>
      </c>
      <c r="B50" s="116" t="s">
        <v>28</v>
      </c>
      <c r="C50" s="117">
        <f>'Werkblad A'!$B$13*0.98</f>
        <v>2646000</v>
      </c>
      <c r="D50" s="118">
        <f>D44*$D$32</f>
        <v>0</v>
      </c>
      <c r="E50" s="119">
        <f>C50*D50</f>
        <v>0</v>
      </c>
      <c r="F50" s="13"/>
      <c r="G50" s="13"/>
      <c r="H50" s="13"/>
      <c r="I50" s="13"/>
      <c r="J50" s="13"/>
    </row>
    <row r="51" spans="1:10" x14ac:dyDescent="0.2">
      <c r="A51" s="20"/>
      <c r="B51" s="20"/>
      <c r="C51" s="31"/>
      <c r="D51" s="37"/>
      <c r="E51" s="13"/>
      <c r="F51" s="13"/>
      <c r="G51" s="13"/>
      <c r="H51" s="13"/>
      <c r="I51" s="13"/>
      <c r="J51" s="13"/>
    </row>
    <row r="52" spans="1:10" x14ac:dyDescent="0.2">
      <c r="A52" s="97" t="s">
        <v>5</v>
      </c>
      <c r="B52" s="104"/>
      <c r="C52" s="104" t="s">
        <v>25</v>
      </c>
      <c r="D52" s="107" t="s">
        <v>26</v>
      </c>
      <c r="E52" s="106" t="s">
        <v>27</v>
      </c>
      <c r="F52" s="13"/>
      <c r="G52" s="13"/>
      <c r="H52" s="13"/>
      <c r="I52" s="13"/>
      <c r="J52" s="13"/>
    </row>
    <row r="53" spans="1:10" x14ac:dyDescent="0.2">
      <c r="A53" s="29" t="s">
        <v>95</v>
      </c>
      <c r="B53" s="116" t="s">
        <v>28</v>
      </c>
      <c r="C53" s="117">
        <f>('Werkblad A'!$B$12*0.02)</f>
        <v>100000</v>
      </c>
      <c r="D53" s="118">
        <f>D47*$D$32</f>
        <v>0</v>
      </c>
      <c r="E53" s="119">
        <f>C53*D53</f>
        <v>0</v>
      </c>
      <c r="F53" s="13"/>
      <c r="G53" s="13"/>
      <c r="H53" s="13"/>
      <c r="I53" s="13"/>
      <c r="J53" s="13"/>
    </row>
    <row r="54" spans="1:10" x14ac:dyDescent="0.2">
      <c r="A54" s="29" t="s">
        <v>96</v>
      </c>
      <c r="B54" s="116" t="s">
        <v>28</v>
      </c>
      <c r="C54" s="117">
        <f>('Werkblad A'!$B$12*0.98)</f>
        <v>4900000</v>
      </c>
      <c r="D54" s="118">
        <f>D48*$D$32</f>
        <v>0</v>
      </c>
      <c r="E54" s="119">
        <f>C54*D54</f>
        <v>0</v>
      </c>
      <c r="F54" s="13"/>
      <c r="G54" s="13"/>
      <c r="H54" s="13"/>
      <c r="I54" s="13"/>
      <c r="J54" s="13"/>
    </row>
    <row r="55" spans="1:10" x14ac:dyDescent="0.2">
      <c r="A55" s="29" t="s">
        <v>97</v>
      </c>
      <c r="B55" s="116" t="s">
        <v>28</v>
      </c>
      <c r="C55" s="117">
        <f>'Werkblad A'!$B$13*0.02</f>
        <v>54000</v>
      </c>
      <c r="D55" s="118">
        <f>D49*$D$32</f>
        <v>0</v>
      </c>
      <c r="E55" s="119">
        <f>C55*D55</f>
        <v>0</v>
      </c>
      <c r="F55" s="13"/>
      <c r="G55" s="13"/>
      <c r="H55" s="13"/>
      <c r="I55" s="13"/>
      <c r="J55" s="13"/>
    </row>
    <row r="56" spans="1:10" x14ac:dyDescent="0.2">
      <c r="A56" s="29" t="s">
        <v>98</v>
      </c>
      <c r="B56" s="116" t="s">
        <v>28</v>
      </c>
      <c r="C56" s="117">
        <f>'Werkblad A'!$B$13*0.98</f>
        <v>2646000</v>
      </c>
      <c r="D56" s="118">
        <f>D50*$D$32</f>
        <v>0</v>
      </c>
      <c r="E56" s="119">
        <f>C56*D56</f>
        <v>0</v>
      </c>
      <c r="F56" s="13"/>
      <c r="G56" s="13"/>
      <c r="H56" s="13"/>
      <c r="I56" s="13"/>
      <c r="J56" s="13"/>
    </row>
    <row r="57" spans="1:10" x14ac:dyDescent="0.2">
      <c r="A57" s="20"/>
      <c r="B57" s="20"/>
      <c r="C57" s="31"/>
      <c r="D57" s="37"/>
      <c r="E57" s="13"/>
      <c r="F57" s="13"/>
      <c r="G57" s="13"/>
      <c r="H57" s="13"/>
      <c r="I57" s="13"/>
      <c r="J57" s="13"/>
    </row>
    <row r="58" spans="1:10" x14ac:dyDescent="0.2">
      <c r="A58" s="97" t="s">
        <v>5</v>
      </c>
      <c r="B58" s="104"/>
      <c r="C58" s="104" t="s">
        <v>25</v>
      </c>
      <c r="D58" s="107" t="s">
        <v>26</v>
      </c>
      <c r="E58" s="106" t="s">
        <v>27</v>
      </c>
      <c r="F58" s="13"/>
      <c r="G58" s="13"/>
      <c r="H58" s="13"/>
      <c r="I58" s="13"/>
      <c r="J58" s="13"/>
    </row>
    <row r="59" spans="1:10" x14ac:dyDescent="0.2">
      <c r="A59" s="29" t="s">
        <v>95</v>
      </c>
      <c r="B59" s="116" t="s">
        <v>28</v>
      </c>
      <c r="C59" s="117">
        <f>('Werkblad A'!$B$12*0.02)</f>
        <v>100000</v>
      </c>
      <c r="D59" s="118">
        <f>D53*$D$32</f>
        <v>0</v>
      </c>
      <c r="E59" s="119">
        <f>C59*D59</f>
        <v>0</v>
      </c>
      <c r="F59" s="13"/>
      <c r="G59" s="13"/>
      <c r="H59" s="13"/>
      <c r="I59" s="13"/>
      <c r="J59" s="13"/>
    </row>
    <row r="60" spans="1:10" x14ac:dyDescent="0.2">
      <c r="A60" s="29" t="s">
        <v>96</v>
      </c>
      <c r="B60" s="116" t="s">
        <v>28</v>
      </c>
      <c r="C60" s="117">
        <f>('Werkblad A'!$B$12*0.98)</f>
        <v>4900000</v>
      </c>
      <c r="D60" s="118">
        <f>D54*$D$32</f>
        <v>0</v>
      </c>
      <c r="E60" s="119">
        <f>C60*D60</f>
        <v>0</v>
      </c>
      <c r="F60" s="13"/>
      <c r="G60" s="13"/>
      <c r="H60" s="13"/>
      <c r="I60" s="13"/>
      <c r="J60" s="13"/>
    </row>
    <row r="61" spans="1:10" x14ac:dyDescent="0.2">
      <c r="A61" s="29" t="s">
        <v>97</v>
      </c>
      <c r="B61" s="116" t="s">
        <v>28</v>
      </c>
      <c r="C61" s="117">
        <f>'Werkblad A'!$B$13*0.02</f>
        <v>54000</v>
      </c>
      <c r="D61" s="118">
        <f>D55*$D$32</f>
        <v>0</v>
      </c>
      <c r="E61" s="119">
        <f>C61*D61</f>
        <v>0</v>
      </c>
      <c r="F61" s="13"/>
      <c r="G61" s="13"/>
      <c r="H61" s="13"/>
      <c r="I61" s="13"/>
      <c r="J61" s="13"/>
    </row>
    <row r="62" spans="1:10" x14ac:dyDescent="0.2">
      <c r="A62" s="29" t="s">
        <v>98</v>
      </c>
      <c r="B62" s="116" t="s">
        <v>28</v>
      </c>
      <c r="C62" s="117">
        <f>'Werkblad A'!$B$13*0.98</f>
        <v>2646000</v>
      </c>
      <c r="D62" s="118">
        <f>D56*$D$32</f>
        <v>0</v>
      </c>
      <c r="E62" s="119">
        <f>C62*D62</f>
        <v>0</v>
      </c>
      <c r="F62" s="13"/>
      <c r="G62" s="13"/>
      <c r="H62" s="13"/>
      <c r="I62" s="13"/>
      <c r="J62" s="13"/>
    </row>
    <row r="63" spans="1:10" x14ac:dyDescent="0.2">
      <c r="A63" s="20"/>
      <c r="B63" s="21"/>
      <c r="C63" s="20"/>
      <c r="D63" s="31"/>
      <c r="E63" s="37"/>
      <c r="F63" s="13"/>
      <c r="G63" s="13"/>
      <c r="H63" s="13"/>
      <c r="I63" s="13"/>
      <c r="J63" s="13"/>
    </row>
    <row r="64" spans="1:10" x14ac:dyDescent="0.2">
      <c r="A64" s="17" t="s">
        <v>29</v>
      </c>
      <c r="B64" s="131">
        <f>SUM(E35+E37+E41+E43+E47+E49+E53+E55+E59+E61+E36+E38+E42+E44+E48+E50+E54+E56+E60+E62)</f>
        <v>0</v>
      </c>
      <c r="C64" s="132"/>
      <c r="D64" s="132"/>
      <c r="E64" s="132"/>
      <c r="F64" s="13"/>
      <c r="G64" s="13"/>
      <c r="H64" s="13"/>
      <c r="I64" s="13"/>
      <c r="J64" s="13"/>
    </row>
    <row r="65" spans="1:10" ht="20" customHeight="1" x14ac:dyDescent="0.2">
      <c r="A65" s="13"/>
      <c r="B65" s="13"/>
      <c r="C65" s="13"/>
      <c r="D65" s="20"/>
      <c r="E65" s="31"/>
      <c r="F65" s="38"/>
      <c r="G65" s="13"/>
      <c r="H65" s="13"/>
      <c r="I65" s="13"/>
      <c r="J65" s="13"/>
    </row>
    <row r="66" spans="1:10" ht="30" customHeight="1" x14ac:dyDescent="0.2">
      <c r="A66" s="138" t="s">
        <v>30</v>
      </c>
      <c r="B66" s="139"/>
      <c r="C66" s="139"/>
      <c r="D66" s="139"/>
      <c r="E66" s="139"/>
      <c r="F66" s="139"/>
      <c r="G66" s="139"/>
    </row>
    <row r="67" spans="1:10" ht="30" customHeight="1" x14ac:dyDescent="0.2">
      <c r="A67" s="97" t="s">
        <v>5</v>
      </c>
      <c r="B67" s="98"/>
      <c r="C67" s="97" t="s">
        <v>6</v>
      </c>
      <c r="D67" s="99" t="str">
        <f t="shared" ref="D67:F68" si="0">D3</f>
        <v>Type 1: Full color printer 
minimaal 30 PPM</v>
      </c>
      <c r="E67" s="99" t="str">
        <f t="shared" si="0"/>
        <v>Type 2: Full color MFP 
minimaal 40 PPM</v>
      </c>
      <c r="F67" s="99" t="str">
        <f t="shared" si="0"/>
        <v>Type 3: Full color repromachine 
minimaal 65 PPM</v>
      </c>
      <c r="G67" s="99" t="str">
        <f t="shared" ref="G67" si="1">G3</f>
        <v>Type 4: Full color MFP 
minimaal 65 PPM</v>
      </c>
    </row>
    <row r="68" spans="1:10" x14ac:dyDescent="0.2">
      <c r="A68" s="29" t="str">
        <f>A4</f>
        <v xml:space="preserve">Aangeboden type: </v>
      </c>
      <c r="B68" s="121"/>
      <c r="C68" s="119"/>
      <c r="D68" s="119" t="str">
        <f t="shared" si="0"/>
        <v>&lt;&lt;&gt;&gt;</v>
      </c>
      <c r="E68" s="119" t="str">
        <f t="shared" si="0"/>
        <v>&lt;&lt;&gt;&gt;</v>
      </c>
      <c r="F68" s="119" t="str">
        <f t="shared" si="0"/>
        <v>&lt;&lt;&gt;&gt;</v>
      </c>
      <c r="G68" s="119" t="str">
        <f t="shared" ref="G68" si="2">G4</f>
        <v>&lt;&lt;&gt;&gt;</v>
      </c>
    </row>
    <row r="69" spans="1:10" x14ac:dyDescent="0.2">
      <c r="A69" s="29" t="str">
        <f>A5</f>
        <v>HUURPRIJS per type per maand</v>
      </c>
      <c r="B69" s="121"/>
      <c r="C69" s="119"/>
      <c r="D69" s="15">
        <v>0</v>
      </c>
      <c r="E69" s="15">
        <v>0</v>
      </c>
      <c r="F69" s="15">
        <v>0</v>
      </c>
      <c r="G69" s="15">
        <v>0</v>
      </c>
    </row>
    <row r="70" spans="1:10" x14ac:dyDescent="0.2">
      <c r="A70" s="29" t="str">
        <f>A6</f>
        <v xml:space="preserve">SOFTWARE per type per maand </v>
      </c>
      <c r="B70" s="121"/>
      <c r="C70" s="119"/>
      <c r="D70" s="15">
        <v>0</v>
      </c>
      <c r="E70" s="15">
        <v>0</v>
      </c>
      <c r="F70" s="15">
        <v>0</v>
      </c>
      <c r="G70" s="15">
        <v>0</v>
      </c>
    </row>
    <row r="71" spans="1:10" x14ac:dyDescent="0.2">
      <c r="A71" s="29" t="str">
        <f>A7</f>
        <v>PRINTMANAGEMENT machinegerelateerde kosten (conform eis 148)</v>
      </c>
      <c r="B71" s="121"/>
      <c r="C71" s="119"/>
      <c r="D71" s="15">
        <v>0</v>
      </c>
      <c r="E71" s="15">
        <v>0</v>
      </c>
      <c r="F71" s="119" t="s">
        <v>12</v>
      </c>
      <c r="G71" s="119" t="s">
        <v>12</v>
      </c>
    </row>
    <row r="72" spans="1:10" x14ac:dyDescent="0.2">
      <c r="A72" s="13"/>
      <c r="B72" s="13"/>
      <c r="C72" s="13"/>
      <c r="D72" s="13"/>
      <c r="E72" s="13"/>
      <c r="F72" s="13"/>
      <c r="G72" s="13"/>
    </row>
    <row r="73" spans="1:10" x14ac:dyDescent="0.2">
      <c r="A73" s="100" t="s">
        <v>13</v>
      </c>
      <c r="B73" s="101"/>
      <c r="C73" s="102" t="s">
        <v>8</v>
      </c>
      <c r="D73" s="78">
        <v>0</v>
      </c>
      <c r="E73" s="78">
        <v>0</v>
      </c>
      <c r="F73" s="78">
        <v>0</v>
      </c>
      <c r="G73" s="78">
        <v>0</v>
      </c>
    </row>
    <row r="74" spans="1:10" x14ac:dyDescent="0.2">
      <c r="A74" s="29" t="str">
        <f t="shared" ref="A74:A80" si="3">A10</f>
        <v>Eis 82: Rechtstreeks scannen naar archiefsysteem.</v>
      </c>
      <c r="B74" s="121" t="s">
        <v>14</v>
      </c>
      <c r="C74" s="119" t="str">
        <f t="shared" ref="C74:C80" si="4">C10</f>
        <v>&lt;&lt;&gt;&gt;</v>
      </c>
      <c r="D74" s="119" t="s">
        <v>12</v>
      </c>
      <c r="E74" s="15">
        <v>0</v>
      </c>
      <c r="F74" s="119" t="s">
        <v>12</v>
      </c>
      <c r="G74" s="119" t="s">
        <v>12</v>
      </c>
    </row>
    <row r="75" spans="1:10" x14ac:dyDescent="0.2">
      <c r="A75" s="29" t="str">
        <f t="shared" si="3"/>
        <v xml:space="preserve">Eis 102: Inline nietoptie. </v>
      </c>
      <c r="B75" s="121" t="s">
        <v>14</v>
      </c>
      <c r="C75" s="119" t="str">
        <f t="shared" si="4"/>
        <v>&lt;&lt;&gt;&gt;</v>
      </c>
      <c r="D75" s="119" t="s">
        <v>12</v>
      </c>
      <c r="E75" s="15">
        <v>0</v>
      </c>
      <c r="F75" s="119" t="s">
        <v>12</v>
      </c>
      <c r="G75" s="119" t="s">
        <v>12</v>
      </c>
    </row>
    <row r="76" spans="1:10" x14ac:dyDescent="0.2">
      <c r="A76" s="29" t="str">
        <f t="shared" si="3"/>
        <v xml:space="preserve">Eis 104: Inline/gekoppelde boekjesmaker. </v>
      </c>
      <c r="B76" s="121" t="s">
        <v>14</v>
      </c>
      <c r="C76" s="119" t="str">
        <f t="shared" si="4"/>
        <v>&lt;&lt;&gt;&gt;</v>
      </c>
      <c r="D76" s="119" t="s">
        <v>12</v>
      </c>
      <c r="E76" s="15">
        <v>0</v>
      </c>
      <c r="F76" s="119" t="s">
        <v>12</v>
      </c>
      <c r="G76" s="119" t="s">
        <v>12</v>
      </c>
    </row>
    <row r="77" spans="1:10" x14ac:dyDescent="0.2">
      <c r="A77" s="29" t="str">
        <f t="shared" si="3"/>
        <v xml:space="preserve">Eis 113: Bulklade. </v>
      </c>
      <c r="B77" s="121" t="s">
        <v>14</v>
      </c>
      <c r="C77" s="119" t="str">
        <f t="shared" si="4"/>
        <v>&lt;&lt;&gt;&gt;</v>
      </c>
      <c r="D77" s="119" t="s">
        <v>12</v>
      </c>
      <c r="E77" s="119" t="s">
        <v>12</v>
      </c>
      <c r="F77" s="15">
        <v>0</v>
      </c>
      <c r="G77" s="119" t="s">
        <v>12</v>
      </c>
    </row>
    <row r="78" spans="1:10" x14ac:dyDescent="0.2">
      <c r="A78" s="29" t="str">
        <f t="shared" si="3"/>
        <v xml:space="preserve">Eis 114/137: Inline nietoptie. </v>
      </c>
      <c r="B78" s="121" t="s">
        <v>14</v>
      </c>
      <c r="C78" s="119" t="str">
        <f t="shared" si="4"/>
        <v>&lt;&lt;&gt;&gt;</v>
      </c>
      <c r="D78" s="119" t="s">
        <v>12</v>
      </c>
      <c r="E78" s="119" t="s">
        <v>12</v>
      </c>
      <c r="F78" s="15">
        <v>0</v>
      </c>
      <c r="G78" s="15">
        <v>0</v>
      </c>
    </row>
    <row r="79" spans="1:10" x14ac:dyDescent="0.2">
      <c r="A79" s="29" t="str">
        <f t="shared" si="3"/>
        <v xml:space="preserve">Eis 117/139: Inline/gekoppelde boekjesmaker. </v>
      </c>
      <c r="B79" s="121" t="s">
        <v>14</v>
      </c>
      <c r="C79" s="119" t="str">
        <f t="shared" si="4"/>
        <v>&lt;&lt;&gt;&gt;</v>
      </c>
      <c r="D79" s="119" t="s">
        <v>12</v>
      </c>
      <c r="E79" s="119" t="s">
        <v>12</v>
      </c>
      <c r="F79" s="15">
        <v>0</v>
      </c>
      <c r="G79" s="15">
        <v>0</v>
      </c>
    </row>
    <row r="80" spans="1:10" x14ac:dyDescent="0.2">
      <c r="A80" s="29" t="str">
        <f t="shared" si="3"/>
        <v>Eis 118/140: Inline perforeeroptie</v>
      </c>
      <c r="B80" s="121" t="s">
        <v>14</v>
      </c>
      <c r="C80" s="119" t="str">
        <f t="shared" si="4"/>
        <v>&lt;&lt;&gt;&gt;</v>
      </c>
      <c r="D80" s="119" t="s">
        <v>12</v>
      </c>
      <c r="E80" s="119" t="s">
        <v>12</v>
      </c>
      <c r="F80" s="15">
        <v>0</v>
      </c>
      <c r="G80" s="15">
        <v>0</v>
      </c>
    </row>
    <row r="81" spans="1:10" x14ac:dyDescent="0.2">
      <c r="A81" s="17" t="s">
        <v>15</v>
      </c>
      <c r="B81" s="18"/>
      <c r="C81" s="17"/>
      <c r="D81" s="19">
        <f>SUM(D69:D80)</f>
        <v>0</v>
      </c>
      <c r="E81" s="19">
        <f>SUM(E69:E80)</f>
        <v>0</v>
      </c>
      <c r="F81" s="19">
        <f>SUM(F69:F80)</f>
        <v>0</v>
      </c>
      <c r="G81" s="19">
        <f>SUM(G69:G80)</f>
        <v>0</v>
      </c>
    </row>
    <row r="82" spans="1:10" x14ac:dyDescent="0.2">
      <c r="A82" s="20"/>
      <c r="B82" s="21"/>
      <c r="C82" s="20"/>
      <c r="D82" s="20"/>
      <c r="E82" s="20"/>
      <c r="F82" s="13"/>
      <c r="G82" s="13"/>
    </row>
    <row r="83" spans="1:10" x14ac:dyDescent="0.2">
      <c r="A83" s="22" t="s">
        <v>16</v>
      </c>
      <c r="B83" s="16"/>
      <c r="C83" s="22"/>
      <c r="D83" s="23">
        <f>D19</f>
        <v>1</v>
      </c>
      <c r="E83" s="23">
        <f>E19</f>
        <v>43</v>
      </c>
      <c r="F83" s="23">
        <f>F19</f>
        <v>3</v>
      </c>
      <c r="G83" s="23">
        <f>G19</f>
        <v>6</v>
      </c>
    </row>
    <row r="84" spans="1:10" x14ac:dyDescent="0.2">
      <c r="A84" s="20"/>
      <c r="B84" s="21"/>
      <c r="C84" s="20"/>
      <c r="D84" s="39"/>
      <c r="E84" s="39"/>
      <c r="F84" s="13"/>
      <c r="G84" s="13"/>
    </row>
    <row r="85" spans="1:10" ht="28" customHeight="1" x14ac:dyDescent="0.2">
      <c r="A85" s="97" t="s">
        <v>17</v>
      </c>
      <c r="B85" s="98"/>
      <c r="C85" s="97"/>
      <c r="D85" s="103" t="str">
        <f>D3</f>
        <v>Type 1: Full color printer 
minimaal 30 PPM</v>
      </c>
      <c r="E85" s="103" t="str">
        <f>E3</f>
        <v>Type 2: Full color MFP 
minimaal 40 PPM</v>
      </c>
      <c r="F85" s="103" t="str">
        <f>F3</f>
        <v>Type 3: Full color repromachine 
minimaal 65 PPM</v>
      </c>
      <c r="G85" s="103" t="str">
        <f>G3</f>
        <v>Type 4: Full color MFP 
minimaal 65 PPM</v>
      </c>
    </row>
    <row r="86" spans="1:10" x14ac:dyDescent="0.2">
      <c r="A86" s="24" t="s">
        <v>18</v>
      </c>
      <c r="B86" s="25"/>
      <c r="C86" s="24"/>
      <c r="D86" s="26">
        <f>D83*D81</f>
        <v>0</v>
      </c>
      <c r="E86" s="26">
        <f>(E83*E81)-((E74*(E83-1)))</f>
        <v>0</v>
      </c>
      <c r="F86" s="26">
        <f>F83*F81</f>
        <v>0</v>
      </c>
      <c r="G86" s="26">
        <f>G83*G81</f>
        <v>0</v>
      </c>
    </row>
    <row r="87" spans="1:10" x14ac:dyDescent="0.2">
      <c r="A87" s="24" t="s">
        <v>31</v>
      </c>
      <c r="B87" s="25"/>
      <c r="C87" s="24"/>
      <c r="D87" s="26">
        <f>D86*12</f>
        <v>0</v>
      </c>
      <c r="E87" s="26">
        <f>E86*12</f>
        <v>0</v>
      </c>
      <c r="F87" s="26">
        <f>F86*12</f>
        <v>0</v>
      </c>
      <c r="G87" s="26">
        <f>G86*12</f>
        <v>0</v>
      </c>
    </row>
    <row r="88" spans="1:10" x14ac:dyDescent="0.2">
      <c r="A88" s="27" t="s">
        <v>32</v>
      </c>
      <c r="B88" s="85"/>
      <c r="C88" s="27"/>
      <c r="D88" s="136">
        <f>SUM(D87:G87)</f>
        <v>0</v>
      </c>
      <c r="E88" s="137"/>
      <c r="F88" s="137"/>
      <c r="G88" s="137"/>
    </row>
    <row r="89" spans="1:10" x14ac:dyDescent="0.2">
      <c r="A89" s="20"/>
      <c r="B89" s="21"/>
      <c r="C89" s="20"/>
      <c r="D89" s="20"/>
      <c r="E89" s="31"/>
      <c r="F89" s="32"/>
      <c r="G89" s="13"/>
      <c r="H89" s="13"/>
      <c r="I89" s="13"/>
      <c r="J89" s="13"/>
    </row>
    <row r="90" spans="1:10" ht="30" customHeight="1" x14ac:dyDescent="0.2">
      <c r="A90" s="97" t="str">
        <f>A26</f>
        <v xml:space="preserve">Totaalkosten </v>
      </c>
      <c r="B90" s="98"/>
      <c r="C90" s="97" t="s">
        <v>22</v>
      </c>
      <c r="D90" s="99" t="s">
        <v>33</v>
      </c>
      <c r="E90" s="13"/>
      <c r="F90" s="13"/>
      <c r="G90" s="13"/>
      <c r="H90" s="13"/>
      <c r="I90" s="13"/>
      <c r="J90" s="13"/>
    </row>
    <row r="91" spans="1:10" x14ac:dyDescent="0.2">
      <c r="A91" s="29" t="str">
        <f>A27</f>
        <v>Eis 42: Cloud-server</v>
      </c>
      <c r="B91" s="25"/>
      <c r="C91" s="15">
        <v>0</v>
      </c>
      <c r="D91" s="30">
        <f>C91*12</f>
        <v>0</v>
      </c>
      <c r="E91" s="13"/>
      <c r="F91" s="13"/>
      <c r="G91" s="13"/>
      <c r="H91" s="13"/>
      <c r="I91" s="13"/>
      <c r="J91" s="13"/>
    </row>
    <row r="92" spans="1:10" x14ac:dyDescent="0.2">
      <c r="A92" s="29" t="str">
        <f>A28</f>
        <v>Eis 148: Kosten printmanagement (totaal ongeacht aantal machines)</v>
      </c>
      <c r="B92" s="25"/>
      <c r="C92" s="15">
        <v>0</v>
      </c>
      <c r="D92" s="30">
        <f>C92*12</f>
        <v>0</v>
      </c>
      <c r="E92" s="13"/>
      <c r="F92" s="13"/>
      <c r="G92" s="13"/>
      <c r="H92" s="13"/>
      <c r="I92" s="13"/>
      <c r="J92" s="13"/>
    </row>
    <row r="93" spans="1:10" x14ac:dyDescent="0.2">
      <c r="A93" s="29" t="str">
        <f>A29</f>
        <v>Eis 149: Printen vanaf mobile devices</v>
      </c>
      <c r="B93" s="25"/>
      <c r="C93" s="15">
        <v>0</v>
      </c>
      <c r="D93" s="30">
        <f>C93*12</f>
        <v>0</v>
      </c>
      <c r="E93" s="13"/>
      <c r="F93" s="13"/>
      <c r="G93" s="13"/>
      <c r="H93" s="13"/>
      <c r="I93" s="13"/>
      <c r="J93" s="13"/>
    </row>
    <row r="94" spans="1:10" x14ac:dyDescent="0.2">
      <c r="A94" s="27"/>
      <c r="B94" s="85"/>
      <c r="C94" s="85"/>
      <c r="D94" s="86">
        <f>SUM(D91:D93)</f>
        <v>0</v>
      </c>
      <c r="E94" s="13"/>
      <c r="F94" s="13"/>
      <c r="G94" s="13"/>
      <c r="H94" s="13"/>
      <c r="I94" s="13"/>
      <c r="J94" s="13"/>
    </row>
    <row r="95" spans="1:10" x14ac:dyDescent="0.2">
      <c r="A95" s="20"/>
      <c r="B95" s="21"/>
      <c r="C95" s="20"/>
      <c r="D95" s="20"/>
      <c r="E95" s="31"/>
      <c r="F95" s="32"/>
      <c r="G95" s="13"/>
      <c r="H95" s="13"/>
      <c r="I95" s="13"/>
      <c r="J95" s="13"/>
    </row>
    <row r="96" spans="1:10" x14ac:dyDescent="0.2">
      <c r="A96" s="97" t="s">
        <v>5</v>
      </c>
      <c r="B96" s="104"/>
      <c r="C96" s="104" t="s">
        <v>25</v>
      </c>
      <c r="D96" s="105" t="s">
        <v>26</v>
      </c>
      <c r="E96" s="106" t="s">
        <v>27</v>
      </c>
      <c r="F96" s="13"/>
      <c r="G96" s="13"/>
      <c r="H96" s="13"/>
      <c r="I96" s="13"/>
      <c r="J96" s="13"/>
    </row>
    <row r="97" spans="1:10" x14ac:dyDescent="0.2">
      <c r="A97" s="29" t="s">
        <v>95</v>
      </c>
      <c r="B97" s="116" t="s">
        <v>28</v>
      </c>
      <c r="C97" s="117">
        <f>('Werkblad A'!$B$12*0.02)</f>
        <v>100000</v>
      </c>
      <c r="D97" s="118">
        <f>$D$32*D59</f>
        <v>0</v>
      </c>
      <c r="E97" s="119">
        <f>C97*D97</f>
        <v>0</v>
      </c>
      <c r="F97" s="13"/>
      <c r="G97" s="13"/>
      <c r="H97" s="13"/>
      <c r="I97" s="13"/>
      <c r="J97" s="13"/>
    </row>
    <row r="98" spans="1:10" x14ac:dyDescent="0.2">
      <c r="A98" s="29" t="s">
        <v>96</v>
      </c>
      <c r="B98" s="116" t="s">
        <v>28</v>
      </c>
      <c r="C98" s="117">
        <f>('Werkblad A'!$B$12*0.98)</f>
        <v>4900000</v>
      </c>
      <c r="D98" s="118">
        <f>$D$32*D60</f>
        <v>0</v>
      </c>
      <c r="E98" s="119">
        <f>C98*D98</f>
        <v>0</v>
      </c>
      <c r="F98" s="13"/>
      <c r="G98" s="13"/>
      <c r="H98" s="13"/>
      <c r="I98" s="13"/>
      <c r="J98" s="13"/>
    </row>
    <row r="99" spans="1:10" x14ac:dyDescent="0.2">
      <c r="A99" s="29" t="s">
        <v>97</v>
      </c>
      <c r="B99" s="116" t="s">
        <v>28</v>
      </c>
      <c r="C99" s="117">
        <f>'Werkblad A'!$B$13*0.02</f>
        <v>54000</v>
      </c>
      <c r="D99" s="118">
        <f>$D$32*D61</f>
        <v>0</v>
      </c>
      <c r="E99" s="119">
        <f>C99*D99</f>
        <v>0</v>
      </c>
      <c r="F99" s="13"/>
      <c r="G99" s="13"/>
      <c r="H99" s="13"/>
      <c r="I99" s="13"/>
      <c r="J99" s="13"/>
    </row>
    <row r="100" spans="1:10" x14ac:dyDescent="0.2">
      <c r="A100" s="29" t="s">
        <v>98</v>
      </c>
      <c r="B100" s="116" t="s">
        <v>28</v>
      </c>
      <c r="C100" s="117">
        <f>'Werkblad A'!$B$13*0.98</f>
        <v>2646000</v>
      </c>
      <c r="D100" s="118">
        <f>$D$32*D62</f>
        <v>0</v>
      </c>
      <c r="E100" s="119">
        <f>C100*D100</f>
        <v>0</v>
      </c>
      <c r="F100" s="13"/>
      <c r="G100" s="13"/>
      <c r="H100" s="13"/>
      <c r="I100" s="13"/>
      <c r="J100" s="13"/>
    </row>
    <row r="101" spans="1:10" x14ac:dyDescent="0.2">
      <c r="A101" s="17" t="s">
        <v>34</v>
      </c>
      <c r="B101" s="131">
        <f>SUM(E97:E100)</f>
        <v>0</v>
      </c>
      <c r="C101" s="132"/>
      <c r="D101" s="132"/>
      <c r="E101" s="132"/>
      <c r="F101" s="13"/>
      <c r="G101" s="13"/>
      <c r="H101" s="13"/>
      <c r="I101" s="13"/>
      <c r="J101" s="13"/>
    </row>
    <row r="102" spans="1:10" ht="20" customHeight="1" x14ac:dyDescent="0.2">
      <c r="A102" s="20"/>
      <c r="B102" s="21"/>
      <c r="C102" s="20"/>
      <c r="D102" s="20"/>
      <c r="E102" s="13"/>
      <c r="F102" s="13"/>
      <c r="G102" s="13"/>
      <c r="H102" s="13"/>
      <c r="I102" s="13"/>
      <c r="J102" s="13"/>
    </row>
    <row r="103" spans="1:10" ht="30" customHeight="1" x14ac:dyDescent="0.2">
      <c r="A103" s="138" t="s">
        <v>35</v>
      </c>
      <c r="B103" s="139"/>
      <c r="C103" s="139"/>
      <c r="D103" s="139"/>
      <c r="E103" s="139"/>
      <c r="F103" s="139"/>
      <c r="G103" s="139"/>
    </row>
    <row r="104" spans="1:10" ht="30" customHeight="1" x14ac:dyDescent="0.2">
      <c r="A104" s="97" t="s">
        <v>5</v>
      </c>
      <c r="B104" s="98"/>
      <c r="C104" s="97" t="s">
        <v>6</v>
      </c>
      <c r="D104" s="99" t="str">
        <f t="shared" ref="D104:F105" si="5">D3</f>
        <v>Type 1: Full color printer 
minimaal 30 PPM</v>
      </c>
      <c r="E104" s="99" t="str">
        <f t="shared" si="5"/>
        <v>Type 2: Full color MFP 
minimaal 40 PPM</v>
      </c>
      <c r="F104" s="99" t="str">
        <f t="shared" si="5"/>
        <v>Type 3: Full color repromachine 
minimaal 65 PPM</v>
      </c>
      <c r="G104" s="99" t="str">
        <f t="shared" ref="G104" si="6">G3</f>
        <v>Type 4: Full color MFP 
minimaal 65 PPM</v>
      </c>
    </row>
    <row r="105" spans="1:10" x14ac:dyDescent="0.2">
      <c r="A105" s="115" t="str">
        <f>A4</f>
        <v xml:space="preserve">Aangeboden type: </v>
      </c>
      <c r="B105" s="142"/>
      <c r="C105" s="145"/>
      <c r="D105" s="119" t="str">
        <f t="shared" si="5"/>
        <v>&lt;&lt;&gt;&gt;</v>
      </c>
      <c r="E105" s="119" t="str">
        <f t="shared" si="5"/>
        <v>&lt;&lt;&gt;&gt;</v>
      </c>
      <c r="F105" s="119" t="str">
        <f t="shared" si="5"/>
        <v>&lt;&lt;&gt;&gt;</v>
      </c>
      <c r="G105" s="119" t="str">
        <f t="shared" ref="G105" si="7">G4</f>
        <v>&lt;&lt;&gt;&gt;</v>
      </c>
    </row>
    <row r="106" spans="1:10" x14ac:dyDescent="0.2">
      <c r="A106" s="115" t="str">
        <f>A5</f>
        <v>HUURPRIJS per type per maand</v>
      </c>
      <c r="B106" s="143"/>
      <c r="C106" s="146"/>
      <c r="D106" s="15">
        <v>0</v>
      </c>
      <c r="E106" s="15">
        <v>0</v>
      </c>
      <c r="F106" s="15">
        <v>0</v>
      </c>
      <c r="G106" s="15">
        <v>0</v>
      </c>
    </row>
    <row r="107" spans="1:10" x14ac:dyDescent="0.2">
      <c r="A107" s="115" t="str">
        <f>A6</f>
        <v xml:space="preserve">SOFTWARE per type per maand </v>
      </c>
      <c r="B107" s="143"/>
      <c r="C107" s="146"/>
      <c r="D107" s="15">
        <v>0</v>
      </c>
      <c r="E107" s="15">
        <v>0</v>
      </c>
      <c r="F107" s="15">
        <v>0</v>
      </c>
      <c r="G107" s="15">
        <v>0</v>
      </c>
    </row>
    <row r="108" spans="1:10" x14ac:dyDescent="0.2">
      <c r="A108" s="115" t="str">
        <f>A7</f>
        <v>PRINTMANAGEMENT machinegerelateerde kosten (conform eis 148)</v>
      </c>
      <c r="B108" s="144"/>
      <c r="C108" s="147"/>
      <c r="D108" s="15">
        <v>0</v>
      </c>
      <c r="E108" s="15">
        <v>0</v>
      </c>
      <c r="F108" s="119" t="s">
        <v>12</v>
      </c>
      <c r="G108" s="119" t="s">
        <v>12</v>
      </c>
    </row>
    <row r="109" spans="1:10" x14ac:dyDescent="0.2">
      <c r="A109" s="13"/>
      <c r="B109" s="13"/>
      <c r="C109" s="13"/>
      <c r="D109" s="13"/>
      <c r="E109" s="13"/>
      <c r="F109" s="13"/>
      <c r="G109" s="13"/>
    </row>
    <row r="110" spans="1:10" x14ac:dyDescent="0.2">
      <c r="A110" s="100" t="s">
        <v>13</v>
      </c>
      <c r="B110" s="101"/>
      <c r="C110" s="102" t="s">
        <v>8</v>
      </c>
      <c r="D110" s="78">
        <v>0</v>
      </c>
      <c r="E110" s="78">
        <v>0</v>
      </c>
      <c r="F110" s="78">
        <v>0</v>
      </c>
      <c r="G110" s="78">
        <v>0</v>
      </c>
    </row>
    <row r="111" spans="1:10" x14ac:dyDescent="0.2">
      <c r="A111" s="115" t="str">
        <f t="shared" ref="A111:A117" si="8">A10</f>
        <v>Eis 82: Rechtstreeks scannen naar archiefsysteem.</v>
      </c>
      <c r="B111" s="121" t="s">
        <v>14</v>
      </c>
      <c r="C111" s="119" t="str">
        <f t="shared" ref="C111:C117" si="9">C10</f>
        <v>&lt;&lt;&gt;&gt;</v>
      </c>
      <c r="D111" s="119" t="s">
        <v>12</v>
      </c>
      <c r="E111" s="15">
        <v>0</v>
      </c>
      <c r="F111" s="119" t="s">
        <v>12</v>
      </c>
      <c r="G111" s="119" t="s">
        <v>12</v>
      </c>
    </row>
    <row r="112" spans="1:10" x14ac:dyDescent="0.2">
      <c r="A112" s="115" t="str">
        <f t="shared" si="8"/>
        <v xml:space="preserve">Eis 102: Inline nietoptie. </v>
      </c>
      <c r="B112" s="121" t="s">
        <v>14</v>
      </c>
      <c r="C112" s="119" t="str">
        <f t="shared" si="9"/>
        <v>&lt;&lt;&gt;&gt;</v>
      </c>
      <c r="D112" s="119" t="s">
        <v>12</v>
      </c>
      <c r="E112" s="15">
        <v>0</v>
      </c>
      <c r="F112" s="119" t="s">
        <v>12</v>
      </c>
      <c r="G112" s="119" t="s">
        <v>12</v>
      </c>
    </row>
    <row r="113" spans="1:10" x14ac:dyDescent="0.2">
      <c r="A113" s="115" t="str">
        <f t="shared" si="8"/>
        <v xml:space="preserve">Eis 104: Inline/gekoppelde boekjesmaker. </v>
      </c>
      <c r="B113" s="121" t="s">
        <v>14</v>
      </c>
      <c r="C113" s="119" t="str">
        <f t="shared" si="9"/>
        <v>&lt;&lt;&gt;&gt;</v>
      </c>
      <c r="D113" s="119" t="s">
        <v>12</v>
      </c>
      <c r="E113" s="15">
        <v>0</v>
      </c>
      <c r="F113" s="119" t="s">
        <v>12</v>
      </c>
      <c r="G113" s="119" t="s">
        <v>12</v>
      </c>
    </row>
    <row r="114" spans="1:10" x14ac:dyDescent="0.2">
      <c r="A114" s="115" t="str">
        <f t="shared" si="8"/>
        <v xml:space="preserve">Eis 113: Bulklade. </v>
      </c>
      <c r="B114" s="121" t="s">
        <v>14</v>
      </c>
      <c r="C114" s="119" t="str">
        <f t="shared" si="9"/>
        <v>&lt;&lt;&gt;&gt;</v>
      </c>
      <c r="D114" s="119" t="s">
        <v>12</v>
      </c>
      <c r="E114" s="119" t="s">
        <v>12</v>
      </c>
      <c r="F114" s="15">
        <v>0</v>
      </c>
      <c r="G114" s="119" t="s">
        <v>12</v>
      </c>
    </row>
    <row r="115" spans="1:10" x14ac:dyDescent="0.2">
      <c r="A115" s="115" t="str">
        <f t="shared" si="8"/>
        <v xml:space="preserve">Eis 114/137: Inline nietoptie. </v>
      </c>
      <c r="B115" s="121" t="s">
        <v>14</v>
      </c>
      <c r="C115" s="119" t="str">
        <f t="shared" si="9"/>
        <v>&lt;&lt;&gt;&gt;</v>
      </c>
      <c r="D115" s="119" t="s">
        <v>12</v>
      </c>
      <c r="E115" s="119" t="s">
        <v>12</v>
      </c>
      <c r="F115" s="15">
        <v>0</v>
      </c>
      <c r="G115" s="15">
        <v>0</v>
      </c>
    </row>
    <row r="116" spans="1:10" x14ac:dyDescent="0.2">
      <c r="A116" s="115" t="str">
        <f t="shared" si="8"/>
        <v xml:space="preserve">Eis 117/139: Inline/gekoppelde boekjesmaker. </v>
      </c>
      <c r="B116" s="121" t="s">
        <v>14</v>
      </c>
      <c r="C116" s="119" t="str">
        <f t="shared" si="9"/>
        <v>&lt;&lt;&gt;&gt;</v>
      </c>
      <c r="D116" s="119" t="s">
        <v>12</v>
      </c>
      <c r="E116" s="119" t="s">
        <v>12</v>
      </c>
      <c r="F116" s="15">
        <v>0</v>
      </c>
      <c r="G116" s="15">
        <v>0</v>
      </c>
    </row>
    <row r="117" spans="1:10" x14ac:dyDescent="0.2">
      <c r="A117" s="115" t="str">
        <f t="shared" si="8"/>
        <v>Eis 118/140: Inline perforeeroptie</v>
      </c>
      <c r="B117" s="121" t="s">
        <v>14</v>
      </c>
      <c r="C117" s="119" t="str">
        <f t="shared" si="9"/>
        <v>&lt;&lt;&gt;&gt;</v>
      </c>
      <c r="D117" s="119" t="s">
        <v>12</v>
      </c>
      <c r="E117" s="119" t="s">
        <v>12</v>
      </c>
      <c r="F117" s="15">
        <v>0</v>
      </c>
      <c r="G117" s="15">
        <v>0</v>
      </c>
    </row>
    <row r="118" spans="1:10" x14ac:dyDescent="0.2">
      <c r="A118" s="17" t="s">
        <v>15</v>
      </c>
      <c r="B118" s="18"/>
      <c r="C118" s="17"/>
      <c r="D118" s="19">
        <f>SUM(D106:D117)</f>
        <v>0</v>
      </c>
      <c r="E118" s="19">
        <f>SUM(E106:E117)</f>
        <v>0</v>
      </c>
      <c r="F118" s="19">
        <f>SUM(F106:F117)</f>
        <v>0</v>
      </c>
      <c r="G118" s="19">
        <f>SUM(G106:G117)</f>
        <v>0</v>
      </c>
    </row>
    <row r="119" spans="1:10" x14ac:dyDescent="0.2">
      <c r="A119" s="20"/>
      <c r="B119" s="21"/>
      <c r="C119" s="20"/>
      <c r="D119" s="20"/>
      <c r="E119" s="20"/>
      <c r="F119" s="13"/>
      <c r="G119" s="13"/>
    </row>
    <row r="120" spans="1:10" x14ac:dyDescent="0.2">
      <c r="A120" s="22" t="s">
        <v>16</v>
      </c>
      <c r="B120" s="16"/>
      <c r="C120" s="22"/>
      <c r="D120" s="23">
        <f>D19</f>
        <v>1</v>
      </c>
      <c r="E120" s="23">
        <f>E19</f>
        <v>43</v>
      </c>
      <c r="F120" s="23">
        <f>F19</f>
        <v>3</v>
      </c>
      <c r="G120" s="23">
        <f>G19</f>
        <v>6</v>
      </c>
    </row>
    <row r="121" spans="1:10" x14ac:dyDescent="0.2">
      <c r="A121" s="20"/>
      <c r="B121" s="21"/>
      <c r="C121" s="20"/>
      <c r="D121" s="20"/>
      <c r="E121" s="20"/>
      <c r="F121" s="13"/>
      <c r="G121" s="13"/>
    </row>
    <row r="122" spans="1:10" ht="30" customHeight="1" x14ac:dyDescent="0.2">
      <c r="A122" s="97" t="s">
        <v>17</v>
      </c>
      <c r="B122" s="98"/>
      <c r="C122" s="97"/>
      <c r="D122" s="103" t="str">
        <f>D3</f>
        <v>Type 1: Full color printer 
minimaal 30 PPM</v>
      </c>
      <c r="E122" s="103" t="str">
        <f>E3</f>
        <v>Type 2: Full color MFP 
minimaal 40 PPM</v>
      </c>
      <c r="F122" s="103" t="str">
        <f>F3</f>
        <v>Type 3: Full color repromachine 
minimaal 65 PPM</v>
      </c>
      <c r="G122" s="103" t="str">
        <f>G3</f>
        <v>Type 4: Full color MFP 
minimaal 65 PPM</v>
      </c>
    </row>
    <row r="123" spans="1:10" x14ac:dyDescent="0.2">
      <c r="A123" s="24" t="s">
        <v>18</v>
      </c>
      <c r="B123" s="25"/>
      <c r="C123" s="24"/>
      <c r="D123" s="26">
        <f>D120*D118</f>
        <v>0</v>
      </c>
      <c r="E123" s="26">
        <f>(E120*E118)-((E111*(E120-1)))</f>
        <v>0</v>
      </c>
      <c r="F123" s="26">
        <f>F120*F118</f>
        <v>0</v>
      </c>
      <c r="G123" s="26">
        <f>G120*G118</f>
        <v>0</v>
      </c>
    </row>
    <row r="124" spans="1:10" x14ac:dyDescent="0.2">
      <c r="A124" s="24" t="s">
        <v>36</v>
      </c>
      <c r="B124" s="25"/>
      <c r="C124" s="24"/>
      <c r="D124" s="26">
        <f>D123*12</f>
        <v>0</v>
      </c>
      <c r="E124" s="26">
        <f>E123*12</f>
        <v>0</v>
      </c>
      <c r="F124" s="26">
        <f>F123*12</f>
        <v>0</v>
      </c>
      <c r="G124" s="26">
        <f>G123*12</f>
        <v>0</v>
      </c>
    </row>
    <row r="125" spans="1:10" x14ac:dyDescent="0.2">
      <c r="A125" s="27" t="s">
        <v>37</v>
      </c>
      <c r="B125" s="85"/>
      <c r="C125" s="27"/>
      <c r="D125" s="136">
        <f>SUM(D124:G124)</f>
        <v>0</v>
      </c>
      <c r="E125" s="137"/>
      <c r="F125" s="137"/>
      <c r="G125" s="137"/>
    </row>
    <row r="126" spans="1:10" x14ac:dyDescent="0.2">
      <c r="A126" s="20"/>
      <c r="B126" s="21"/>
      <c r="C126" s="20"/>
      <c r="D126" s="20"/>
      <c r="E126" s="31"/>
      <c r="F126" s="32"/>
      <c r="G126" s="13"/>
      <c r="H126" s="13"/>
      <c r="I126" s="13"/>
      <c r="J126" s="13"/>
    </row>
    <row r="127" spans="1:10" ht="30" customHeight="1" x14ac:dyDescent="0.2">
      <c r="A127" s="97" t="str">
        <f>A90</f>
        <v xml:space="preserve">Totaalkosten </v>
      </c>
      <c r="B127" s="98"/>
      <c r="C127" s="97" t="s">
        <v>38</v>
      </c>
      <c r="D127" s="103" t="s">
        <v>39</v>
      </c>
      <c r="E127" s="13"/>
      <c r="F127" s="13"/>
      <c r="G127" s="13"/>
      <c r="H127" s="13"/>
      <c r="I127" s="13"/>
      <c r="J127" s="13"/>
    </row>
    <row r="128" spans="1:10" x14ac:dyDescent="0.2">
      <c r="A128" s="29" t="str">
        <f>A91</f>
        <v>Eis 42: Cloud-server</v>
      </c>
      <c r="B128" s="25"/>
      <c r="C128" s="15">
        <v>0</v>
      </c>
      <c r="D128" s="30">
        <f>C128*12</f>
        <v>0</v>
      </c>
      <c r="E128" s="13"/>
      <c r="F128" s="13"/>
      <c r="G128" s="13"/>
      <c r="H128" s="13"/>
      <c r="I128" s="13"/>
      <c r="J128" s="13"/>
    </row>
    <row r="129" spans="1:10" x14ac:dyDescent="0.2">
      <c r="A129" s="29" t="str">
        <f>A92</f>
        <v>Eis 148: Kosten printmanagement (totaal ongeacht aantal machines)</v>
      </c>
      <c r="B129" s="25"/>
      <c r="C129" s="15">
        <v>0</v>
      </c>
      <c r="D129" s="30">
        <f>C129*12</f>
        <v>0</v>
      </c>
      <c r="E129" s="13"/>
      <c r="F129" s="13"/>
      <c r="G129" s="13"/>
      <c r="H129" s="13"/>
      <c r="I129" s="13"/>
      <c r="J129" s="13"/>
    </row>
    <row r="130" spans="1:10" x14ac:dyDescent="0.2">
      <c r="A130" s="29" t="str">
        <f>A93</f>
        <v>Eis 149: Printen vanaf mobile devices</v>
      </c>
      <c r="B130" s="25"/>
      <c r="C130" s="15">
        <v>0</v>
      </c>
      <c r="D130" s="30">
        <f>C130*12</f>
        <v>0</v>
      </c>
      <c r="E130" s="13"/>
      <c r="F130" s="13"/>
      <c r="G130" s="13"/>
      <c r="H130" s="13"/>
      <c r="I130" s="13"/>
      <c r="J130" s="13"/>
    </row>
    <row r="131" spans="1:10" x14ac:dyDescent="0.2">
      <c r="A131" s="27"/>
      <c r="B131" s="85"/>
      <c r="C131" s="85"/>
      <c r="D131" s="86">
        <f>SUM(D128:D130)</f>
        <v>0</v>
      </c>
      <c r="E131" s="13"/>
      <c r="F131" s="13"/>
      <c r="G131" s="13"/>
      <c r="H131" s="13"/>
      <c r="I131" s="13"/>
      <c r="J131" s="13"/>
    </row>
    <row r="132" spans="1:10" x14ac:dyDescent="0.2">
      <c r="A132" s="20"/>
      <c r="B132" s="21"/>
      <c r="C132" s="20"/>
      <c r="D132" s="20"/>
      <c r="E132" s="31"/>
      <c r="F132" s="32"/>
      <c r="G132" s="13"/>
      <c r="H132" s="13"/>
      <c r="I132" s="13"/>
      <c r="J132" s="13"/>
    </row>
    <row r="133" spans="1:10" x14ac:dyDescent="0.2">
      <c r="A133" s="97" t="s">
        <v>5</v>
      </c>
      <c r="B133" s="104"/>
      <c r="C133" s="104" t="s">
        <v>25</v>
      </c>
      <c r="D133" s="105" t="s">
        <v>26</v>
      </c>
      <c r="E133" s="106" t="s">
        <v>27</v>
      </c>
      <c r="F133" s="13"/>
      <c r="G133" s="13"/>
      <c r="H133" s="13"/>
      <c r="I133" s="13"/>
      <c r="J133" s="13"/>
    </row>
    <row r="134" spans="1:10" x14ac:dyDescent="0.2">
      <c r="A134" s="29" t="s">
        <v>95</v>
      </c>
      <c r="B134" s="116" t="s">
        <v>28</v>
      </c>
      <c r="C134" s="117">
        <f>('Werkblad A'!$B$12*0.02)</f>
        <v>100000</v>
      </c>
      <c r="D134" s="118">
        <f>$D$32*D97</f>
        <v>0</v>
      </c>
      <c r="E134" s="119">
        <f>C134*D134</f>
        <v>0</v>
      </c>
      <c r="F134" s="13"/>
      <c r="G134" s="13"/>
      <c r="H134" s="13"/>
      <c r="I134" s="13"/>
      <c r="J134" s="13"/>
    </row>
    <row r="135" spans="1:10" x14ac:dyDescent="0.2">
      <c r="A135" s="29" t="s">
        <v>96</v>
      </c>
      <c r="B135" s="116" t="s">
        <v>28</v>
      </c>
      <c r="C135" s="117">
        <f>('Werkblad A'!$B$12*0.98)</f>
        <v>4900000</v>
      </c>
      <c r="D135" s="118">
        <f>$D$32*D98</f>
        <v>0</v>
      </c>
      <c r="E135" s="119">
        <f>C135*D135</f>
        <v>0</v>
      </c>
      <c r="F135" s="13"/>
      <c r="G135" s="13"/>
      <c r="H135" s="13"/>
      <c r="I135" s="13"/>
      <c r="J135" s="13"/>
    </row>
    <row r="136" spans="1:10" x14ac:dyDescent="0.2">
      <c r="A136" s="29" t="s">
        <v>97</v>
      </c>
      <c r="B136" s="116" t="s">
        <v>28</v>
      </c>
      <c r="C136" s="117">
        <f>'Werkblad A'!$B$13*0.02</f>
        <v>54000</v>
      </c>
      <c r="D136" s="118">
        <f>$D$32*D99</f>
        <v>0</v>
      </c>
      <c r="E136" s="119">
        <f>C136*D136</f>
        <v>0</v>
      </c>
      <c r="F136" s="13"/>
      <c r="G136" s="13"/>
      <c r="H136" s="13"/>
      <c r="I136" s="13"/>
      <c r="J136" s="13"/>
    </row>
    <row r="137" spans="1:10" x14ac:dyDescent="0.2">
      <c r="A137" s="29" t="s">
        <v>98</v>
      </c>
      <c r="B137" s="116" t="s">
        <v>28</v>
      </c>
      <c r="C137" s="117">
        <f>'Werkblad A'!$B$13*0.98</f>
        <v>2646000</v>
      </c>
      <c r="D137" s="118">
        <f>$D$32*D100</f>
        <v>0</v>
      </c>
      <c r="E137" s="119">
        <f>C137*D137</f>
        <v>0</v>
      </c>
      <c r="F137" s="13"/>
      <c r="G137" s="13"/>
      <c r="H137" s="13"/>
      <c r="I137" s="13"/>
      <c r="J137" s="13"/>
    </row>
    <row r="138" spans="1:10" x14ac:dyDescent="0.2">
      <c r="A138" s="17" t="s">
        <v>40</v>
      </c>
      <c r="B138" s="131">
        <f>SUM(E134:E137)</f>
        <v>0</v>
      </c>
      <c r="C138" s="132"/>
      <c r="D138" s="132"/>
      <c r="E138" s="132"/>
      <c r="F138" s="13"/>
      <c r="G138" s="13"/>
      <c r="H138" s="13"/>
      <c r="I138" s="13"/>
      <c r="J138" s="13"/>
    </row>
    <row r="139" spans="1:10" ht="20" customHeight="1" x14ac:dyDescent="0.2">
      <c r="A139" s="20"/>
      <c r="B139" s="20"/>
      <c r="C139" s="20"/>
      <c r="D139" s="31"/>
      <c r="E139" s="38"/>
      <c r="F139" s="13"/>
      <c r="G139" s="13"/>
      <c r="H139" s="13"/>
      <c r="I139" s="13"/>
      <c r="J139" s="13"/>
    </row>
    <row r="140" spans="1:10" x14ac:dyDescent="0.2">
      <c r="A140" s="97" t="s">
        <v>5</v>
      </c>
      <c r="B140" s="104"/>
      <c r="C140" s="104" t="s">
        <v>25</v>
      </c>
      <c r="D140" s="105" t="s">
        <v>41</v>
      </c>
      <c r="E140" s="106" t="s">
        <v>27</v>
      </c>
      <c r="F140" s="13"/>
      <c r="G140" s="13"/>
      <c r="H140" s="13"/>
      <c r="I140" s="13"/>
      <c r="J140" s="13"/>
    </row>
    <row r="141" spans="1:10" x14ac:dyDescent="0.2">
      <c r="A141" s="115" t="s">
        <v>42</v>
      </c>
      <c r="B141" s="115" t="s">
        <v>43</v>
      </c>
      <c r="C141" s="120">
        <v>5</v>
      </c>
      <c r="D141" s="15">
        <v>0</v>
      </c>
      <c r="E141" s="119">
        <f>SUM(C141*D141)</f>
        <v>0</v>
      </c>
      <c r="F141" s="13"/>
      <c r="G141" s="13"/>
      <c r="H141" s="13"/>
      <c r="I141" s="13"/>
      <c r="J141" s="13"/>
    </row>
    <row r="142" spans="1:10" x14ac:dyDescent="0.2">
      <c r="A142" s="115" t="s">
        <v>44</v>
      </c>
      <c r="B142" s="115" t="s">
        <v>43</v>
      </c>
      <c r="C142" s="120">
        <v>5</v>
      </c>
      <c r="D142" s="15">
        <v>0</v>
      </c>
      <c r="E142" s="119">
        <f>SUM(C142*D142)</f>
        <v>0</v>
      </c>
      <c r="F142" s="13"/>
      <c r="G142" s="13"/>
      <c r="H142" s="13"/>
      <c r="I142" s="13"/>
      <c r="J142" s="13"/>
    </row>
    <row r="143" spans="1:10" x14ac:dyDescent="0.2">
      <c r="A143" s="115" t="s">
        <v>99</v>
      </c>
      <c r="B143" s="115" t="s">
        <v>100</v>
      </c>
      <c r="C143" s="120">
        <v>100</v>
      </c>
      <c r="D143" s="15">
        <v>0</v>
      </c>
      <c r="E143" s="119">
        <f>SUM(C143*D143)</f>
        <v>0</v>
      </c>
      <c r="F143" s="13"/>
      <c r="G143" s="13"/>
      <c r="H143" s="13"/>
      <c r="I143" s="13"/>
      <c r="J143" s="13"/>
    </row>
    <row r="144" spans="1:10" x14ac:dyDescent="0.2">
      <c r="A144" s="96" t="s">
        <v>101</v>
      </c>
      <c r="B144" s="133">
        <f>SUM(E141:E143)*5</f>
        <v>0</v>
      </c>
      <c r="C144" s="133"/>
      <c r="D144" s="133"/>
      <c r="E144" s="133"/>
      <c r="F144" s="13"/>
      <c r="G144" s="13"/>
      <c r="H144" s="13"/>
      <c r="I144" s="13"/>
      <c r="J144" s="13"/>
    </row>
    <row r="145" spans="1:10" x14ac:dyDescent="0.2">
      <c r="A145" s="20"/>
      <c r="B145" s="21"/>
      <c r="C145" s="20"/>
      <c r="D145" s="20"/>
      <c r="E145" s="31"/>
      <c r="F145" s="40"/>
      <c r="G145" s="13"/>
      <c r="H145" s="13"/>
      <c r="I145" s="13"/>
      <c r="J145" s="13"/>
    </row>
    <row r="146" spans="1:10" ht="75" customHeight="1" x14ac:dyDescent="0.2">
      <c r="A146" s="157" t="s">
        <v>74</v>
      </c>
      <c r="B146" s="157"/>
      <c r="C146" s="134">
        <f>D24+B64+D88+B101+D125+B138+B144+D30+D94+D131</f>
        <v>0</v>
      </c>
      <c r="D146" s="134"/>
      <c r="E146" s="135" t="s">
        <v>45</v>
      </c>
      <c r="F146" s="135"/>
      <c r="G146" s="13"/>
      <c r="H146" s="13"/>
      <c r="I146" s="13"/>
      <c r="J146" s="13"/>
    </row>
    <row r="147" spans="1:10" x14ac:dyDescent="0.2">
      <c r="A147" s="41"/>
      <c r="B147" s="42"/>
      <c r="C147" s="43"/>
      <c r="D147" s="44"/>
      <c r="E147" s="45"/>
      <c r="F147" s="46"/>
      <c r="G147" s="13"/>
      <c r="H147" s="13"/>
      <c r="I147" s="13"/>
      <c r="J147" s="13"/>
    </row>
    <row r="148" spans="1:10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x14ac:dyDescent="0.2">
      <c r="A149" s="54" t="s">
        <v>48</v>
      </c>
      <c r="B149" s="54" t="s">
        <v>50</v>
      </c>
      <c r="C149" s="54" t="s">
        <v>51</v>
      </c>
      <c r="D149" s="13"/>
      <c r="E149" s="13"/>
      <c r="F149" s="13"/>
      <c r="G149" s="13"/>
      <c r="H149" s="13"/>
      <c r="I149" s="13"/>
      <c r="J149" s="13"/>
    </row>
    <row r="150" spans="1:10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</sheetData>
  <sheetProtection algorithmName="SHA-512" hashValue="ypfhUGOn3GsFqOzxb1uswImV0KH8gId/TQB1YXuXCbtW74Vef8zhpxPwtfh5oqT2qBSKj7cJvQsxNbMXBvzZxA==" saltValue="ZnRYNmTKt0M5CmoyqJwRBg==" spinCount="100000" sheet="1" objects="1" scenarios="1"/>
  <mergeCells count="18">
    <mergeCell ref="A1:D1"/>
    <mergeCell ref="B105:B108"/>
    <mergeCell ref="C105:C108"/>
    <mergeCell ref="A2:D2"/>
    <mergeCell ref="B64:E64"/>
    <mergeCell ref="B101:E101"/>
    <mergeCell ref="B3:C3"/>
    <mergeCell ref="B4:C7"/>
    <mergeCell ref="D24:G24"/>
    <mergeCell ref="D88:G88"/>
    <mergeCell ref="A66:G66"/>
    <mergeCell ref="A103:G103"/>
    <mergeCell ref="D125:G125"/>
    <mergeCell ref="B138:E138"/>
    <mergeCell ref="B144:E144"/>
    <mergeCell ref="A146:B146"/>
    <mergeCell ref="C146:D146"/>
    <mergeCell ref="E146:F146"/>
  </mergeCells>
  <conditionalFormatting sqref="A2">
    <cfRule type="colorScale" priority="1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max"/>
        <color rgb="FFFCFCFF"/>
        <color rgb="FF63BE7B"/>
      </colorScale>
    </cfRule>
  </conditionalFormatting>
  <conditionalFormatting sqref="A66">
    <cfRule type="colorScale" priority="1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max"/>
        <color rgb="FFFCFCFF"/>
        <color rgb="FF63BE7B"/>
      </colorScale>
    </cfRule>
  </conditionalFormatting>
  <conditionalFormatting sqref="A103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A146">
    <cfRule type="colorScale" priority="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dataValidations count="1">
    <dataValidation type="decimal" allowBlank="1" showInputMessage="1" showErrorMessage="1" sqref="C32" xr:uid="{451D97C0-425E-D648-A779-76AFB1888FBB}">
      <formula1>0</formula1>
      <formula2>10</formula2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2"/>
  <sheetViews>
    <sheetView showGridLines="0" tabSelected="1" topLeftCell="A92" zoomScale="130" zoomScaleNormal="130" workbookViewId="0">
      <selection activeCell="E112" sqref="E112"/>
    </sheetView>
  </sheetViews>
  <sheetFormatPr baseColWidth="10" defaultColWidth="8.83203125" defaultRowHeight="15" x14ac:dyDescent="0.2"/>
  <cols>
    <col min="1" max="1" width="76.6640625" bestFit="1" customWidth="1"/>
    <col min="2" max="2" width="28.83203125" customWidth="1"/>
    <col min="3" max="3" width="27.83203125" customWidth="1"/>
    <col min="4" max="10" width="30.83203125" customWidth="1"/>
  </cols>
  <sheetData>
    <row r="1" spans="1:10" ht="80" customHeight="1" x14ac:dyDescent="0.2">
      <c r="A1" s="140" t="s">
        <v>91</v>
      </c>
      <c r="B1" s="141"/>
      <c r="C1" s="141"/>
      <c r="D1" s="141"/>
      <c r="E1" s="13"/>
      <c r="F1" s="13"/>
      <c r="G1" s="13"/>
      <c r="H1" s="13"/>
      <c r="I1" s="13"/>
      <c r="J1" s="13"/>
    </row>
    <row r="2" spans="1:10" ht="30" customHeight="1" x14ac:dyDescent="0.2">
      <c r="A2" s="148" t="s">
        <v>104</v>
      </c>
      <c r="B2" s="148"/>
      <c r="C2" s="148"/>
      <c r="D2" s="148"/>
      <c r="E2" s="13"/>
      <c r="F2" s="13"/>
      <c r="G2" s="13"/>
      <c r="H2" s="13"/>
      <c r="I2" s="13"/>
      <c r="J2" s="13"/>
    </row>
    <row r="3" spans="1:10" ht="50" customHeight="1" x14ac:dyDescent="0.2">
      <c r="A3" s="80" t="s">
        <v>5</v>
      </c>
      <c r="B3" s="151"/>
      <c r="C3" s="152"/>
      <c r="D3" s="82" t="str">
        <f>'Werkblad A'!A5</f>
        <v>Type 1: Full color printer 
minimaal 30 PPM</v>
      </c>
      <c r="E3" s="82" t="str">
        <f>'Werkblad A'!A6</f>
        <v>Type 2: Full color MFP 
minimaal 40 PPM</v>
      </c>
      <c r="F3" s="82" t="str">
        <f>'Werkblad A'!A7</f>
        <v>Type 3: Full color repromachine 
minimaal 65 PPM</v>
      </c>
      <c r="G3" s="82" t="str">
        <f>'Werkblad A'!A8</f>
        <v>Type 4: Full color MFP 
minimaal 65 PPM</v>
      </c>
      <c r="H3" s="13"/>
      <c r="I3" s="13"/>
      <c r="J3" s="13"/>
    </row>
    <row r="4" spans="1:10" x14ac:dyDescent="0.2">
      <c r="A4" s="115" t="s">
        <v>7</v>
      </c>
      <c r="B4" s="149"/>
      <c r="C4" s="150"/>
      <c r="D4" s="14" t="s">
        <v>8</v>
      </c>
      <c r="E4" s="14" t="s">
        <v>8</v>
      </c>
      <c r="F4" s="14" t="s">
        <v>8</v>
      </c>
      <c r="G4" s="14" t="s">
        <v>8</v>
      </c>
      <c r="H4" s="13"/>
      <c r="I4" s="13"/>
      <c r="J4" s="13"/>
    </row>
    <row r="5" spans="1:10" x14ac:dyDescent="0.2">
      <c r="A5" s="115" t="s">
        <v>9</v>
      </c>
      <c r="B5" s="149"/>
      <c r="C5" s="150"/>
      <c r="D5" s="15">
        <v>0</v>
      </c>
      <c r="E5" s="15">
        <v>0</v>
      </c>
      <c r="F5" s="15">
        <v>0</v>
      </c>
      <c r="G5" s="15">
        <v>0</v>
      </c>
      <c r="H5" s="13"/>
      <c r="I5" s="13"/>
      <c r="J5" s="13"/>
    </row>
    <row r="6" spans="1:10" x14ac:dyDescent="0.2">
      <c r="A6" s="115" t="s">
        <v>10</v>
      </c>
      <c r="B6" s="149"/>
      <c r="C6" s="150"/>
      <c r="D6" s="15">
        <v>0</v>
      </c>
      <c r="E6" s="15">
        <v>0</v>
      </c>
      <c r="F6" s="15">
        <v>0</v>
      </c>
      <c r="G6" s="15">
        <v>0</v>
      </c>
      <c r="H6" s="13"/>
      <c r="I6" s="13"/>
      <c r="J6" s="13"/>
    </row>
    <row r="7" spans="1:10" x14ac:dyDescent="0.2">
      <c r="A7" s="115" t="s">
        <v>11</v>
      </c>
      <c r="B7" s="149"/>
      <c r="C7" s="150"/>
      <c r="D7" s="15">
        <v>0</v>
      </c>
      <c r="E7" s="15">
        <v>0</v>
      </c>
      <c r="F7" s="119" t="s">
        <v>12</v>
      </c>
      <c r="G7" s="119" t="s">
        <v>12</v>
      </c>
      <c r="H7" s="13"/>
      <c r="I7" s="13"/>
      <c r="J7" s="13"/>
    </row>
    <row r="8" spans="1:10" x14ac:dyDescent="0.2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x14ac:dyDescent="0.2">
      <c r="A9" s="80" t="s">
        <v>13</v>
      </c>
      <c r="B9" s="80"/>
      <c r="C9" s="80"/>
      <c r="D9" s="80"/>
      <c r="E9" s="80"/>
      <c r="F9" s="80"/>
      <c r="G9" s="80"/>
      <c r="H9" s="13"/>
      <c r="I9" s="13"/>
      <c r="J9" s="13"/>
    </row>
    <row r="10" spans="1:10" x14ac:dyDescent="0.2">
      <c r="A10" s="29" t="str">
        <f>'Prijzenblad SOVON'!A10</f>
        <v>Eis 82: Rechtstreeks scannen naar archiefsysteem.</v>
      </c>
      <c r="B10" s="121" t="s">
        <v>14</v>
      </c>
      <c r="C10" s="14" t="s">
        <v>8</v>
      </c>
      <c r="D10" s="119" t="s">
        <v>12</v>
      </c>
      <c r="E10" s="15">
        <v>0</v>
      </c>
      <c r="F10" s="119" t="s">
        <v>12</v>
      </c>
      <c r="G10" s="119" t="s">
        <v>12</v>
      </c>
      <c r="H10" s="13"/>
      <c r="I10" s="13"/>
      <c r="J10" s="13"/>
    </row>
    <row r="11" spans="1:10" x14ac:dyDescent="0.2">
      <c r="A11" s="29" t="str">
        <f>'Prijzenblad SOVON'!A11</f>
        <v xml:space="preserve">Eis 102: Inline nietoptie. </v>
      </c>
      <c r="B11" s="121" t="s">
        <v>14</v>
      </c>
      <c r="C11" s="14" t="s">
        <v>8</v>
      </c>
      <c r="D11" s="119" t="s">
        <v>12</v>
      </c>
      <c r="E11" s="15">
        <v>0</v>
      </c>
      <c r="F11" s="119" t="s">
        <v>12</v>
      </c>
      <c r="G11" s="119" t="s">
        <v>12</v>
      </c>
      <c r="H11" s="13"/>
      <c r="I11" s="13"/>
      <c r="J11" s="13"/>
    </row>
    <row r="12" spans="1:10" x14ac:dyDescent="0.2">
      <c r="A12" s="29" t="str">
        <f>'Prijzenblad SOVON'!A12</f>
        <v xml:space="preserve">Eis 104: Inline/gekoppelde boekjesmaker. </v>
      </c>
      <c r="B12" s="121" t="s">
        <v>14</v>
      </c>
      <c r="C12" s="14" t="s">
        <v>8</v>
      </c>
      <c r="D12" s="119" t="s">
        <v>12</v>
      </c>
      <c r="E12" s="15">
        <v>0</v>
      </c>
      <c r="F12" s="119" t="s">
        <v>12</v>
      </c>
      <c r="G12" s="119" t="s">
        <v>12</v>
      </c>
      <c r="H12" s="13"/>
      <c r="I12" s="13"/>
      <c r="J12" s="13"/>
    </row>
    <row r="13" spans="1:10" x14ac:dyDescent="0.2">
      <c r="A13" s="29" t="str">
        <f>'Prijzenblad SOVON'!A13</f>
        <v xml:space="preserve">Eis 113: Bulklade. </v>
      </c>
      <c r="B13" s="121" t="s">
        <v>14</v>
      </c>
      <c r="C13" s="14" t="s">
        <v>8</v>
      </c>
      <c r="D13" s="119" t="s">
        <v>12</v>
      </c>
      <c r="E13" s="119" t="s">
        <v>12</v>
      </c>
      <c r="F13" s="15">
        <v>0</v>
      </c>
      <c r="G13" s="119" t="s">
        <v>12</v>
      </c>
      <c r="H13" s="13"/>
      <c r="I13" s="13"/>
      <c r="J13" s="13"/>
    </row>
    <row r="14" spans="1:10" x14ac:dyDescent="0.2">
      <c r="A14" s="29" t="str">
        <f>'Prijzenblad SOVON'!A14</f>
        <v xml:space="preserve">Eis 114/137: Inline nietoptie. </v>
      </c>
      <c r="B14" s="121" t="s">
        <v>14</v>
      </c>
      <c r="C14" s="14" t="s">
        <v>8</v>
      </c>
      <c r="D14" s="119" t="s">
        <v>12</v>
      </c>
      <c r="E14" s="119" t="s">
        <v>12</v>
      </c>
      <c r="F14" s="15">
        <v>0</v>
      </c>
      <c r="G14" s="15">
        <v>0</v>
      </c>
      <c r="H14" s="13"/>
      <c r="I14" s="13"/>
      <c r="J14" s="13"/>
    </row>
    <row r="15" spans="1:10" x14ac:dyDescent="0.2">
      <c r="A15" s="29" t="str">
        <f>'Prijzenblad SOVON'!A15</f>
        <v xml:space="preserve">Eis 117/139: Inline/gekoppelde boekjesmaker. </v>
      </c>
      <c r="B15" s="121" t="s">
        <v>14</v>
      </c>
      <c r="C15" s="14" t="s">
        <v>8</v>
      </c>
      <c r="D15" s="119" t="s">
        <v>12</v>
      </c>
      <c r="E15" s="119" t="s">
        <v>12</v>
      </c>
      <c r="F15" s="15">
        <v>0</v>
      </c>
      <c r="G15" s="15">
        <v>0</v>
      </c>
      <c r="H15" s="13"/>
      <c r="I15" s="13"/>
      <c r="J15" s="13"/>
    </row>
    <row r="16" spans="1:10" x14ac:dyDescent="0.2">
      <c r="A16" s="29" t="str">
        <f>'Prijzenblad SOVON'!A16</f>
        <v>Eis 118/140: Inline perforeeroptie</v>
      </c>
      <c r="B16" s="121" t="s">
        <v>14</v>
      </c>
      <c r="C16" s="14" t="s">
        <v>8</v>
      </c>
      <c r="D16" s="119" t="s">
        <v>12</v>
      </c>
      <c r="E16" s="119" t="s">
        <v>12</v>
      </c>
      <c r="F16" s="15">
        <v>0</v>
      </c>
      <c r="G16" s="15">
        <v>0</v>
      </c>
      <c r="H16" s="13"/>
      <c r="I16" s="13"/>
      <c r="J16" s="13"/>
    </row>
    <row r="17" spans="1:10" x14ac:dyDescent="0.2">
      <c r="A17" s="17" t="s">
        <v>15</v>
      </c>
      <c r="B17" s="18"/>
      <c r="C17" s="17"/>
      <c r="D17" s="19">
        <f>SUM(D5:D16)</f>
        <v>0</v>
      </c>
      <c r="E17" s="19">
        <f>SUM(E5:E16)</f>
        <v>0</v>
      </c>
      <c r="F17" s="19">
        <f>SUM(F5:F16)</f>
        <v>0</v>
      </c>
      <c r="G17" s="19">
        <f>SUM(G5:G16)</f>
        <v>0</v>
      </c>
      <c r="H17" s="13"/>
      <c r="I17" s="13"/>
      <c r="J17" s="13"/>
    </row>
    <row r="18" spans="1:10" x14ac:dyDescent="0.2">
      <c r="A18" s="20"/>
      <c r="B18" s="21"/>
      <c r="C18" s="20"/>
      <c r="D18" s="20"/>
      <c r="E18" s="20"/>
      <c r="F18" s="13"/>
      <c r="G18" s="13"/>
      <c r="H18" s="13"/>
      <c r="I18" s="13"/>
      <c r="J18" s="13"/>
    </row>
    <row r="19" spans="1:10" x14ac:dyDescent="0.2">
      <c r="A19" s="22" t="s">
        <v>16</v>
      </c>
      <c r="B19" s="16"/>
      <c r="C19" s="23"/>
      <c r="D19" s="23">
        <f>'Werkblad A'!C5</f>
        <v>0</v>
      </c>
      <c r="E19" s="23">
        <f>'Werkblad A'!C6</f>
        <v>9</v>
      </c>
      <c r="F19" s="23">
        <f>'Werkblad A'!C7</f>
        <v>0</v>
      </c>
      <c r="G19" s="23">
        <f>'Werkblad A'!C8</f>
        <v>0</v>
      </c>
      <c r="H19" s="13"/>
      <c r="I19" s="13"/>
      <c r="J19" s="13"/>
    </row>
    <row r="20" spans="1:10" x14ac:dyDescent="0.2">
      <c r="A20" s="20"/>
      <c r="B20" s="21"/>
      <c r="C20" s="20"/>
      <c r="D20" s="20"/>
      <c r="E20" s="20"/>
      <c r="F20" s="13"/>
      <c r="G20" s="13"/>
      <c r="H20" s="13"/>
      <c r="I20" s="13"/>
      <c r="J20" s="13"/>
    </row>
    <row r="21" spans="1:10" ht="28" customHeight="1" x14ac:dyDescent="0.2">
      <c r="A21" s="80" t="s">
        <v>17</v>
      </c>
      <c r="B21" s="81"/>
      <c r="C21" s="80"/>
      <c r="D21" s="83" t="str">
        <f>D3</f>
        <v>Type 1: Full color printer 
minimaal 30 PPM</v>
      </c>
      <c r="E21" s="83" t="str">
        <f>E3</f>
        <v>Type 2: Full color MFP 
minimaal 40 PPM</v>
      </c>
      <c r="F21" s="83" t="str">
        <f>F3</f>
        <v>Type 3: Full color repromachine 
minimaal 65 PPM</v>
      </c>
      <c r="G21" s="83" t="str">
        <f>G3</f>
        <v>Type 4: Full color MFP 
minimaal 65 PPM</v>
      </c>
      <c r="H21" s="13"/>
      <c r="I21" s="13"/>
      <c r="J21" s="13"/>
    </row>
    <row r="22" spans="1:10" x14ac:dyDescent="0.2">
      <c r="A22" s="24" t="s">
        <v>18</v>
      </c>
      <c r="B22" s="25"/>
      <c r="C22" s="24"/>
      <c r="D22" s="26">
        <f>D19*D17</f>
        <v>0</v>
      </c>
      <c r="E22" s="26">
        <f>(E19*E17)-((E10*(E19-1)))</f>
        <v>0</v>
      </c>
      <c r="F22" s="26">
        <f>F19*F17</f>
        <v>0</v>
      </c>
      <c r="G22" s="26">
        <f>G19*G17</f>
        <v>0</v>
      </c>
      <c r="H22" s="13"/>
      <c r="I22" s="13"/>
      <c r="J22" s="13"/>
    </row>
    <row r="23" spans="1:10" x14ac:dyDescent="0.2">
      <c r="A23" s="24" t="s">
        <v>19</v>
      </c>
      <c r="B23" s="25"/>
      <c r="C23" s="24"/>
      <c r="D23" s="26">
        <f>D22*12</f>
        <v>0</v>
      </c>
      <c r="E23" s="26">
        <f>E22*12</f>
        <v>0</v>
      </c>
      <c r="F23" s="26">
        <f>F22*12</f>
        <v>0</v>
      </c>
      <c r="G23" s="26">
        <f>G22*12</f>
        <v>0</v>
      </c>
      <c r="H23" s="13"/>
      <c r="I23" s="13"/>
      <c r="J23" s="13"/>
    </row>
    <row r="24" spans="1:10" x14ac:dyDescent="0.2">
      <c r="A24" s="27" t="s">
        <v>105</v>
      </c>
      <c r="B24" s="85"/>
      <c r="C24" s="27"/>
      <c r="D24" s="136">
        <f>SUM(D22:G22)*54</f>
        <v>0</v>
      </c>
      <c r="E24" s="137"/>
      <c r="F24" s="137"/>
      <c r="G24" s="137"/>
      <c r="H24" s="124"/>
      <c r="I24" s="13"/>
      <c r="J24" s="13"/>
    </row>
    <row r="25" spans="1:10" x14ac:dyDescent="0.2">
      <c r="A25" s="20"/>
      <c r="B25" s="21"/>
      <c r="C25" s="20"/>
      <c r="D25" s="20"/>
      <c r="E25" s="20"/>
      <c r="F25" s="20"/>
      <c r="G25" s="13"/>
      <c r="H25" s="13"/>
      <c r="I25" s="13"/>
      <c r="J25" s="13"/>
    </row>
    <row r="26" spans="1:10" ht="30" customHeight="1" x14ac:dyDescent="0.2">
      <c r="A26" s="80" t="s">
        <v>21</v>
      </c>
      <c r="B26" s="81"/>
      <c r="C26" s="80" t="s">
        <v>22</v>
      </c>
      <c r="D26" s="82" t="s">
        <v>106</v>
      </c>
      <c r="E26" s="28"/>
      <c r="F26" s="28"/>
      <c r="G26" s="13"/>
      <c r="H26" s="13"/>
      <c r="I26" s="13"/>
      <c r="J26" s="13"/>
    </row>
    <row r="27" spans="1:10" x14ac:dyDescent="0.2">
      <c r="A27" s="29" t="str">
        <f>'Prijzenblad SOVON'!A27</f>
        <v>Eis 42: Cloud-server</v>
      </c>
      <c r="B27" s="25"/>
      <c r="C27" s="15">
        <v>0</v>
      </c>
      <c r="D27" s="30">
        <f>C27*54</f>
        <v>0</v>
      </c>
      <c r="E27" s="28"/>
      <c r="F27" s="28"/>
      <c r="G27" s="13"/>
      <c r="H27" s="13"/>
      <c r="I27" s="13"/>
      <c r="J27" s="13"/>
    </row>
    <row r="28" spans="1:10" x14ac:dyDescent="0.2">
      <c r="A28" s="29" t="str">
        <f>'Prijzenblad SOVON'!A28</f>
        <v>Eis 148: Kosten printmanagement (totaal ongeacht aantal machines)</v>
      </c>
      <c r="B28" s="25"/>
      <c r="C28" s="15">
        <v>0</v>
      </c>
      <c r="D28" s="30">
        <f>C28*54</f>
        <v>0</v>
      </c>
      <c r="E28" s="28"/>
      <c r="F28" s="28"/>
      <c r="G28" s="13"/>
      <c r="H28" s="13"/>
      <c r="I28" s="13"/>
      <c r="J28" s="13"/>
    </row>
    <row r="29" spans="1:10" x14ac:dyDescent="0.2">
      <c r="A29" s="29" t="str">
        <f>'Prijzenblad SOVON'!A29</f>
        <v>Eis 149: Printen vanaf mobile devices</v>
      </c>
      <c r="B29" s="25"/>
      <c r="C29" s="15">
        <v>0</v>
      </c>
      <c r="D29" s="30">
        <f>C29*54</f>
        <v>0</v>
      </c>
      <c r="E29" s="28"/>
      <c r="F29" s="28"/>
      <c r="G29" s="13"/>
      <c r="H29" s="13"/>
      <c r="I29" s="13"/>
      <c r="J29" s="13"/>
    </row>
    <row r="30" spans="1:10" x14ac:dyDescent="0.2">
      <c r="A30" s="27"/>
      <c r="B30" s="85"/>
      <c r="C30" s="85"/>
      <c r="D30" s="86">
        <f>SUM(D27:D29)</f>
        <v>0</v>
      </c>
      <c r="E30" s="28"/>
      <c r="F30" s="28"/>
      <c r="G30" s="13"/>
      <c r="H30" s="13"/>
      <c r="I30" s="13"/>
      <c r="J30" s="13"/>
    </row>
    <row r="31" spans="1:10" x14ac:dyDescent="0.2">
      <c r="A31" s="20"/>
      <c r="B31" s="21"/>
      <c r="C31" s="20"/>
      <c r="D31" s="20"/>
      <c r="E31" s="31"/>
      <c r="F31" s="32"/>
      <c r="G31" s="13"/>
      <c r="H31" s="13"/>
      <c r="I31" s="13"/>
      <c r="J31" s="13"/>
    </row>
    <row r="32" spans="1:10" ht="28" x14ac:dyDescent="0.2">
      <c r="A32" s="29" t="s">
        <v>24</v>
      </c>
      <c r="B32" s="122"/>
      <c r="C32" s="33">
        <v>0</v>
      </c>
      <c r="D32" s="34">
        <f>(C32/100)+1</f>
        <v>1</v>
      </c>
      <c r="E32" s="28"/>
      <c r="F32" s="35"/>
      <c r="G32" s="13"/>
      <c r="H32" s="13"/>
      <c r="I32" s="13"/>
      <c r="J32" s="13"/>
    </row>
    <row r="33" spans="1:10" x14ac:dyDescent="0.2">
      <c r="A33" s="20"/>
      <c r="B33" s="21"/>
      <c r="C33" s="20"/>
      <c r="D33" s="34"/>
      <c r="E33" s="28"/>
      <c r="F33" s="35"/>
      <c r="G33" s="13"/>
      <c r="H33" s="13"/>
      <c r="I33" s="13"/>
      <c r="J33" s="13"/>
    </row>
    <row r="34" spans="1:10" x14ac:dyDescent="0.2">
      <c r="A34" s="80" t="s">
        <v>5</v>
      </c>
      <c r="B34" s="87"/>
      <c r="C34" s="87" t="s">
        <v>25</v>
      </c>
      <c r="D34" s="88" t="s">
        <v>26</v>
      </c>
      <c r="E34" s="89" t="s">
        <v>27</v>
      </c>
      <c r="F34" s="13"/>
      <c r="G34" s="13"/>
      <c r="H34" s="13"/>
      <c r="I34" s="13"/>
      <c r="J34" s="13"/>
    </row>
    <row r="35" spans="1:10" x14ac:dyDescent="0.2">
      <c r="A35" s="125" t="s">
        <v>95</v>
      </c>
      <c r="B35" s="126" t="s">
        <v>28</v>
      </c>
      <c r="C35" s="117">
        <f>'Werkblad A'!$B$26</f>
        <v>48850</v>
      </c>
      <c r="D35" s="90">
        <v>0</v>
      </c>
      <c r="E35" s="119">
        <f>C35*D35</f>
        <v>0</v>
      </c>
      <c r="F35" s="13"/>
      <c r="G35" s="13"/>
      <c r="H35" s="13"/>
      <c r="I35" s="13"/>
      <c r="J35" s="13"/>
    </row>
    <row r="36" spans="1:10" x14ac:dyDescent="0.2">
      <c r="A36" s="127" t="s">
        <v>96</v>
      </c>
      <c r="B36" s="128" t="s">
        <v>28</v>
      </c>
      <c r="C36" s="117">
        <f>'Werkblad A'!$B$27</f>
        <v>1353528</v>
      </c>
      <c r="D36" s="90">
        <v>0</v>
      </c>
      <c r="E36" s="119">
        <f>C36*D36</f>
        <v>0</v>
      </c>
      <c r="F36" s="13"/>
      <c r="G36" s="13"/>
      <c r="H36" s="13"/>
      <c r="I36" s="13"/>
      <c r="J36" s="13"/>
    </row>
    <row r="37" spans="1:10" x14ac:dyDescent="0.2">
      <c r="A37" s="127" t="s">
        <v>97</v>
      </c>
      <c r="B37" s="128" t="s">
        <v>28</v>
      </c>
      <c r="C37" s="117">
        <f>'Werkblad A'!$B$28</f>
        <v>5820</v>
      </c>
      <c r="D37" s="90">
        <v>0</v>
      </c>
      <c r="E37" s="119">
        <f>C37*D37</f>
        <v>0</v>
      </c>
      <c r="F37" s="13"/>
      <c r="G37" s="13"/>
      <c r="H37" s="13"/>
      <c r="I37" s="13"/>
      <c r="J37" s="13"/>
    </row>
    <row r="38" spans="1:10" x14ac:dyDescent="0.2">
      <c r="A38" s="127" t="s">
        <v>98</v>
      </c>
      <c r="B38" s="128" t="s">
        <v>28</v>
      </c>
      <c r="C38" s="117">
        <f>'Werkblad A'!$B$29</f>
        <v>114129</v>
      </c>
      <c r="D38" s="90">
        <v>0</v>
      </c>
      <c r="E38" s="119">
        <f>C38*D38</f>
        <v>0</v>
      </c>
      <c r="F38" s="13"/>
      <c r="G38" s="13"/>
      <c r="H38" s="13"/>
      <c r="I38" s="13"/>
      <c r="J38" s="13"/>
    </row>
    <row r="39" spans="1:10" x14ac:dyDescent="0.2">
      <c r="A39" s="20"/>
      <c r="B39" s="20"/>
      <c r="C39" s="31"/>
      <c r="D39" s="36"/>
      <c r="E39" s="13"/>
      <c r="F39" s="13"/>
      <c r="G39" s="13"/>
      <c r="H39" s="13"/>
      <c r="I39" s="13"/>
      <c r="J39" s="13"/>
    </row>
    <row r="40" spans="1:10" x14ac:dyDescent="0.2">
      <c r="A40" s="80" t="s">
        <v>5</v>
      </c>
      <c r="B40" s="87"/>
      <c r="C40" s="87" t="s">
        <v>25</v>
      </c>
      <c r="D40" s="88" t="s">
        <v>26</v>
      </c>
      <c r="E40" s="89" t="s">
        <v>27</v>
      </c>
      <c r="F40" s="13"/>
      <c r="G40" s="13"/>
      <c r="H40" s="13"/>
      <c r="I40" s="13"/>
      <c r="J40" s="13"/>
    </row>
    <row r="41" spans="1:10" x14ac:dyDescent="0.2">
      <c r="A41" s="125" t="s">
        <v>95</v>
      </c>
      <c r="B41" s="126" t="s">
        <v>28</v>
      </c>
      <c r="C41" s="117">
        <f>'Werkblad A'!$B$26</f>
        <v>48850</v>
      </c>
      <c r="D41" s="118">
        <f>$D$32*D35</f>
        <v>0</v>
      </c>
      <c r="E41" s="119">
        <f>C41*D41</f>
        <v>0</v>
      </c>
      <c r="F41" s="13"/>
      <c r="G41" s="13"/>
      <c r="H41" s="13"/>
      <c r="I41" s="13"/>
      <c r="J41" s="13"/>
    </row>
    <row r="42" spans="1:10" x14ac:dyDescent="0.2">
      <c r="A42" s="127" t="s">
        <v>96</v>
      </c>
      <c r="B42" s="128" t="s">
        <v>28</v>
      </c>
      <c r="C42" s="117">
        <f>'Werkblad A'!$B$27</f>
        <v>1353528</v>
      </c>
      <c r="D42" s="118">
        <f>$D$32*D36</f>
        <v>0</v>
      </c>
      <c r="E42" s="119">
        <f>C42*D42</f>
        <v>0</v>
      </c>
      <c r="F42" s="13"/>
      <c r="G42" s="13"/>
      <c r="H42" s="13"/>
      <c r="I42" s="13"/>
      <c r="J42" s="13"/>
    </row>
    <row r="43" spans="1:10" x14ac:dyDescent="0.2">
      <c r="A43" s="127" t="s">
        <v>97</v>
      </c>
      <c r="B43" s="128" t="s">
        <v>28</v>
      </c>
      <c r="C43" s="117">
        <f>'Werkblad A'!$B$28</f>
        <v>5820</v>
      </c>
      <c r="D43" s="118">
        <f>$D$32*D37</f>
        <v>0</v>
      </c>
      <c r="E43" s="119">
        <f>C43*D43</f>
        <v>0</v>
      </c>
      <c r="F43" s="13"/>
      <c r="G43" s="13"/>
      <c r="H43" s="13"/>
      <c r="I43" s="13"/>
      <c r="J43" s="13"/>
    </row>
    <row r="44" spans="1:10" x14ac:dyDescent="0.2">
      <c r="A44" s="127" t="s">
        <v>98</v>
      </c>
      <c r="B44" s="128" t="s">
        <v>28</v>
      </c>
      <c r="C44" s="117">
        <f>'Werkblad A'!$B$29</f>
        <v>114129</v>
      </c>
      <c r="D44" s="118">
        <f>$D$32*D38</f>
        <v>0</v>
      </c>
      <c r="E44" s="119">
        <f>C44*D44</f>
        <v>0</v>
      </c>
      <c r="F44" s="13"/>
      <c r="G44" s="13"/>
      <c r="H44" s="13"/>
      <c r="I44" s="13"/>
      <c r="J44" s="13"/>
    </row>
    <row r="45" spans="1:10" x14ac:dyDescent="0.2">
      <c r="A45" s="20"/>
      <c r="B45" s="20"/>
      <c r="C45" s="31"/>
      <c r="D45" s="37"/>
      <c r="E45" s="13"/>
      <c r="F45" s="13"/>
      <c r="G45" s="13"/>
      <c r="H45" s="13"/>
      <c r="I45" s="13"/>
      <c r="J45" s="13"/>
    </row>
    <row r="46" spans="1:10" x14ac:dyDescent="0.2">
      <c r="A46" s="80" t="s">
        <v>5</v>
      </c>
      <c r="B46" s="87"/>
      <c r="C46" s="87" t="s">
        <v>25</v>
      </c>
      <c r="D46" s="91" t="s">
        <v>26</v>
      </c>
      <c r="E46" s="89" t="s">
        <v>27</v>
      </c>
      <c r="F46" s="13"/>
      <c r="G46" s="13"/>
      <c r="H46" s="13"/>
      <c r="I46" s="13"/>
      <c r="J46" s="13"/>
    </row>
    <row r="47" spans="1:10" x14ac:dyDescent="0.2">
      <c r="A47" s="125" t="s">
        <v>95</v>
      </c>
      <c r="B47" s="126" t="s">
        <v>28</v>
      </c>
      <c r="C47" s="117">
        <f>'Werkblad A'!$B$26</f>
        <v>48850</v>
      </c>
      <c r="D47" s="118">
        <f>D41*$D$32</f>
        <v>0</v>
      </c>
      <c r="E47" s="119">
        <f>C47*D47</f>
        <v>0</v>
      </c>
      <c r="F47" s="13"/>
      <c r="G47" s="13"/>
      <c r="H47" s="13"/>
      <c r="I47" s="13"/>
      <c r="J47" s="13"/>
    </row>
    <row r="48" spans="1:10" x14ac:dyDescent="0.2">
      <c r="A48" s="127" t="s">
        <v>96</v>
      </c>
      <c r="B48" s="128" t="s">
        <v>28</v>
      </c>
      <c r="C48" s="117">
        <f>'Werkblad A'!$B$27</f>
        <v>1353528</v>
      </c>
      <c r="D48" s="118">
        <f>D42*$D$32</f>
        <v>0</v>
      </c>
      <c r="E48" s="119">
        <f>C48*D48</f>
        <v>0</v>
      </c>
      <c r="F48" s="13"/>
      <c r="G48" s="13"/>
      <c r="H48" s="13"/>
      <c r="I48" s="13"/>
      <c r="J48" s="13"/>
    </row>
    <row r="49" spans="1:10" x14ac:dyDescent="0.2">
      <c r="A49" s="127" t="s">
        <v>97</v>
      </c>
      <c r="B49" s="128" t="s">
        <v>28</v>
      </c>
      <c r="C49" s="117">
        <f>'Werkblad A'!$B$28</f>
        <v>5820</v>
      </c>
      <c r="D49" s="118">
        <f>D43*$D$32</f>
        <v>0</v>
      </c>
      <c r="E49" s="119">
        <f>C49*D49</f>
        <v>0</v>
      </c>
      <c r="F49" s="13"/>
      <c r="G49" s="13"/>
      <c r="H49" s="13"/>
      <c r="I49" s="13"/>
      <c r="J49" s="13"/>
    </row>
    <row r="50" spans="1:10" x14ac:dyDescent="0.2">
      <c r="A50" s="127" t="s">
        <v>98</v>
      </c>
      <c r="B50" s="128" t="s">
        <v>28</v>
      </c>
      <c r="C50" s="117">
        <f>'Werkblad A'!$B$29</f>
        <v>114129</v>
      </c>
      <c r="D50" s="118">
        <f>D44*$D$32</f>
        <v>0</v>
      </c>
      <c r="E50" s="119">
        <f>C50*D50</f>
        <v>0</v>
      </c>
      <c r="F50" s="13"/>
      <c r="G50" s="13"/>
      <c r="H50" s="13"/>
      <c r="I50" s="13"/>
      <c r="J50" s="13"/>
    </row>
    <row r="51" spans="1:10" x14ac:dyDescent="0.2">
      <c r="A51" s="20"/>
      <c r="B51" s="20"/>
      <c r="C51" s="31"/>
      <c r="D51" s="37"/>
      <c r="E51" s="13"/>
      <c r="F51" s="13"/>
      <c r="G51" s="13"/>
      <c r="H51" s="13"/>
      <c r="I51" s="13"/>
      <c r="J51" s="13"/>
    </row>
    <row r="52" spans="1:10" x14ac:dyDescent="0.2">
      <c r="A52" s="80" t="s">
        <v>5</v>
      </c>
      <c r="B52" s="87"/>
      <c r="C52" s="87" t="s">
        <v>25</v>
      </c>
      <c r="D52" s="91" t="s">
        <v>26</v>
      </c>
      <c r="E52" s="89" t="s">
        <v>27</v>
      </c>
      <c r="F52" s="13"/>
      <c r="G52" s="13"/>
      <c r="H52" s="13"/>
      <c r="I52" s="13"/>
      <c r="J52" s="13"/>
    </row>
    <row r="53" spans="1:10" x14ac:dyDescent="0.2">
      <c r="A53" s="125" t="s">
        <v>95</v>
      </c>
      <c r="B53" s="126" t="s">
        <v>28</v>
      </c>
      <c r="C53" s="117">
        <f>'Werkblad A'!$B$26</f>
        <v>48850</v>
      </c>
      <c r="D53" s="118">
        <f>D47*$D$32</f>
        <v>0</v>
      </c>
      <c r="E53" s="119">
        <f>C53*D53</f>
        <v>0</v>
      </c>
      <c r="F53" s="13"/>
      <c r="G53" s="13"/>
      <c r="H53" s="13"/>
      <c r="I53" s="13"/>
      <c r="J53" s="13"/>
    </row>
    <row r="54" spans="1:10" x14ac:dyDescent="0.2">
      <c r="A54" s="127" t="s">
        <v>96</v>
      </c>
      <c r="B54" s="128" t="s">
        <v>28</v>
      </c>
      <c r="C54" s="117">
        <f>'Werkblad A'!$B$27</f>
        <v>1353528</v>
      </c>
      <c r="D54" s="118">
        <f>D48*$D$32</f>
        <v>0</v>
      </c>
      <c r="E54" s="119">
        <f>C54*D54</f>
        <v>0</v>
      </c>
      <c r="F54" s="13"/>
      <c r="G54" s="13"/>
      <c r="H54" s="13"/>
      <c r="I54" s="13"/>
      <c r="J54" s="13"/>
    </row>
    <row r="55" spans="1:10" x14ac:dyDescent="0.2">
      <c r="A55" s="127" t="s">
        <v>97</v>
      </c>
      <c r="B55" s="128" t="s">
        <v>28</v>
      </c>
      <c r="C55" s="117">
        <f>'Werkblad A'!$B$28</f>
        <v>5820</v>
      </c>
      <c r="D55" s="118">
        <f>D49*$D$32</f>
        <v>0</v>
      </c>
      <c r="E55" s="119">
        <f>C55*D55</f>
        <v>0</v>
      </c>
      <c r="F55" s="13"/>
      <c r="G55" s="13"/>
      <c r="H55" s="13"/>
      <c r="I55" s="13"/>
      <c r="J55" s="13"/>
    </row>
    <row r="56" spans="1:10" x14ac:dyDescent="0.2">
      <c r="A56" s="127" t="s">
        <v>98</v>
      </c>
      <c r="B56" s="128" t="s">
        <v>28</v>
      </c>
      <c r="C56" s="117">
        <f>'Werkblad A'!$B$29</f>
        <v>114129</v>
      </c>
      <c r="D56" s="118">
        <f>D50*$D$32</f>
        <v>0</v>
      </c>
      <c r="E56" s="119">
        <f>C56*D56</f>
        <v>0</v>
      </c>
      <c r="F56" s="13"/>
      <c r="G56" s="13"/>
      <c r="H56" s="13"/>
      <c r="I56" s="13"/>
      <c r="J56" s="13"/>
    </row>
    <row r="57" spans="1:10" x14ac:dyDescent="0.2">
      <c r="A57" s="20"/>
      <c r="B57" s="20"/>
      <c r="C57" s="31"/>
      <c r="D57" s="37"/>
      <c r="E57" s="13"/>
      <c r="F57" s="13"/>
      <c r="G57" s="13"/>
      <c r="H57" s="13"/>
      <c r="I57" s="13"/>
      <c r="J57" s="13"/>
    </row>
    <row r="58" spans="1:10" x14ac:dyDescent="0.2">
      <c r="A58" s="80" t="s">
        <v>5</v>
      </c>
      <c r="B58" s="87"/>
      <c r="C58" s="87" t="s">
        <v>25</v>
      </c>
      <c r="D58" s="91" t="s">
        <v>26</v>
      </c>
      <c r="E58" s="89" t="s">
        <v>102</v>
      </c>
      <c r="F58" s="13"/>
      <c r="G58" s="13"/>
      <c r="H58" s="13"/>
      <c r="I58" s="13"/>
      <c r="J58" s="13"/>
    </row>
    <row r="59" spans="1:10" x14ac:dyDescent="0.2">
      <c r="A59" s="125" t="s">
        <v>95</v>
      </c>
      <c r="B59" s="126" t="s">
        <v>28</v>
      </c>
      <c r="C59" s="117">
        <f>('Werkblad A'!$B$26/12)*6</f>
        <v>24425</v>
      </c>
      <c r="D59" s="118">
        <f>D53*$D$32</f>
        <v>0</v>
      </c>
      <c r="E59" s="119">
        <f>C59*D59</f>
        <v>0</v>
      </c>
      <c r="F59" s="13"/>
      <c r="G59" s="13"/>
      <c r="H59" s="13"/>
      <c r="I59" s="13"/>
      <c r="J59" s="13"/>
    </row>
    <row r="60" spans="1:10" x14ac:dyDescent="0.2">
      <c r="A60" s="127" t="s">
        <v>96</v>
      </c>
      <c r="B60" s="128" t="s">
        <v>28</v>
      </c>
      <c r="C60" s="117">
        <f>('Werkblad A'!$B$27/12)*6</f>
        <v>676764</v>
      </c>
      <c r="D60" s="118">
        <f>D54*$D$32</f>
        <v>0</v>
      </c>
      <c r="E60" s="119">
        <f>C60*D60</f>
        <v>0</v>
      </c>
      <c r="F60" s="13"/>
      <c r="G60" s="13"/>
      <c r="H60" s="13"/>
      <c r="I60" s="13"/>
      <c r="J60" s="13"/>
    </row>
    <row r="61" spans="1:10" x14ac:dyDescent="0.2">
      <c r="A61" s="127" t="s">
        <v>97</v>
      </c>
      <c r="B61" s="128" t="s">
        <v>28</v>
      </c>
      <c r="C61" s="117">
        <f>('Werkblad A'!$B$28/12)*6</f>
        <v>2910</v>
      </c>
      <c r="D61" s="118">
        <f>D55*$D$32</f>
        <v>0</v>
      </c>
      <c r="E61" s="119">
        <f>C61*D61</f>
        <v>0</v>
      </c>
      <c r="F61" s="13"/>
      <c r="G61" s="13"/>
      <c r="H61" s="13"/>
      <c r="I61" s="13"/>
      <c r="J61" s="13"/>
    </row>
    <row r="62" spans="1:10" x14ac:dyDescent="0.2">
      <c r="A62" s="127" t="s">
        <v>98</v>
      </c>
      <c r="B62" s="128" t="s">
        <v>28</v>
      </c>
      <c r="C62" s="117">
        <f>('Werkblad A'!$B$29/12)*6</f>
        <v>57064.5</v>
      </c>
      <c r="D62" s="118">
        <f>D56*$D$32</f>
        <v>0</v>
      </c>
      <c r="E62" s="119">
        <f>C62*D62</f>
        <v>0</v>
      </c>
      <c r="F62" s="13"/>
      <c r="G62" s="13"/>
      <c r="H62" s="13"/>
      <c r="I62" s="13"/>
      <c r="J62" s="13"/>
    </row>
    <row r="63" spans="1:10" x14ac:dyDescent="0.2">
      <c r="A63" s="20"/>
      <c r="B63" s="21"/>
      <c r="C63" s="20"/>
      <c r="D63" s="31"/>
      <c r="E63" s="37"/>
      <c r="F63" s="13"/>
      <c r="G63" s="13"/>
      <c r="H63" s="13"/>
      <c r="I63" s="13"/>
      <c r="J63" s="13"/>
    </row>
    <row r="64" spans="1:10" x14ac:dyDescent="0.2">
      <c r="A64" s="17" t="s">
        <v>107</v>
      </c>
      <c r="B64" s="131">
        <f>SUM(E35+E37+E41+E43+E47+E49+E53+E55+E59+E61+E36+E38+E42+E44+E48+E50+E54+E56)</f>
        <v>0</v>
      </c>
      <c r="C64" s="132"/>
      <c r="D64" s="132"/>
      <c r="E64" s="132"/>
      <c r="F64" s="13"/>
      <c r="G64" s="13"/>
      <c r="H64" s="13"/>
      <c r="I64" s="13"/>
      <c r="J64" s="13"/>
    </row>
    <row r="65" spans="1:10" ht="20" customHeight="1" x14ac:dyDescent="0.2">
      <c r="A65" s="20"/>
      <c r="B65" s="21"/>
      <c r="C65" s="20"/>
      <c r="D65" s="20"/>
      <c r="E65" s="31"/>
      <c r="F65" s="38"/>
      <c r="G65" s="13"/>
      <c r="H65" s="13"/>
      <c r="I65" s="13"/>
      <c r="J65" s="13"/>
    </row>
    <row r="66" spans="1:10" ht="30" customHeight="1" x14ac:dyDescent="0.2">
      <c r="A66" s="138" t="s">
        <v>30</v>
      </c>
      <c r="B66" s="139"/>
      <c r="C66" s="139"/>
      <c r="D66" s="139"/>
      <c r="E66" s="139"/>
      <c r="F66" s="139"/>
      <c r="G66" s="139"/>
    </row>
    <row r="67" spans="1:10" ht="30" customHeight="1" x14ac:dyDescent="0.2">
      <c r="A67" s="80" t="s">
        <v>5</v>
      </c>
      <c r="B67" s="81"/>
      <c r="C67" s="80" t="s">
        <v>6</v>
      </c>
      <c r="D67" s="82" t="str">
        <f t="shared" ref="D67:F68" si="0">D3</f>
        <v>Type 1: Full color printer 
minimaal 30 PPM</v>
      </c>
      <c r="E67" s="82" t="str">
        <f t="shared" si="0"/>
        <v>Type 2: Full color MFP 
minimaal 40 PPM</v>
      </c>
      <c r="F67" s="82" t="str">
        <f t="shared" si="0"/>
        <v>Type 3: Full color repromachine 
minimaal 65 PPM</v>
      </c>
      <c r="G67" s="82" t="str">
        <f t="shared" ref="G67" si="1">G3</f>
        <v>Type 4: Full color MFP 
minimaal 65 PPM</v>
      </c>
    </row>
    <row r="68" spans="1:10" x14ac:dyDescent="0.2">
      <c r="A68" s="115" t="str">
        <f>A4</f>
        <v xml:space="preserve">Aangeboden type: </v>
      </c>
      <c r="B68" s="142"/>
      <c r="C68" s="145"/>
      <c r="D68" s="119" t="str">
        <f t="shared" si="0"/>
        <v>&lt;&lt;&gt;&gt;</v>
      </c>
      <c r="E68" s="119" t="str">
        <f t="shared" si="0"/>
        <v>&lt;&lt;&gt;&gt;</v>
      </c>
      <c r="F68" s="119" t="str">
        <f t="shared" si="0"/>
        <v>&lt;&lt;&gt;&gt;</v>
      </c>
      <c r="G68" s="119" t="str">
        <f t="shared" ref="G68" si="2">G4</f>
        <v>&lt;&lt;&gt;&gt;</v>
      </c>
    </row>
    <row r="69" spans="1:10" x14ac:dyDescent="0.2">
      <c r="A69" s="115" t="str">
        <f>A5</f>
        <v>HUURPRIJS per type per maand</v>
      </c>
      <c r="B69" s="143"/>
      <c r="C69" s="146"/>
      <c r="D69" s="15">
        <v>0</v>
      </c>
      <c r="E69" s="15">
        <v>0</v>
      </c>
      <c r="F69" s="15">
        <v>0</v>
      </c>
      <c r="G69" s="15">
        <v>0</v>
      </c>
    </row>
    <row r="70" spans="1:10" x14ac:dyDescent="0.2">
      <c r="A70" s="115" t="str">
        <f>A6</f>
        <v xml:space="preserve">SOFTWARE per type per maand </v>
      </c>
      <c r="B70" s="143"/>
      <c r="C70" s="146"/>
      <c r="D70" s="15">
        <v>0</v>
      </c>
      <c r="E70" s="15">
        <v>0</v>
      </c>
      <c r="F70" s="15">
        <v>0</v>
      </c>
      <c r="G70" s="15">
        <v>0</v>
      </c>
    </row>
    <row r="71" spans="1:10" x14ac:dyDescent="0.2">
      <c r="A71" s="115" t="str">
        <f>A7</f>
        <v>PRINTMANAGEMENT machinegerelateerde kosten (conform eis 119)</v>
      </c>
      <c r="B71" s="144"/>
      <c r="C71" s="147"/>
      <c r="D71" s="15">
        <v>0</v>
      </c>
      <c r="E71" s="15">
        <v>0</v>
      </c>
      <c r="F71" s="119" t="s">
        <v>12</v>
      </c>
      <c r="G71" s="119" t="s">
        <v>12</v>
      </c>
    </row>
    <row r="72" spans="1:10" x14ac:dyDescent="0.2">
      <c r="A72" s="13"/>
      <c r="B72" s="95"/>
      <c r="C72" s="84"/>
      <c r="D72" s="84"/>
      <c r="E72" s="84"/>
      <c r="F72" s="13"/>
      <c r="G72" s="13"/>
    </row>
    <row r="73" spans="1:10" x14ac:dyDescent="0.2">
      <c r="A73" s="92" t="s">
        <v>13</v>
      </c>
      <c r="B73" s="93"/>
      <c r="C73" s="94"/>
      <c r="D73" s="79"/>
      <c r="E73" s="79"/>
      <c r="F73" s="79"/>
      <c r="G73" s="79"/>
    </row>
    <row r="74" spans="1:10" x14ac:dyDescent="0.2">
      <c r="A74" s="115" t="str">
        <f t="shared" ref="A74:A80" si="3">A10</f>
        <v>Eis 82: Rechtstreeks scannen naar archiefsysteem.</v>
      </c>
      <c r="B74" s="121" t="s">
        <v>14</v>
      </c>
      <c r="C74" s="119" t="str">
        <f t="shared" ref="C74:C80" si="4">C10</f>
        <v>&lt;&lt;&gt;&gt;</v>
      </c>
      <c r="D74" s="119" t="s">
        <v>12</v>
      </c>
      <c r="E74" s="15">
        <v>0</v>
      </c>
      <c r="F74" s="119" t="s">
        <v>12</v>
      </c>
      <c r="G74" s="119" t="s">
        <v>12</v>
      </c>
    </row>
    <row r="75" spans="1:10" x14ac:dyDescent="0.2">
      <c r="A75" s="115" t="str">
        <f t="shared" si="3"/>
        <v xml:space="preserve">Eis 102: Inline nietoptie. </v>
      </c>
      <c r="B75" s="121" t="s">
        <v>14</v>
      </c>
      <c r="C75" s="119" t="str">
        <f t="shared" si="4"/>
        <v>&lt;&lt;&gt;&gt;</v>
      </c>
      <c r="D75" s="119" t="s">
        <v>12</v>
      </c>
      <c r="E75" s="15">
        <v>0</v>
      </c>
      <c r="F75" s="119" t="s">
        <v>12</v>
      </c>
      <c r="G75" s="119" t="s">
        <v>12</v>
      </c>
    </row>
    <row r="76" spans="1:10" x14ac:dyDescent="0.2">
      <c r="A76" s="115" t="str">
        <f t="shared" si="3"/>
        <v xml:space="preserve">Eis 104: Inline/gekoppelde boekjesmaker. </v>
      </c>
      <c r="B76" s="121" t="s">
        <v>14</v>
      </c>
      <c r="C76" s="119" t="str">
        <f t="shared" si="4"/>
        <v>&lt;&lt;&gt;&gt;</v>
      </c>
      <c r="D76" s="119" t="s">
        <v>12</v>
      </c>
      <c r="E76" s="15">
        <v>0</v>
      </c>
      <c r="F76" s="119" t="s">
        <v>12</v>
      </c>
      <c r="G76" s="119" t="s">
        <v>12</v>
      </c>
    </row>
    <row r="77" spans="1:10" x14ac:dyDescent="0.2">
      <c r="A77" s="115" t="str">
        <f t="shared" si="3"/>
        <v xml:space="preserve">Eis 113: Bulklade. </v>
      </c>
      <c r="B77" s="121" t="s">
        <v>14</v>
      </c>
      <c r="C77" s="119" t="str">
        <f t="shared" si="4"/>
        <v>&lt;&lt;&gt;&gt;</v>
      </c>
      <c r="D77" s="119" t="s">
        <v>12</v>
      </c>
      <c r="E77" s="119" t="s">
        <v>12</v>
      </c>
      <c r="F77" s="15">
        <v>0</v>
      </c>
      <c r="G77" s="119" t="s">
        <v>12</v>
      </c>
    </row>
    <row r="78" spans="1:10" x14ac:dyDescent="0.2">
      <c r="A78" s="115" t="str">
        <f t="shared" si="3"/>
        <v xml:space="preserve">Eis 114/137: Inline nietoptie. </v>
      </c>
      <c r="B78" s="121" t="s">
        <v>14</v>
      </c>
      <c r="C78" s="119" t="str">
        <f t="shared" si="4"/>
        <v>&lt;&lt;&gt;&gt;</v>
      </c>
      <c r="D78" s="119" t="s">
        <v>12</v>
      </c>
      <c r="E78" s="119" t="s">
        <v>12</v>
      </c>
      <c r="F78" s="15">
        <v>0</v>
      </c>
      <c r="G78" s="15">
        <v>0</v>
      </c>
    </row>
    <row r="79" spans="1:10" x14ac:dyDescent="0.2">
      <c r="A79" s="115" t="str">
        <f t="shared" si="3"/>
        <v xml:space="preserve">Eis 117/139: Inline/gekoppelde boekjesmaker. </v>
      </c>
      <c r="B79" s="121" t="s">
        <v>14</v>
      </c>
      <c r="C79" s="119" t="str">
        <f t="shared" si="4"/>
        <v>&lt;&lt;&gt;&gt;</v>
      </c>
      <c r="D79" s="119" t="s">
        <v>12</v>
      </c>
      <c r="E79" s="119" t="s">
        <v>12</v>
      </c>
      <c r="F79" s="15">
        <v>0</v>
      </c>
      <c r="G79" s="15">
        <v>0</v>
      </c>
    </row>
    <row r="80" spans="1:10" x14ac:dyDescent="0.2">
      <c r="A80" s="115" t="str">
        <f t="shared" si="3"/>
        <v>Eis 118/140: Inline perforeeroptie</v>
      </c>
      <c r="B80" s="121" t="s">
        <v>14</v>
      </c>
      <c r="C80" s="119" t="str">
        <f t="shared" si="4"/>
        <v>&lt;&lt;&gt;&gt;</v>
      </c>
      <c r="D80" s="119" t="s">
        <v>12</v>
      </c>
      <c r="E80" s="119" t="s">
        <v>12</v>
      </c>
      <c r="F80" s="15">
        <v>0</v>
      </c>
      <c r="G80" s="15">
        <v>0</v>
      </c>
    </row>
    <row r="81" spans="1:10" x14ac:dyDescent="0.2">
      <c r="A81" s="17" t="s">
        <v>15</v>
      </c>
      <c r="B81" s="18"/>
      <c r="C81" s="17"/>
      <c r="D81" s="19">
        <f>SUM(D69:D80)</f>
        <v>0</v>
      </c>
      <c r="E81" s="19">
        <f>SUM(E69:E80)</f>
        <v>0</v>
      </c>
      <c r="F81" s="19">
        <f>SUM(F69:F80)</f>
        <v>0</v>
      </c>
      <c r="G81" s="19">
        <f>SUM(G69:G80)</f>
        <v>0</v>
      </c>
    </row>
    <row r="82" spans="1:10" x14ac:dyDescent="0.2">
      <c r="A82" s="20"/>
      <c r="B82" s="21"/>
      <c r="C82" s="20"/>
      <c r="D82" s="20"/>
      <c r="E82" s="20"/>
      <c r="F82" s="13"/>
      <c r="G82" s="13"/>
    </row>
    <row r="83" spans="1:10" x14ac:dyDescent="0.2">
      <c r="A83" s="22" t="s">
        <v>16</v>
      </c>
      <c r="B83" s="16"/>
      <c r="C83" s="22"/>
      <c r="D83" s="23">
        <f>D19</f>
        <v>0</v>
      </c>
      <c r="E83" s="23">
        <f>E19</f>
        <v>9</v>
      </c>
      <c r="F83" s="23">
        <f>F19</f>
        <v>0</v>
      </c>
      <c r="G83" s="23">
        <f>G19</f>
        <v>0</v>
      </c>
    </row>
    <row r="84" spans="1:10" x14ac:dyDescent="0.2">
      <c r="A84" s="20"/>
      <c r="B84" s="21"/>
      <c r="C84" s="20"/>
      <c r="D84" s="39"/>
      <c r="E84" s="39"/>
      <c r="F84" s="13"/>
      <c r="G84" s="13"/>
    </row>
    <row r="85" spans="1:10" ht="28" customHeight="1" x14ac:dyDescent="0.2">
      <c r="A85" s="80" t="s">
        <v>17</v>
      </c>
      <c r="B85" s="81"/>
      <c r="C85" s="80"/>
      <c r="D85" s="83" t="str">
        <f>D3</f>
        <v>Type 1: Full color printer 
minimaal 30 PPM</v>
      </c>
      <c r="E85" s="83" t="str">
        <f>E3</f>
        <v>Type 2: Full color MFP 
minimaal 40 PPM</v>
      </c>
      <c r="F85" s="83" t="str">
        <f>F3</f>
        <v>Type 3: Full color repromachine 
minimaal 65 PPM</v>
      </c>
      <c r="G85" s="83" t="str">
        <f>G3</f>
        <v>Type 4: Full color MFP 
minimaal 65 PPM</v>
      </c>
    </row>
    <row r="86" spans="1:10" x14ac:dyDescent="0.2">
      <c r="A86" s="24" t="s">
        <v>18</v>
      </c>
      <c r="B86" s="25"/>
      <c r="C86" s="24"/>
      <c r="D86" s="26">
        <f>D83*D81</f>
        <v>0</v>
      </c>
      <c r="E86" s="26">
        <f>(E83*E81)-((E74*(E83-1)))</f>
        <v>0</v>
      </c>
      <c r="F86" s="26">
        <f>F83*F81</f>
        <v>0</v>
      </c>
      <c r="G86" s="26">
        <f>G83*G81</f>
        <v>0</v>
      </c>
    </row>
    <row r="87" spans="1:10" x14ac:dyDescent="0.2">
      <c r="A87" s="24" t="s">
        <v>31</v>
      </c>
      <c r="B87" s="25"/>
      <c r="C87" s="24"/>
      <c r="D87" s="26">
        <f>D86*12</f>
        <v>0</v>
      </c>
      <c r="E87" s="26">
        <f>E86*12</f>
        <v>0</v>
      </c>
      <c r="F87" s="26">
        <f>F86*12</f>
        <v>0</v>
      </c>
      <c r="G87" s="26">
        <f>G86*12</f>
        <v>0</v>
      </c>
    </row>
    <row r="88" spans="1:10" x14ac:dyDescent="0.2">
      <c r="A88" s="27" t="s">
        <v>32</v>
      </c>
      <c r="B88" s="85"/>
      <c r="C88" s="27"/>
      <c r="D88" s="136">
        <f>SUM(D87:G87)</f>
        <v>0</v>
      </c>
      <c r="E88" s="137"/>
      <c r="F88" s="137"/>
      <c r="G88" s="137"/>
    </row>
    <row r="89" spans="1:10" x14ac:dyDescent="0.2">
      <c r="A89" s="20"/>
      <c r="B89" s="21"/>
      <c r="C89" s="20"/>
      <c r="D89" s="20"/>
      <c r="E89" s="31"/>
      <c r="F89" s="32"/>
      <c r="G89" s="13"/>
      <c r="H89" s="13"/>
      <c r="I89" s="13"/>
      <c r="J89" s="13"/>
    </row>
    <row r="90" spans="1:10" ht="30" customHeight="1" x14ac:dyDescent="0.2">
      <c r="A90" s="80" t="str">
        <f>A26</f>
        <v xml:space="preserve">Totaalkosten </v>
      </c>
      <c r="B90" s="81"/>
      <c r="C90" s="80" t="s">
        <v>22</v>
      </c>
      <c r="D90" s="82" t="s">
        <v>33</v>
      </c>
      <c r="E90" s="13"/>
      <c r="F90" s="13"/>
      <c r="G90" s="13"/>
      <c r="H90" s="13"/>
      <c r="I90" s="13"/>
      <c r="J90" s="13"/>
    </row>
    <row r="91" spans="1:10" x14ac:dyDescent="0.2">
      <c r="A91" s="29" t="str">
        <f>A27</f>
        <v>Eis 42: Cloud-server</v>
      </c>
      <c r="B91" s="25"/>
      <c r="C91" s="15">
        <v>0</v>
      </c>
      <c r="D91" s="30">
        <f>C91*12</f>
        <v>0</v>
      </c>
      <c r="E91" s="13"/>
      <c r="F91" s="13"/>
      <c r="G91" s="13"/>
      <c r="H91" s="13"/>
      <c r="I91" s="13"/>
      <c r="J91" s="13"/>
    </row>
    <row r="92" spans="1:10" x14ac:dyDescent="0.2">
      <c r="A92" s="29" t="str">
        <f>A28</f>
        <v>Eis 148: Kosten printmanagement (totaal ongeacht aantal machines)</v>
      </c>
      <c r="B92" s="25"/>
      <c r="C92" s="15">
        <v>0</v>
      </c>
      <c r="D92" s="30">
        <f>C92*12</f>
        <v>0</v>
      </c>
      <c r="E92" s="13"/>
      <c r="F92" s="13"/>
      <c r="G92" s="13"/>
      <c r="H92" s="13"/>
      <c r="I92" s="13"/>
      <c r="J92" s="13"/>
    </row>
    <row r="93" spans="1:10" x14ac:dyDescent="0.2">
      <c r="A93" s="29" t="str">
        <f>A29</f>
        <v>Eis 149: Printen vanaf mobile devices</v>
      </c>
      <c r="B93" s="25"/>
      <c r="C93" s="15">
        <v>0</v>
      </c>
      <c r="D93" s="30">
        <f>C93*12</f>
        <v>0</v>
      </c>
      <c r="E93" s="13"/>
      <c r="F93" s="13"/>
      <c r="G93" s="13"/>
      <c r="H93" s="13"/>
      <c r="I93" s="13"/>
      <c r="J93" s="13"/>
    </row>
    <row r="94" spans="1:10" x14ac:dyDescent="0.2">
      <c r="A94" s="27"/>
      <c r="B94" s="85"/>
      <c r="C94" s="85"/>
      <c r="D94" s="86">
        <f>SUM(D91:D93)</f>
        <v>0</v>
      </c>
      <c r="E94" s="13"/>
      <c r="F94" s="13"/>
      <c r="G94" s="13"/>
      <c r="H94" s="13"/>
      <c r="I94" s="13"/>
      <c r="J94" s="13"/>
    </row>
    <row r="95" spans="1:10" x14ac:dyDescent="0.2">
      <c r="A95" s="20"/>
      <c r="B95" s="21"/>
      <c r="C95" s="20"/>
      <c r="D95" s="20"/>
      <c r="E95" s="31"/>
      <c r="F95" s="32"/>
      <c r="G95" s="13"/>
      <c r="H95" s="13"/>
      <c r="I95" s="13"/>
      <c r="J95" s="13"/>
    </row>
    <row r="96" spans="1:10" x14ac:dyDescent="0.2">
      <c r="A96" s="80" t="s">
        <v>5</v>
      </c>
      <c r="B96" s="87"/>
      <c r="C96" s="87" t="s">
        <v>25</v>
      </c>
      <c r="D96" s="88" t="s">
        <v>26</v>
      </c>
      <c r="E96" s="89" t="s">
        <v>27</v>
      </c>
      <c r="F96" s="13"/>
      <c r="G96" s="13"/>
      <c r="H96" s="13"/>
      <c r="I96" s="13"/>
      <c r="J96" s="13"/>
    </row>
    <row r="97" spans="1:10" x14ac:dyDescent="0.2">
      <c r="A97" s="125" t="s">
        <v>95</v>
      </c>
      <c r="B97" s="126" t="s">
        <v>28</v>
      </c>
      <c r="C97" s="117">
        <f>'Werkblad A'!$B$26</f>
        <v>48850</v>
      </c>
      <c r="D97" s="118">
        <f>$D$32*D59</f>
        <v>0</v>
      </c>
      <c r="E97" s="119">
        <f>C97*D97</f>
        <v>0</v>
      </c>
      <c r="F97" s="13"/>
      <c r="G97" s="13"/>
      <c r="H97" s="13"/>
      <c r="I97" s="13"/>
      <c r="J97" s="13"/>
    </row>
    <row r="98" spans="1:10" x14ac:dyDescent="0.2">
      <c r="A98" s="127" t="s">
        <v>96</v>
      </c>
      <c r="B98" s="128" t="s">
        <v>28</v>
      </c>
      <c r="C98" s="117">
        <f>'Werkblad A'!$B$27</f>
        <v>1353528</v>
      </c>
      <c r="D98" s="118">
        <f>$D$32*D60</f>
        <v>0</v>
      </c>
      <c r="E98" s="119">
        <f>C98*D98</f>
        <v>0</v>
      </c>
      <c r="F98" s="13"/>
      <c r="G98" s="13"/>
      <c r="H98" s="13"/>
      <c r="I98" s="13"/>
      <c r="J98" s="13"/>
    </row>
    <row r="99" spans="1:10" x14ac:dyDescent="0.2">
      <c r="A99" s="127" t="s">
        <v>97</v>
      </c>
      <c r="B99" s="128" t="s">
        <v>28</v>
      </c>
      <c r="C99" s="117">
        <f>'Werkblad A'!$B$28</f>
        <v>5820</v>
      </c>
      <c r="D99" s="118">
        <f>$D$32*D61</f>
        <v>0</v>
      </c>
      <c r="E99" s="119">
        <f>C99*D99</f>
        <v>0</v>
      </c>
      <c r="F99" s="13"/>
      <c r="G99" s="13"/>
      <c r="H99" s="13"/>
      <c r="I99" s="13"/>
      <c r="J99" s="13"/>
    </row>
    <row r="100" spans="1:10" x14ac:dyDescent="0.2">
      <c r="A100" s="127" t="s">
        <v>98</v>
      </c>
      <c r="B100" s="128" t="s">
        <v>28</v>
      </c>
      <c r="C100" s="117">
        <f>'Werkblad A'!$B$29</f>
        <v>114129</v>
      </c>
      <c r="D100" s="118">
        <f>$D$32*D62</f>
        <v>0</v>
      </c>
      <c r="E100" s="119">
        <f>C100*D100</f>
        <v>0</v>
      </c>
      <c r="F100" s="13"/>
      <c r="G100" s="13"/>
      <c r="H100" s="13"/>
      <c r="I100" s="13"/>
      <c r="J100" s="13"/>
    </row>
    <row r="101" spans="1:10" x14ac:dyDescent="0.2">
      <c r="A101" s="17" t="s">
        <v>34</v>
      </c>
      <c r="B101" s="131">
        <f>SUM(E97:E100)</f>
        <v>0</v>
      </c>
      <c r="C101" s="132"/>
      <c r="D101" s="132"/>
      <c r="E101" s="132"/>
      <c r="F101" s="13"/>
      <c r="G101" s="13"/>
      <c r="H101" s="13"/>
      <c r="I101" s="13"/>
      <c r="J101" s="13"/>
    </row>
    <row r="102" spans="1:10" ht="20" customHeight="1" x14ac:dyDescent="0.2">
      <c r="A102" s="20"/>
      <c r="B102" s="21"/>
      <c r="C102" s="20"/>
      <c r="D102" s="20"/>
      <c r="E102" s="13"/>
      <c r="F102" s="13"/>
      <c r="G102" s="13"/>
      <c r="H102" s="13"/>
      <c r="I102" s="13"/>
      <c r="J102" s="13"/>
    </row>
    <row r="103" spans="1:10" ht="30" customHeight="1" x14ac:dyDescent="0.2">
      <c r="A103" s="138" t="s">
        <v>35</v>
      </c>
      <c r="B103" s="139"/>
      <c r="C103" s="139"/>
      <c r="D103" s="139"/>
      <c r="E103" s="139"/>
      <c r="F103" s="139"/>
      <c r="G103" s="139"/>
    </row>
    <row r="104" spans="1:10" ht="30" customHeight="1" x14ac:dyDescent="0.2">
      <c r="A104" s="80" t="s">
        <v>5</v>
      </c>
      <c r="B104" s="81"/>
      <c r="C104" s="80" t="s">
        <v>6</v>
      </c>
      <c r="D104" s="82" t="str">
        <f t="shared" ref="D104:F105" si="5">D3</f>
        <v>Type 1: Full color printer 
minimaal 30 PPM</v>
      </c>
      <c r="E104" s="82" t="str">
        <f t="shared" si="5"/>
        <v>Type 2: Full color MFP 
minimaal 40 PPM</v>
      </c>
      <c r="F104" s="82" t="str">
        <f t="shared" si="5"/>
        <v>Type 3: Full color repromachine 
minimaal 65 PPM</v>
      </c>
      <c r="G104" s="82" t="str">
        <f t="shared" ref="G104" si="6">G3</f>
        <v>Type 4: Full color MFP 
minimaal 65 PPM</v>
      </c>
    </row>
    <row r="105" spans="1:10" x14ac:dyDescent="0.2">
      <c r="A105" s="115" t="str">
        <f>A4</f>
        <v xml:space="preserve">Aangeboden type: </v>
      </c>
      <c r="B105" s="121"/>
      <c r="C105" s="119"/>
      <c r="D105" s="119" t="str">
        <f t="shared" si="5"/>
        <v>&lt;&lt;&gt;&gt;</v>
      </c>
      <c r="E105" s="119" t="str">
        <f t="shared" si="5"/>
        <v>&lt;&lt;&gt;&gt;</v>
      </c>
      <c r="F105" s="119" t="str">
        <f t="shared" si="5"/>
        <v>&lt;&lt;&gt;&gt;</v>
      </c>
      <c r="G105" s="119" t="str">
        <f t="shared" ref="G105" si="7">G4</f>
        <v>&lt;&lt;&gt;&gt;</v>
      </c>
    </row>
    <row r="106" spans="1:10" x14ac:dyDescent="0.2">
      <c r="A106" s="115" t="str">
        <f>A5</f>
        <v>HUURPRIJS per type per maand</v>
      </c>
      <c r="B106" s="121"/>
      <c r="C106" s="119"/>
      <c r="D106" s="15">
        <v>0</v>
      </c>
      <c r="E106" s="15">
        <v>0</v>
      </c>
      <c r="F106" s="15">
        <v>0</v>
      </c>
      <c r="G106" s="15">
        <v>0</v>
      </c>
    </row>
    <row r="107" spans="1:10" x14ac:dyDescent="0.2">
      <c r="A107" s="115" t="str">
        <f>A6</f>
        <v xml:space="preserve">SOFTWARE per type per maand </v>
      </c>
      <c r="B107" s="121"/>
      <c r="C107" s="119"/>
      <c r="D107" s="15">
        <v>0</v>
      </c>
      <c r="E107" s="15">
        <v>0</v>
      </c>
      <c r="F107" s="15">
        <v>0</v>
      </c>
      <c r="G107" s="15">
        <v>0</v>
      </c>
    </row>
    <row r="108" spans="1:10" x14ac:dyDescent="0.2">
      <c r="A108" s="115" t="str">
        <f>A7</f>
        <v>PRINTMANAGEMENT machinegerelateerde kosten (conform eis 119)</v>
      </c>
      <c r="B108" s="121"/>
      <c r="C108" s="119"/>
      <c r="D108" s="15">
        <v>0</v>
      </c>
      <c r="E108" s="15">
        <v>0</v>
      </c>
      <c r="F108" s="119" t="s">
        <v>12</v>
      </c>
      <c r="G108" s="119" t="s">
        <v>12</v>
      </c>
    </row>
    <row r="109" spans="1:10" x14ac:dyDescent="0.2">
      <c r="A109" s="13"/>
      <c r="B109" s="13"/>
      <c r="C109" s="13"/>
      <c r="D109" s="84"/>
      <c r="E109" s="84"/>
      <c r="F109" s="13"/>
      <c r="G109" s="13"/>
    </row>
    <row r="110" spans="1:10" x14ac:dyDescent="0.2">
      <c r="A110" s="92" t="s">
        <v>13</v>
      </c>
      <c r="B110" s="93"/>
      <c r="C110" s="94"/>
      <c r="D110" s="79"/>
      <c r="E110" s="79"/>
      <c r="F110" s="79"/>
      <c r="G110" s="79"/>
    </row>
    <row r="111" spans="1:10" x14ac:dyDescent="0.2">
      <c r="A111" s="115" t="str">
        <f t="shared" ref="A111:A117" si="8">A10</f>
        <v>Eis 82: Rechtstreeks scannen naar archiefsysteem.</v>
      </c>
      <c r="B111" s="121" t="s">
        <v>14</v>
      </c>
      <c r="C111" s="119" t="str">
        <f t="shared" ref="C111:C117" si="9">C10</f>
        <v>&lt;&lt;&gt;&gt;</v>
      </c>
      <c r="D111" s="119" t="s">
        <v>12</v>
      </c>
      <c r="E111" s="15">
        <v>0</v>
      </c>
      <c r="F111" s="119" t="s">
        <v>12</v>
      </c>
      <c r="G111" s="119" t="s">
        <v>12</v>
      </c>
    </row>
    <row r="112" spans="1:10" x14ac:dyDescent="0.2">
      <c r="A112" s="115" t="str">
        <f t="shared" si="8"/>
        <v xml:space="preserve">Eis 102: Inline nietoptie. </v>
      </c>
      <c r="B112" s="121" t="s">
        <v>14</v>
      </c>
      <c r="C112" s="119" t="str">
        <f t="shared" si="9"/>
        <v>&lt;&lt;&gt;&gt;</v>
      </c>
      <c r="D112" s="119" t="s">
        <v>12</v>
      </c>
      <c r="E112" s="15">
        <v>0</v>
      </c>
      <c r="F112" s="119" t="s">
        <v>12</v>
      </c>
      <c r="G112" s="119" t="s">
        <v>12</v>
      </c>
    </row>
    <row r="113" spans="1:10" x14ac:dyDescent="0.2">
      <c r="A113" s="115" t="str">
        <f t="shared" si="8"/>
        <v xml:space="preserve">Eis 104: Inline/gekoppelde boekjesmaker. </v>
      </c>
      <c r="B113" s="121" t="s">
        <v>14</v>
      </c>
      <c r="C113" s="119" t="str">
        <f t="shared" si="9"/>
        <v>&lt;&lt;&gt;&gt;</v>
      </c>
      <c r="D113" s="119" t="s">
        <v>12</v>
      </c>
      <c r="E113" s="15">
        <v>0</v>
      </c>
      <c r="F113" s="119" t="s">
        <v>12</v>
      </c>
      <c r="G113" s="119" t="s">
        <v>12</v>
      </c>
    </row>
    <row r="114" spans="1:10" x14ac:dyDescent="0.2">
      <c r="A114" s="115" t="str">
        <f t="shared" si="8"/>
        <v xml:space="preserve">Eis 113: Bulklade. </v>
      </c>
      <c r="B114" s="121" t="s">
        <v>14</v>
      </c>
      <c r="C114" s="119" t="str">
        <f t="shared" si="9"/>
        <v>&lt;&lt;&gt;&gt;</v>
      </c>
      <c r="D114" s="119" t="s">
        <v>12</v>
      </c>
      <c r="E114" s="119" t="s">
        <v>12</v>
      </c>
      <c r="F114" s="15">
        <v>0</v>
      </c>
      <c r="G114" s="119" t="s">
        <v>12</v>
      </c>
    </row>
    <row r="115" spans="1:10" x14ac:dyDescent="0.2">
      <c r="A115" s="115" t="str">
        <f t="shared" si="8"/>
        <v xml:space="preserve">Eis 114/137: Inline nietoptie. </v>
      </c>
      <c r="B115" s="121" t="s">
        <v>14</v>
      </c>
      <c r="C115" s="119" t="str">
        <f t="shared" si="9"/>
        <v>&lt;&lt;&gt;&gt;</v>
      </c>
      <c r="D115" s="119" t="s">
        <v>12</v>
      </c>
      <c r="E115" s="119" t="s">
        <v>12</v>
      </c>
      <c r="F115" s="15">
        <v>0</v>
      </c>
      <c r="G115" s="15">
        <v>0</v>
      </c>
    </row>
    <row r="116" spans="1:10" x14ac:dyDescent="0.2">
      <c r="A116" s="115" t="str">
        <f t="shared" si="8"/>
        <v xml:space="preserve">Eis 117/139: Inline/gekoppelde boekjesmaker. </v>
      </c>
      <c r="B116" s="121" t="s">
        <v>14</v>
      </c>
      <c r="C116" s="119" t="str">
        <f t="shared" si="9"/>
        <v>&lt;&lt;&gt;&gt;</v>
      </c>
      <c r="D116" s="119" t="s">
        <v>12</v>
      </c>
      <c r="E116" s="119" t="s">
        <v>12</v>
      </c>
      <c r="F116" s="15">
        <v>0</v>
      </c>
      <c r="G116" s="15">
        <v>0</v>
      </c>
    </row>
    <row r="117" spans="1:10" x14ac:dyDescent="0.2">
      <c r="A117" s="115" t="str">
        <f t="shared" si="8"/>
        <v>Eis 118/140: Inline perforeeroptie</v>
      </c>
      <c r="B117" s="121" t="s">
        <v>14</v>
      </c>
      <c r="C117" s="119" t="str">
        <f t="shared" si="9"/>
        <v>&lt;&lt;&gt;&gt;</v>
      </c>
      <c r="D117" s="119" t="s">
        <v>12</v>
      </c>
      <c r="E117" s="119" t="s">
        <v>12</v>
      </c>
      <c r="F117" s="15">
        <v>0</v>
      </c>
      <c r="G117" s="15">
        <v>0</v>
      </c>
    </row>
    <row r="118" spans="1:10" x14ac:dyDescent="0.2">
      <c r="A118" s="17" t="s">
        <v>15</v>
      </c>
      <c r="B118" s="18"/>
      <c r="C118" s="17"/>
      <c r="D118" s="19">
        <f>SUM(D106:D117)</f>
        <v>0</v>
      </c>
      <c r="E118" s="19">
        <f>SUM(E106:E117)</f>
        <v>0</v>
      </c>
      <c r="F118" s="19">
        <f>SUM(F106:F117)</f>
        <v>0</v>
      </c>
      <c r="G118" s="19">
        <f>SUM(G106:G117)</f>
        <v>0</v>
      </c>
    </row>
    <row r="119" spans="1:10" x14ac:dyDescent="0.2">
      <c r="A119" s="20"/>
      <c r="B119" s="21"/>
      <c r="C119" s="20"/>
      <c r="D119" s="20"/>
      <c r="E119" s="20"/>
      <c r="F119" s="13"/>
      <c r="G119" s="13"/>
    </row>
    <row r="120" spans="1:10" x14ac:dyDescent="0.2">
      <c r="A120" s="22" t="s">
        <v>16</v>
      </c>
      <c r="B120" s="16"/>
      <c r="C120" s="22"/>
      <c r="D120" s="23">
        <f>D19</f>
        <v>0</v>
      </c>
      <c r="E120" s="23">
        <f>E19</f>
        <v>9</v>
      </c>
      <c r="F120" s="23">
        <f>F19</f>
        <v>0</v>
      </c>
      <c r="G120" s="23">
        <f>G19</f>
        <v>0</v>
      </c>
    </row>
    <row r="121" spans="1:10" x14ac:dyDescent="0.2">
      <c r="A121" s="20"/>
      <c r="B121" s="21"/>
      <c r="C121" s="20"/>
      <c r="D121" s="20"/>
      <c r="E121" s="20"/>
      <c r="F121" s="13"/>
      <c r="G121" s="13"/>
    </row>
    <row r="122" spans="1:10" ht="30" customHeight="1" x14ac:dyDescent="0.2">
      <c r="A122" s="80" t="s">
        <v>17</v>
      </c>
      <c r="B122" s="81"/>
      <c r="C122" s="80"/>
      <c r="D122" s="83" t="str">
        <f>D3</f>
        <v>Type 1: Full color printer 
minimaal 30 PPM</v>
      </c>
      <c r="E122" s="83" t="str">
        <f>E3</f>
        <v>Type 2: Full color MFP 
minimaal 40 PPM</v>
      </c>
      <c r="F122" s="83" t="str">
        <f>F3</f>
        <v>Type 3: Full color repromachine 
minimaal 65 PPM</v>
      </c>
      <c r="G122" s="83" t="str">
        <f>G3</f>
        <v>Type 4: Full color MFP 
minimaal 65 PPM</v>
      </c>
    </row>
    <row r="123" spans="1:10" x14ac:dyDescent="0.2">
      <c r="A123" s="24" t="s">
        <v>18</v>
      </c>
      <c r="B123" s="25"/>
      <c r="C123" s="24"/>
      <c r="D123" s="26">
        <f>D120*D118</f>
        <v>0</v>
      </c>
      <c r="E123" s="26">
        <f>(E120*E118)-((E111*(E120-1)))</f>
        <v>0</v>
      </c>
      <c r="F123" s="26">
        <f>F120*F118</f>
        <v>0</v>
      </c>
      <c r="G123" s="26">
        <f>G120*G118</f>
        <v>0</v>
      </c>
    </row>
    <row r="124" spans="1:10" x14ac:dyDescent="0.2">
      <c r="A124" s="24" t="s">
        <v>36</v>
      </c>
      <c r="B124" s="25"/>
      <c r="C124" s="24"/>
      <c r="D124" s="26">
        <f>D123*12</f>
        <v>0</v>
      </c>
      <c r="E124" s="26">
        <f>E123*12</f>
        <v>0</v>
      </c>
      <c r="F124" s="26">
        <f>F123*12</f>
        <v>0</v>
      </c>
      <c r="G124" s="26">
        <f>G123*12</f>
        <v>0</v>
      </c>
    </row>
    <row r="125" spans="1:10" x14ac:dyDescent="0.2">
      <c r="A125" s="27" t="s">
        <v>37</v>
      </c>
      <c r="B125" s="85"/>
      <c r="C125" s="27"/>
      <c r="D125" s="136">
        <f>SUM(D124:G124)</f>
        <v>0</v>
      </c>
      <c r="E125" s="137"/>
      <c r="F125" s="137"/>
      <c r="G125" s="137"/>
    </row>
    <row r="126" spans="1:10" x14ac:dyDescent="0.2">
      <c r="A126" s="20"/>
      <c r="B126" s="21"/>
      <c r="C126" s="20"/>
      <c r="D126" s="20"/>
      <c r="E126" s="31"/>
      <c r="F126" s="32"/>
      <c r="G126" s="13"/>
      <c r="H126" s="13"/>
      <c r="I126" s="13"/>
      <c r="J126" s="13"/>
    </row>
    <row r="127" spans="1:10" ht="30" customHeight="1" x14ac:dyDescent="0.2">
      <c r="A127" s="80" t="str">
        <f>A90</f>
        <v xml:space="preserve">Totaalkosten </v>
      </c>
      <c r="B127" s="81"/>
      <c r="C127" s="80" t="s">
        <v>38</v>
      </c>
      <c r="D127" s="83" t="s">
        <v>39</v>
      </c>
      <c r="E127" s="13"/>
      <c r="F127" s="13"/>
      <c r="G127" s="13"/>
      <c r="H127" s="13"/>
      <c r="I127" s="13"/>
      <c r="J127" s="13"/>
    </row>
    <row r="128" spans="1:10" x14ac:dyDescent="0.2">
      <c r="A128" s="29" t="str">
        <f>A91</f>
        <v>Eis 42: Cloud-server</v>
      </c>
      <c r="B128" s="25"/>
      <c r="C128" s="15">
        <v>0</v>
      </c>
      <c r="D128" s="30">
        <f>C128*12</f>
        <v>0</v>
      </c>
      <c r="E128" s="13"/>
      <c r="F128" s="13"/>
      <c r="G128" s="13"/>
      <c r="H128" s="13"/>
      <c r="I128" s="13"/>
      <c r="J128" s="13"/>
    </row>
    <row r="129" spans="1:10" x14ac:dyDescent="0.2">
      <c r="A129" s="29" t="str">
        <f>A92</f>
        <v>Eis 148: Kosten printmanagement (totaal ongeacht aantal machines)</v>
      </c>
      <c r="B129" s="25"/>
      <c r="C129" s="15">
        <v>0</v>
      </c>
      <c r="D129" s="30">
        <f>C129*12</f>
        <v>0</v>
      </c>
      <c r="E129" s="13"/>
      <c r="F129" s="13"/>
      <c r="G129" s="13"/>
      <c r="H129" s="13"/>
      <c r="I129" s="13"/>
      <c r="J129" s="13"/>
    </row>
    <row r="130" spans="1:10" x14ac:dyDescent="0.2">
      <c r="A130" s="29" t="str">
        <f>A93</f>
        <v>Eis 149: Printen vanaf mobile devices</v>
      </c>
      <c r="B130" s="25"/>
      <c r="C130" s="15">
        <v>0</v>
      </c>
      <c r="D130" s="30">
        <f>C130*12</f>
        <v>0</v>
      </c>
      <c r="E130" s="13"/>
      <c r="F130" s="13"/>
      <c r="G130" s="13"/>
      <c r="H130" s="13"/>
      <c r="I130" s="13"/>
      <c r="J130" s="13"/>
    </row>
    <row r="131" spans="1:10" x14ac:dyDescent="0.2">
      <c r="A131" s="27"/>
      <c r="B131" s="85"/>
      <c r="C131" s="85"/>
      <c r="D131" s="86">
        <f>SUM(D128:D130)</f>
        <v>0</v>
      </c>
      <c r="E131" s="13"/>
      <c r="F131" s="13"/>
      <c r="G131" s="13"/>
      <c r="H131" s="13"/>
      <c r="I131" s="13"/>
      <c r="J131" s="13"/>
    </row>
    <row r="132" spans="1:10" x14ac:dyDescent="0.2">
      <c r="A132" s="20"/>
      <c r="B132" s="21"/>
      <c r="C132" s="20"/>
      <c r="D132" s="20"/>
      <c r="E132" s="31"/>
      <c r="F132" s="32"/>
      <c r="G132" s="13"/>
      <c r="H132" s="13"/>
      <c r="I132" s="13"/>
      <c r="J132" s="13"/>
    </row>
    <row r="133" spans="1:10" x14ac:dyDescent="0.2">
      <c r="A133" s="80" t="s">
        <v>5</v>
      </c>
      <c r="B133" s="87"/>
      <c r="C133" s="87" t="s">
        <v>25</v>
      </c>
      <c r="D133" s="88" t="s">
        <v>26</v>
      </c>
      <c r="E133" s="89" t="s">
        <v>27</v>
      </c>
      <c r="F133" s="13"/>
      <c r="G133" s="13"/>
      <c r="H133" s="13"/>
      <c r="I133" s="13"/>
      <c r="J133" s="13"/>
    </row>
    <row r="134" spans="1:10" x14ac:dyDescent="0.2">
      <c r="A134" s="125" t="s">
        <v>95</v>
      </c>
      <c r="B134" s="126" t="s">
        <v>28</v>
      </c>
      <c r="C134" s="117">
        <f>'Werkblad A'!$B$26</f>
        <v>48850</v>
      </c>
      <c r="D134" s="118">
        <f>$D$32*D97</f>
        <v>0</v>
      </c>
      <c r="E134" s="119">
        <f>C134*D134</f>
        <v>0</v>
      </c>
      <c r="F134" s="13"/>
      <c r="G134" s="13"/>
      <c r="H134" s="13"/>
      <c r="I134" s="13"/>
      <c r="J134" s="13"/>
    </row>
    <row r="135" spans="1:10" x14ac:dyDescent="0.2">
      <c r="A135" s="127" t="s">
        <v>96</v>
      </c>
      <c r="B135" s="128" t="s">
        <v>28</v>
      </c>
      <c r="C135" s="117">
        <f>'Werkblad A'!$B$27</f>
        <v>1353528</v>
      </c>
      <c r="D135" s="118">
        <f>$D$32*D98</f>
        <v>0</v>
      </c>
      <c r="E135" s="119">
        <f>C135*D135</f>
        <v>0</v>
      </c>
      <c r="F135" s="13"/>
      <c r="G135" s="13"/>
      <c r="H135" s="13"/>
      <c r="I135" s="13"/>
      <c r="J135" s="13"/>
    </row>
    <row r="136" spans="1:10" x14ac:dyDescent="0.2">
      <c r="A136" s="127" t="s">
        <v>97</v>
      </c>
      <c r="B136" s="128" t="s">
        <v>28</v>
      </c>
      <c r="C136" s="117">
        <f>'Werkblad A'!$B$28</f>
        <v>5820</v>
      </c>
      <c r="D136" s="118">
        <f>$D$32*D99</f>
        <v>0</v>
      </c>
      <c r="E136" s="119">
        <f>C136*D136</f>
        <v>0</v>
      </c>
      <c r="F136" s="13"/>
      <c r="G136" s="13"/>
      <c r="H136" s="13"/>
      <c r="I136" s="13"/>
      <c r="J136" s="13"/>
    </row>
    <row r="137" spans="1:10" x14ac:dyDescent="0.2">
      <c r="A137" s="127" t="s">
        <v>98</v>
      </c>
      <c r="B137" s="128" t="s">
        <v>28</v>
      </c>
      <c r="C137" s="117">
        <f>'Werkblad A'!$B$29</f>
        <v>114129</v>
      </c>
      <c r="D137" s="118">
        <f>$D$32*D100</f>
        <v>0</v>
      </c>
      <c r="E137" s="119">
        <f>C137*D137</f>
        <v>0</v>
      </c>
      <c r="F137" s="13"/>
      <c r="G137" s="13"/>
      <c r="H137" s="13"/>
      <c r="I137" s="13"/>
      <c r="J137" s="13"/>
    </row>
    <row r="138" spans="1:10" x14ac:dyDescent="0.2">
      <c r="A138" s="17" t="s">
        <v>40</v>
      </c>
      <c r="B138" s="131">
        <f>SUM(E134:E137)</f>
        <v>0</v>
      </c>
      <c r="C138" s="132"/>
      <c r="D138" s="132"/>
      <c r="E138" s="132"/>
      <c r="F138" s="13"/>
      <c r="G138" s="13"/>
      <c r="H138" s="13"/>
      <c r="I138" s="13"/>
      <c r="J138" s="13"/>
    </row>
    <row r="139" spans="1:10" ht="20" customHeight="1" x14ac:dyDescent="0.2">
      <c r="A139" s="20"/>
      <c r="B139" s="20"/>
      <c r="C139" s="20"/>
      <c r="D139" s="31"/>
      <c r="E139" s="38"/>
      <c r="F139" s="13"/>
      <c r="G139" s="13"/>
      <c r="H139" s="13"/>
      <c r="I139" s="13"/>
      <c r="J139" s="13"/>
    </row>
    <row r="140" spans="1:10" x14ac:dyDescent="0.2">
      <c r="A140" s="80" t="s">
        <v>5</v>
      </c>
      <c r="B140" s="87"/>
      <c r="C140" s="87" t="s">
        <v>25</v>
      </c>
      <c r="D140" s="88" t="s">
        <v>41</v>
      </c>
      <c r="E140" s="89" t="s">
        <v>27</v>
      </c>
      <c r="F140" s="13"/>
      <c r="G140" s="13"/>
      <c r="H140" s="13"/>
      <c r="I140" s="13"/>
      <c r="J140" s="13"/>
    </row>
    <row r="141" spans="1:10" x14ac:dyDescent="0.2">
      <c r="A141" s="115" t="s">
        <v>42</v>
      </c>
      <c r="B141" s="115" t="s">
        <v>43</v>
      </c>
      <c r="C141" s="120">
        <v>5</v>
      </c>
      <c r="D141" s="15">
        <v>0</v>
      </c>
      <c r="E141" s="119">
        <f>SUM(C141*D141)</f>
        <v>0</v>
      </c>
      <c r="F141" s="13"/>
      <c r="G141" s="13"/>
      <c r="H141" s="13"/>
      <c r="I141" s="13"/>
      <c r="J141" s="13"/>
    </row>
    <row r="142" spans="1:10" x14ac:dyDescent="0.2">
      <c r="A142" s="115" t="s">
        <v>44</v>
      </c>
      <c r="B142" s="115" t="s">
        <v>43</v>
      </c>
      <c r="C142" s="120">
        <v>5</v>
      </c>
      <c r="D142" s="15">
        <v>0</v>
      </c>
      <c r="E142" s="119">
        <f>SUM(C142*D142)</f>
        <v>0</v>
      </c>
      <c r="F142" s="13"/>
      <c r="G142" s="13"/>
      <c r="H142" s="13"/>
      <c r="I142" s="13"/>
      <c r="J142" s="13"/>
    </row>
    <row r="143" spans="1:10" x14ac:dyDescent="0.2">
      <c r="A143" s="115" t="s">
        <v>99</v>
      </c>
      <c r="B143" s="115" t="s">
        <v>100</v>
      </c>
      <c r="C143" s="120">
        <v>20</v>
      </c>
      <c r="D143" s="15">
        <v>0</v>
      </c>
      <c r="E143" s="119">
        <f>SUM(C143*D143)</f>
        <v>0</v>
      </c>
      <c r="F143" s="13"/>
      <c r="G143" s="13"/>
      <c r="H143" s="13"/>
      <c r="I143" s="13"/>
      <c r="J143" s="13"/>
    </row>
    <row r="144" spans="1:10" x14ac:dyDescent="0.2">
      <c r="A144" s="96" t="s">
        <v>101</v>
      </c>
      <c r="B144" s="133">
        <f>SUM(E141:E143)*5</f>
        <v>0</v>
      </c>
      <c r="C144" s="133"/>
      <c r="D144" s="133"/>
      <c r="E144" s="133"/>
      <c r="F144" s="13"/>
      <c r="G144" s="13"/>
      <c r="H144" s="13"/>
      <c r="I144" s="13"/>
      <c r="J144" s="13"/>
    </row>
    <row r="145" spans="1:10" x14ac:dyDescent="0.2">
      <c r="A145" s="20"/>
      <c r="B145" s="21"/>
      <c r="C145" s="20"/>
      <c r="D145" s="20"/>
      <c r="E145" s="31"/>
      <c r="F145" s="40"/>
      <c r="G145" s="13"/>
      <c r="H145" s="13"/>
      <c r="I145" s="13"/>
      <c r="J145" s="13"/>
    </row>
    <row r="146" spans="1:10" ht="75" customHeight="1" x14ac:dyDescent="0.2">
      <c r="A146" s="130" t="s">
        <v>75</v>
      </c>
      <c r="B146" s="130"/>
      <c r="C146" s="134">
        <f>D24+B64+D88+B101+D125+B138+B144+D30+D94+D131</f>
        <v>0</v>
      </c>
      <c r="D146" s="134"/>
      <c r="E146" s="135" t="s">
        <v>103</v>
      </c>
      <c r="F146" s="135"/>
      <c r="G146" s="13"/>
      <c r="H146" s="13"/>
      <c r="I146" s="13"/>
      <c r="J146" s="13"/>
    </row>
    <row r="147" spans="1:10" x14ac:dyDescent="0.2">
      <c r="A147" s="41"/>
      <c r="B147" s="42"/>
      <c r="C147" s="43"/>
      <c r="D147" s="44"/>
      <c r="E147" s="45"/>
      <c r="F147" s="46"/>
      <c r="G147" s="13"/>
      <c r="H147" s="13"/>
      <c r="I147" s="13"/>
      <c r="J147" s="13"/>
    </row>
    <row r="153" spans="1:10" x14ac:dyDescent="0.2">
      <c r="A153" s="13"/>
      <c r="B153" s="52"/>
      <c r="C153" s="13"/>
      <c r="D153" s="13"/>
      <c r="E153" s="53"/>
      <c r="F153" s="13"/>
      <c r="G153" s="13"/>
      <c r="H153" s="13"/>
      <c r="I153" s="13"/>
      <c r="J153" s="13"/>
    </row>
    <row r="154" spans="1:10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x14ac:dyDescent="0.2">
      <c r="A155" s="54" t="s">
        <v>48</v>
      </c>
      <c r="B155" s="54" t="s">
        <v>50</v>
      </c>
      <c r="C155" s="54" t="s">
        <v>51</v>
      </c>
      <c r="D155" s="13"/>
      <c r="E155" s="13"/>
      <c r="F155" s="13"/>
      <c r="G155" s="13"/>
      <c r="H155" s="13"/>
      <c r="I155" s="13"/>
      <c r="J155" s="13"/>
    </row>
    <row r="156" spans="1:10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</sheetData>
  <sheetProtection algorithmName="SHA-512" hashValue="6qo4yMfyOLUxAwZa37omgpUrSKWiQTDqBkHWpS2tDXYHHTFhub9tVbrJKaJaNAWOu/Zt2fvU03P6VZMeIx9acA==" saltValue="FLqAAvj/rPCafD/UHh+U1g==" spinCount="100000" sheet="1" objects="1" scenarios="1"/>
  <mergeCells count="18">
    <mergeCell ref="A1:D1"/>
    <mergeCell ref="B68:B71"/>
    <mergeCell ref="C68:C71"/>
    <mergeCell ref="A2:D2"/>
    <mergeCell ref="B4:C7"/>
    <mergeCell ref="B3:C3"/>
    <mergeCell ref="D24:G24"/>
    <mergeCell ref="A66:G66"/>
    <mergeCell ref="A146:B146"/>
    <mergeCell ref="B64:E64"/>
    <mergeCell ref="B144:E144"/>
    <mergeCell ref="C146:D146"/>
    <mergeCell ref="E146:F146"/>
    <mergeCell ref="B101:E101"/>
    <mergeCell ref="B138:E138"/>
    <mergeCell ref="D88:G88"/>
    <mergeCell ref="D125:G125"/>
    <mergeCell ref="A103:G103"/>
  </mergeCells>
  <conditionalFormatting sqref="A2">
    <cfRule type="colorScale" priority="1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A66">
    <cfRule type="colorScale" priority="1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max"/>
        <color rgb="FFFCFCFF"/>
        <color rgb="FF63BE7B"/>
      </colorScale>
    </cfRule>
  </conditionalFormatting>
  <conditionalFormatting sqref="A103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A146">
    <cfRule type="colorScale" priority="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dataValidations count="1">
    <dataValidation type="decimal" allowBlank="1" showInputMessage="1" showErrorMessage="1" sqref="C32" xr:uid="{323FA527-5463-1E4C-B299-8E0CC7E12D47}">
      <formula1>0</formula1>
      <formula2>10</formula2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62E1-85DE-E843-BEFD-D5C898F0227D}">
  <dimension ref="A1:J10"/>
  <sheetViews>
    <sheetView showGridLines="0" zoomScale="165" workbookViewId="0">
      <selection activeCell="C11" sqref="C11"/>
    </sheetView>
  </sheetViews>
  <sheetFormatPr baseColWidth="10" defaultRowHeight="15" x14ac:dyDescent="0.2"/>
  <cols>
    <col min="1" max="1" width="60.83203125" customWidth="1"/>
    <col min="2" max="2" width="20.83203125" customWidth="1"/>
    <col min="3" max="4" width="15.83203125" customWidth="1"/>
  </cols>
  <sheetData>
    <row r="1" spans="1:10" s="7" customFormat="1" ht="40" customHeight="1" x14ac:dyDescent="0.2">
      <c r="A1" s="167" t="s">
        <v>72</v>
      </c>
      <c r="B1" s="167"/>
    </row>
    <row r="2" spans="1:10" ht="30" customHeight="1" x14ac:dyDescent="0.2">
      <c r="A2" s="113" t="str">
        <f>'Prijzenblad SOVON'!A146</f>
        <v>Totaal som SOVON:</v>
      </c>
      <c r="B2" s="111">
        <f>'Prijzenblad SOVON'!C146</f>
        <v>0</v>
      </c>
      <c r="C2" s="108"/>
      <c r="D2" s="13"/>
      <c r="E2" s="13"/>
      <c r="F2" s="13"/>
      <c r="G2" s="13"/>
    </row>
    <row r="3" spans="1:10" ht="30" customHeight="1" x14ac:dyDescent="0.2">
      <c r="A3" s="114" t="str">
        <f>'Prijzenblad JA'!A146</f>
        <v>Totaal som Jan Arentsz:</v>
      </c>
      <c r="B3" s="112">
        <f>'Prijzenblad JA'!C146</f>
        <v>0</v>
      </c>
      <c r="C3" s="108"/>
      <c r="D3" s="13"/>
      <c r="E3" s="13"/>
      <c r="F3" s="13"/>
      <c r="G3" s="13"/>
    </row>
    <row r="4" spans="1:10" ht="40" customHeight="1" x14ac:dyDescent="0.2">
      <c r="A4" s="110" t="s">
        <v>73</v>
      </c>
      <c r="B4" s="109">
        <f>B2+B3</f>
        <v>0</v>
      </c>
      <c r="C4" s="108"/>
      <c r="D4" s="108"/>
      <c r="E4" s="108"/>
      <c r="F4" s="13"/>
      <c r="G4" s="13"/>
      <c r="H4" s="13"/>
      <c r="I4" s="13"/>
      <c r="J4" s="13"/>
    </row>
    <row r="6" spans="1:10" ht="38" customHeight="1" x14ac:dyDescent="0.2">
      <c r="A6" s="130" t="s">
        <v>46</v>
      </c>
      <c r="B6" s="130"/>
      <c r="C6" s="169"/>
      <c r="D6" s="169"/>
      <c r="E6" s="45"/>
      <c r="F6" s="46"/>
      <c r="G6" s="13"/>
      <c r="H6" s="13"/>
      <c r="I6" s="13"/>
      <c r="J6" s="13"/>
    </row>
    <row r="7" spans="1:10" x14ac:dyDescent="0.2">
      <c r="A7" s="47"/>
      <c r="B7" s="48"/>
      <c r="C7" s="49"/>
      <c r="D7" s="49"/>
      <c r="E7" s="13"/>
      <c r="F7" s="13"/>
      <c r="G7" s="13"/>
      <c r="H7" s="13"/>
      <c r="I7" s="13"/>
      <c r="J7" s="13"/>
    </row>
    <row r="8" spans="1:10" ht="38" customHeight="1" x14ac:dyDescent="0.2">
      <c r="A8" s="130" t="s">
        <v>47</v>
      </c>
      <c r="B8" s="130"/>
      <c r="C8" s="168" t="s">
        <v>48</v>
      </c>
      <c r="D8" s="168"/>
      <c r="E8" s="13"/>
      <c r="F8" s="13"/>
      <c r="G8" s="13"/>
      <c r="H8" s="13"/>
      <c r="I8" s="13"/>
      <c r="J8" s="13"/>
    </row>
    <row r="9" spans="1:10" x14ac:dyDescent="0.2">
      <c r="A9" s="47"/>
      <c r="B9" s="48"/>
      <c r="C9" s="50"/>
      <c r="D9" s="50"/>
      <c r="E9" s="13"/>
      <c r="F9" s="13"/>
      <c r="G9" s="13"/>
      <c r="H9" s="13"/>
      <c r="I9" s="13"/>
      <c r="J9" s="13"/>
    </row>
    <row r="10" spans="1:10" ht="38" customHeight="1" x14ac:dyDescent="0.2">
      <c r="A10" s="130" t="s">
        <v>49</v>
      </c>
      <c r="B10" s="130"/>
      <c r="C10" s="168" t="s">
        <v>48</v>
      </c>
      <c r="D10" s="168"/>
      <c r="E10" s="51"/>
      <c r="F10" s="13"/>
      <c r="G10" s="13"/>
      <c r="H10" s="13"/>
      <c r="I10" s="13"/>
      <c r="J10" s="13"/>
    </row>
  </sheetData>
  <sheetProtection algorithmName="SHA-512" hashValue="AK03Av6Vjr1dVqtkejslfMvVd4FiTaB/dq+XoMo++Rfq/O34yWgSrHRZwNssKuXRhPAVajm+HivTILphwoL5fg==" saltValue="rV36HKtI+PMGkfu0R7G2bQ==" spinCount="100000" sheet="1" objects="1" scenarios="1"/>
  <mergeCells count="7">
    <mergeCell ref="A1:B1"/>
    <mergeCell ref="A6:B6"/>
    <mergeCell ref="C10:D10"/>
    <mergeCell ref="C6:D6"/>
    <mergeCell ref="C8:D8"/>
    <mergeCell ref="A8:B8"/>
    <mergeCell ref="A10:B10"/>
  </mergeCells>
  <conditionalFormatting sqref="A1">
    <cfRule type="colorScale" priority="8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max"/>
        <color rgb="FFFCFCFF"/>
        <color rgb="FF63BE7B"/>
      </colorScale>
    </cfRule>
  </conditionalFormatting>
  <conditionalFormatting sqref="A2">
    <cfRule type="colorScale" priority="14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CFCFF"/>
        <color rgb="FF63BE7B"/>
      </colorScale>
    </cfRule>
  </conditionalFormatting>
  <conditionalFormatting sqref="A3">
    <cfRule type="colorScale" priority="12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A6">
    <cfRule type="colorScale" priority="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A8">
    <cfRule type="colorScale" priority="3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A10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conditionalFormatting sqref="C8:D8 C10:D10">
    <cfRule type="cellIs" dxfId="0" priority="7" operator="equal">
      <formula>"Invullen"</formula>
    </cfRule>
  </conditionalFormatting>
  <dataValidations count="1">
    <dataValidation type="list" allowBlank="1" showInputMessage="1" showErrorMessage="1" sqref="C8:D8 C10:D10" xr:uid="{F920E215-24B3-6849-897F-2170431B89B2}">
      <formula1>Invullen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zoomScale="150" workbookViewId="0">
      <selection sqref="A1:E1"/>
    </sheetView>
  </sheetViews>
  <sheetFormatPr baseColWidth="10" defaultColWidth="8.83203125" defaultRowHeight="15" x14ac:dyDescent="0.2"/>
  <cols>
    <col min="1" max="1" width="47" customWidth="1"/>
    <col min="2" max="2" width="11.6640625" customWidth="1"/>
    <col min="3" max="5" width="17.83203125" customWidth="1"/>
  </cols>
  <sheetData>
    <row r="1" spans="1:5" ht="53" customHeight="1" x14ac:dyDescent="0.2">
      <c r="A1" s="171" t="s">
        <v>52</v>
      </c>
      <c r="B1" s="171"/>
      <c r="C1" s="171"/>
      <c r="D1" s="171"/>
      <c r="E1" s="171"/>
    </row>
    <row r="2" spans="1:5" x14ac:dyDescent="0.2">
      <c r="A2" s="1" t="s">
        <v>53</v>
      </c>
      <c r="B2" s="2"/>
      <c r="C2" s="6" t="s">
        <v>54</v>
      </c>
      <c r="D2" s="9"/>
      <c r="E2" s="9"/>
    </row>
    <row r="3" spans="1:5" x14ac:dyDescent="0.2">
      <c r="A3" s="65" t="s">
        <v>55</v>
      </c>
      <c r="B3" s="66"/>
      <c r="C3" s="65">
        <f>'Prijzenblad JA'!D19</f>
        <v>0</v>
      </c>
      <c r="D3" s="12"/>
      <c r="E3" s="12"/>
    </row>
    <row r="4" spans="1:5" x14ac:dyDescent="0.2">
      <c r="A4" s="65" t="s">
        <v>56</v>
      </c>
      <c r="B4" s="66"/>
      <c r="C4" s="67">
        <f>'Prijzenblad JA'!D5</f>
        <v>0</v>
      </c>
      <c r="D4" s="12"/>
      <c r="E4" s="12"/>
    </row>
    <row r="5" spans="1:5" x14ac:dyDescent="0.2">
      <c r="A5" s="65" t="s">
        <v>57</v>
      </c>
      <c r="B5" s="66"/>
      <c r="C5" s="67">
        <f>'Prijzenblad JA'!D17-'Prijzenblad JA'!D5</f>
        <v>0</v>
      </c>
      <c r="D5" s="12"/>
      <c r="E5" s="12"/>
    </row>
    <row r="6" spans="1:5" x14ac:dyDescent="0.2">
      <c r="A6" s="68" t="s">
        <v>58</v>
      </c>
      <c r="B6" s="69"/>
      <c r="C6" s="68">
        <v>60</v>
      </c>
      <c r="D6" s="12"/>
      <c r="E6" s="12"/>
    </row>
    <row r="7" spans="1:5" ht="27" x14ac:dyDescent="0.2">
      <c r="A7" s="70" t="s">
        <v>59</v>
      </c>
      <c r="B7" s="66"/>
      <c r="C7" s="67">
        <f>(C6*(C4+C5))*C3</f>
        <v>0</v>
      </c>
      <c r="D7" s="12"/>
      <c r="E7" s="12"/>
    </row>
    <row r="8" spans="1:5" x14ac:dyDescent="0.2">
      <c r="A8" s="70"/>
      <c r="B8" s="66"/>
      <c r="C8" s="65"/>
      <c r="D8" s="12"/>
      <c r="E8" s="12"/>
    </row>
    <row r="9" spans="1:5" x14ac:dyDescent="0.2">
      <c r="A9" s="65" t="s">
        <v>60</v>
      </c>
      <c r="B9" s="66"/>
      <c r="C9" s="71">
        <v>0.1</v>
      </c>
      <c r="D9" s="12"/>
      <c r="E9" s="12"/>
    </row>
    <row r="10" spans="1:5" x14ac:dyDescent="0.2">
      <c r="A10" s="1" t="s">
        <v>61</v>
      </c>
      <c r="B10" s="2"/>
      <c r="C10" s="3">
        <f>(C7)*C9</f>
        <v>0</v>
      </c>
      <c r="D10" s="9"/>
      <c r="E10" s="9"/>
    </row>
    <row r="11" spans="1:5" x14ac:dyDescent="0.2">
      <c r="A11" s="59"/>
      <c r="B11" s="72"/>
      <c r="C11" s="59"/>
      <c r="D11" s="59"/>
    </row>
    <row r="12" spans="1:5" x14ac:dyDescent="0.2">
      <c r="A12" s="1" t="s">
        <v>62</v>
      </c>
      <c r="B12" s="2" t="s">
        <v>63</v>
      </c>
      <c r="C12" s="4"/>
      <c r="D12" s="170" t="s">
        <v>64</v>
      </c>
    </row>
    <row r="13" spans="1:5" x14ac:dyDescent="0.2">
      <c r="A13" s="1" t="s">
        <v>65</v>
      </c>
      <c r="B13" s="2"/>
      <c r="C13" s="5">
        <f>C10</f>
        <v>0</v>
      </c>
      <c r="D13" s="170"/>
    </row>
    <row r="14" spans="1:5" x14ac:dyDescent="0.2">
      <c r="A14" s="73" t="s">
        <v>66</v>
      </c>
      <c r="B14" s="74">
        <v>1</v>
      </c>
      <c r="C14" s="75">
        <f>$B14*(C$4)*$D14</f>
        <v>0</v>
      </c>
      <c r="D14" s="73">
        <v>24</v>
      </c>
    </row>
    <row r="15" spans="1:5" x14ac:dyDescent="0.2">
      <c r="A15" s="1" t="s">
        <v>67</v>
      </c>
      <c r="B15" s="2">
        <f>SUM(B14:B14)</f>
        <v>1</v>
      </c>
      <c r="C15" s="3">
        <f>SUM(C14:C14)</f>
        <v>0</v>
      </c>
      <c r="D15" s="1"/>
    </row>
    <row r="16" spans="1:5" x14ac:dyDescent="0.2">
      <c r="A16" s="65" t="s">
        <v>68</v>
      </c>
      <c r="B16" s="66"/>
      <c r="C16" s="76">
        <f>C10-C15</f>
        <v>0</v>
      </c>
      <c r="D16" s="65"/>
    </row>
  </sheetData>
  <sheetProtection algorithmName="SHA-512" hashValue="msc4Mm6jhIvHtTFrnrcji88H6JItIEGfS3yQY/7WF7BtyQyqUcmE8DdY6LMe8/5erASyRt6UY0x4zC1CJnXtJg==" saltValue="6U0uY1k2R5fR1YHe0nBEeA==" spinCount="100000" sheet="1" objects="1" scenarios="1"/>
  <mergeCells count="2">
    <mergeCell ref="D12:D13"/>
    <mergeCell ref="A1:E1"/>
  </mergeCells>
  <phoneticPr fontId="8" type="noConversion"/>
  <conditionalFormatting sqref="A1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D8922-B9FA-4A5A-B359-3C62FBB841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9AA721-D364-43AD-AD39-BBFDEB610C2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04d4ff2e-cf62-40b0-a5cf-f8c6524922a9"/>
    <ds:schemaRef ds:uri="http://schemas.microsoft.com/office/infopath/2007/PartnerControls"/>
    <ds:schemaRef ds:uri="cdfd6af9-2027-427e-aee7-f2f3dc2ea940"/>
  </ds:schemaRefs>
</ds:datastoreItem>
</file>

<file path=customXml/itemProps3.xml><?xml version="1.0" encoding="utf-8"?>
<ds:datastoreItem xmlns:ds="http://schemas.openxmlformats.org/officeDocument/2006/customXml" ds:itemID="{4A3613DD-FBDF-43B2-8B33-EAC5FAB3C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Werkblad A</vt:lpstr>
      <vt:lpstr>Prijzenblad SOVON</vt:lpstr>
      <vt:lpstr>Prijzenblad JA</vt:lpstr>
      <vt:lpstr>Prijzenblad TOTAAL</vt:lpstr>
      <vt:lpstr>Retourneerrecht</vt:lpstr>
      <vt:lpstr>'Prijzenblad SOVON'!Invullen</vt:lpstr>
      <vt:lpstr>Invullen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BiC.Leeuwarden</dc:creator>
  <cp:keywords/>
  <dc:description>Copyright BiC</dc:description>
  <cp:lastModifiedBy>Saskia Roos</cp:lastModifiedBy>
  <cp:revision/>
  <dcterms:created xsi:type="dcterms:W3CDTF">2018-03-14T10:16:28Z</dcterms:created>
  <dcterms:modified xsi:type="dcterms:W3CDTF">2026-03-05T09:33:12Z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