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vo\IUC\02 Team KDC\03. Inkoop boven EU\17. Cat. Catering en WKDV\2025\202509099 - FMH 1 Catering\3 Nota's van Inlichtingen\NvI 1\"/>
    </mc:Choice>
  </mc:AlternateContent>
  <xr:revisionPtr revIDLastSave="0" documentId="14_{2E20B7CC-4C1B-4098-8E1C-1DD4C39B07B1}" xr6:coauthVersionLast="47" xr6:coauthVersionMax="47" xr10:uidLastSave="{00000000-0000-0000-0000-000000000000}"/>
  <bookViews>
    <workbookView xWindow="-110" yWindow="-110" windowWidth="19420" windowHeight="10420" xr2:uid="{976A6302-8FAD-4978-9B65-179A90986AE7}"/>
  </bookViews>
  <sheets>
    <sheet name="Banque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F9" i="1" l="1"/>
  <c r="E33" i="1"/>
  <c r="D33" i="1"/>
  <c r="E31" i="1"/>
  <c r="D31" i="1"/>
  <c r="C31" i="1"/>
  <c r="E29" i="1"/>
  <c r="D29" i="1"/>
  <c r="C29" i="1"/>
  <c r="E27" i="1"/>
  <c r="D27" i="1"/>
  <c r="E25" i="1"/>
  <c r="D25" i="1"/>
  <c r="C25" i="1"/>
  <c r="E23" i="1"/>
  <c r="D23" i="1"/>
  <c r="C23" i="1"/>
  <c r="E16" i="1"/>
  <c r="D16" i="1"/>
  <c r="C16" i="1"/>
  <c r="E14" i="1"/>
  <c r="D14" i="1"/>
  <c r="C14" i="1"/>
  <c r="E11" i="1"/>
  <c r="D11" i="1"/>
  <c r="C11" i="1"/>
  <c r="E7" i="1"/>
  <c r="D7" i="1"/>
  <c r="C7" i="1"/>
  <c r="E5" i="1"/>
  <c r="D5" i="1"/>
  <c r="C5" i="1"/>
  <c r="F5" i="1" s="1"/>
  <c r="F7" i="1" l="1"/>
  <c r="F33" i="1"/>
  <c r="F25" i="1"/>
  <c r="F23" i="1"/>
  <c r="F31" i="1"/>
  <c r="F11" i="1"/>
  <c r="F14" i="1"/>
  <c r="F27" i="1"/>
  <c r="F16" i="1"/>
  <c r="F29" i="1"/>
</calcChain>
</file>

<file path=xl/sharedStrings.xml><?xml version="1.0" encoding="utf-8"?>
<sst xmlns="http://schemas.openxmlformats.org/spreadsheetml/2006/main" count="34" uniqueCount="22">
  <si>
    <t>Perceel 1</t>
  </si>
  <si>
    <t>Perceel 2</t>
  </si>
  <si>
    <t>Rijnstraat 50 (Hoftoren)*</t>
  </si>
  <si>
    <t xml:space="preserve">Turfmarkt 147 </t>
  </si>
  <si>
    <t>Koningskade 4</t>
  </si>
  <si>
    <t>Schenkkade 100</t>
  </si>
  <si>
    <t>Prinses Beatrixlaan 2 (Centre Court)</t>
  </si>
  <si>
    <t xml:space="preserve">Schedeldoekshaven 101 (Terminal Noord en Zuid) </t>
  </si>
  <si>
    <t>Bezuidenhoutseweg 73 (B73)</t>
  </si>
  <si>
    <t xml:space="preserve">Wilhelmina van Pruisenweg 52 (Beatrixpark) </t>
  </si>
  <si>
    <t>Prinses Beatrixlaan 116 (Centre Court)</t>
  </si>
  <si>
    <t>Banqueting</t>
  </si>
  <si>
    <t>Bedragen zijn ex btw</t>
  </si>
  <si>
    <t>Banqueting (in cijfers bij Koningskade)</t>
  </si>
  <si>
    <t xml:space="preserve">Banqueting   </t>
  </si>
  <si>
    <t>Lange Voorhout 7 (Bentinckhuis)</t>
  </si>
  <si>
    <t xml:space="preserve">Muzenstraat 97 (Zurichtoren) </t>
  </si>
  <si>
    <t>Locaties</t>
  </si>
  <si>
    <t>Volume €  gemiddelde omzet p/j</t>
  </si>
  <si>
    <t>Alexanderveld 5 (Operating WKDV leverancier, alleen bqt)</t>
  </si>
  <si>
    <t>Turfmarkt 244 (Operating WKDV leverancier, alleen bqt)</t>
  </si>
  <si>
    <t xml:space="preserve">Parnassusplein 5 (Resident)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</si>
</sst>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"/>
    <numFmt numFmtId="165" formatCode="_ &quot;€&quot;\ * #,##0_ ;_ &quot;€&quot;\ * \-#,##0_ ;_ &quot;€&quot;\ * &quot;-&quot;??_ ;_ @_ "/>
    <numFmt numFmtId="166" formatCode="_-&quot;€&quot;\ * #,##0.00_-;_-&quot;€&quot;\ * #,##0.00\-;_-&quot;€&quot;\ * &quot;-&quot;??_-;_-@_-"/>
  </numFmts>
  <fonts count="24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Verdana"/>
      <family val="2"/>
    </font>
    <font>
      <sz val="10"/>
      <name val="Arial"/>
      <family val="2"/>
    </font>
    <font>
      <sz val="11"/>
      <color rgb="FF9C6500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3" fillId="0" borderId="0" applyNumberForma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5" borderId="8" applyNumberFormat="0" applyAlignment="0" applyProtection="0"/>
    <xf numFmtId="0" fontId="10" fillId="6" borderId="9" applyNumberFormat="0" applyAlignment="0" applyProtection="0"/>
    <xf numFmtId="0" fontId="11" fillId="6" borderId="8" applyNumberFormat="0" applyAlignment="0" applyProtection="0"/>
    <xf numFmtId="0" fontId="12" fillId="0" borderId="10" applyNumberFormat="0" applyFill="0" applyAlignment="0" applyProtection="0"/>
    <xf numFmtId="0" fontId="13" fillId="7" borderId="11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" fillId="8" borderId="12" applyNumberFormat="0" applyFont="0" applyAlignment="0" applyProtection="0"/>
    <xf numFmtId="0" fontId="19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0" fillId="0" borderId="0" xfId="0" applyFont="1"/>
    <xf numFmtId="0" fontId="21" fillId="0" borderId="2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35" borderId="3" xfId="0" applyFont="1" applyFill="1" applyBorder="1" applyAlignment="1">
      <alignment horizontal="center" wrapText="1"/>
    </xf>
    <xf numFmtId="0" fontId="21" fillId="34" borderId="3" xfId="0" applyFont="1" applyFill="1" applyBorder="1" applyAlignment="1">
      <alignment horizontal="right" vertical="top" wrapText="1"/>
    </xf>
    <xf numFmtId="0" fontId="21" fillId="0" borderId="0" xfId="0" applyFont="1" applyAlignment="1">
      <alignment horizontal="center" wrapText="1"/>
    </xf>
    <xf numFmtId="0" fontId="21" fillId="0" borderId="16" xfId="0" applyFont="1" applyBorder="1" applyAlignment="1">
      <alignment vertical="top"/>
    </xf>
    <xf numFmtId="165" fontId="21" fillId="0" borderId="1" xfId="0" applyNumberFormat="1" applyFont="1" applyBorder="1" applyAlignment="1">
      <alignment vertical="top"/>
    </xf>
    <xf numFmtId="0" fontId="21" fillId="34" borderId="14" xfId="0" applyFont="1" applyFill="1" applyBorder="1" applyAlignment="1">
      <alignment vertical="top"/>
    </xf>
    <xf numFmtId="14" fontId="21" fillId="0" borderId="0" xfId="0" applyNumberFormat="1" applyFont="1" applyAlignment="1">
      <alignment horizontal="center" vertical="top" wrapText="1"/>
    </xf>
    <xf numFmtId="0" fontId="22" fillId="34" borderId="4" xfId="0" applyFont="1" applyFill="1" applyBorder="1" applyAlignment="1">
      <alignment vertical="top"/>
    </xf>
    <xf numFmtId="164" fontId="22" fillId="0" borderId="1" xfId="0" applyNumberFormat="1" applyFont="1" applyBorder="1" applyAlignment="1">
      <alignment vertical="top"/>
    </xf>
    <xf numFmtId="164" fontId="22" fillId="34" borderId="1" xfId="0" applyNumberFormat="1" applyFont="1" applyFill="1" applyBorder="1" applyAlignment="1">
      <alignment vertical="top"/>
    </xf>
    <xf numFmtId="164" fontId="20" fillId="0" borderId="0" xfId="0" applyNumberFormat="1" applyFont="1"/>
    <xf numFmtId="0" fontId="22" fillId="33" borderId="4" xfId="0" applyFont="1" applyFill="1" applyBorder="1" applyAlignment="1">
      <alignment vertical="top"/>
    </xf>
    <xf numFmtId="164" fontId="22" fillId="33" borderId="1" xfId="0" applyNumberFormat="1" applyFont="1" applyFill="1" applyBorder="1" applyAlignment="1">
      <alignment vertical="top"/>
    </xf>
    <xf numFmtId="164" fontId="22" fillId="35" borderId="1" xfId="0" applyNumberFormat="1" applyFont="1" applyFill="1" applyBorder="1" applyAlignment="1">
      <alignment vertical="top"/>
    </xf>
    <xf numFmtId="164" fontId="22" fillId="34" borderId="14" xfId="0" applyNumberFormat="1" applyFont="1" applyFill="1" applyBorder="1" applyAlignment="1">
      <alignment vertical="top"/>
    </xf>
    <xf numFmtId="0" fontId="23" fillId="33" borderId="4" xfId="0" applyFont="1" applyFill="1" applyBorder="1" applyAlignment="1">
      <alignment vertical="top"/>
    </xf>
    <xf numFmtId="164" fontId="23" fillId="33" borderId="1" xfId="0" applyNumberFormat="1" applyFont="1" applyFill="1" applyBorder="1" applyAlignment="1">
      <alignment vertical="top"/>
    </xf>
    <xf numFmtId="164" fontId="23" fillId="35" borderId="1" xfId="0" applyNumberFormat="1" applyFont="1" applyFill="1" applyBorder="1" applyAlignment="1">
      <alignment vertical="top"/>
    </xf>
    <xf numFmtId="164" fontId="23" fillId="34" borderId="14" xfId="0" applyNumberFormat="1" applyFont="1" applyFill="1" applyBorder="1" applyAlignment="1">
      <alignment vertical="top"/>
    </xf>
    <xf numFmtId="165" fontId="22" fillId="33" borderId="4" xfId="0" applyNumberFormat="1" applyFont="1" applyFill="1" applyBorder="1"/>
    <xf numFmtId="0" fontId="21" fillId="0" borderId="0" xfId="0" applyFont="1" applyAlignment="1">
      <alignment vertical="top"/>
    </xf>
    <xf numFmtId="1" fontId="21" fillId="0" borderId="3" xfId="0" applyNumberFormat="1" applyFont="1" applyBorder="1" applyAlignment="1">
      <alignment horizontal="center" wrapText="1"/>
    </xf>
    <xf numFmtId="0" fontId="21" fillId="34" borderId="3" xfId="0" applyFont="1" applyFill="1" applyBorder="1" applyAlignment="1">
      <alignment horizontal="center" wrapText="1"/>
    </xf>
    <xf numFmtId="0" fontId="21" fillId="0" borderId="4" xfId="0" applyFont="1" applyBorder="1" applyAlignment="1">
      <alignment vertical="top"/>
    </xf>
    <xf numFmtId="164" fontId="21" fillId="0" borderId="14" xfId="0" applyNumberFormat="1" applyFont="1" applyBorder="1" applyAlignment="1">
      <alignment vertical="top"/>
    </xf>
    <xf numFmtId="164" fontId="21" fillId="34" borderId="14" xfId="0" applyNumberFormat="1" applyFont="1" applyFill="1" applyBorder="1" applyAlignment="1">
      <alignment vertical="top"/>
    </xf>
    <xf numFmtId="164" fontId="22" fillId="0" borderId="15" xfId="0" applyNumberFormat="1" applyFont="1" applyBorder="1" applyAlignment="1">
      <alignment vertical="top"/>
    </xf>
    <xf numFmtId="0" fontId="22" fillId="0" borderId="4" xfId="0" applyFont="1" applyBorder="1" applyAlignment="1">
      <alignment vertical="top"/>
    </xf>
    <xf numFmtId="164" fontId="22" fillId="0" borderId="14" xfId="0" applyNumberFormat="1" applyFont="1" applyBorder="1" applyAlignment="1">
      <alignment vertical="top"/>
    </xf>
    <xf numFmtId="164" fontId="22" fillId="33" borderId="14" xfId="0" applyNumberFormat="1" applyFont="1" applyFill="1" applyBorder="1" applyAlignment="1">
      <alignment vertical="top"/>
    </xf>
    <xf numFmtId="164" fontId="22" fillId="35" borderId="14" xfId="0" applyNumberFormat="1" applyFont="1" applyFill="1" applyBorder="1" applyAlignment="1">
      <alignment vertical="top"/>
    </xf>
    <xf numFmtId="0" fontId="20" fillId="0" borderId="0" xfId="0" applyFont="1" applyAlignment="1">
      <alignment horizontal="center"/>
    </xf>
  </cellXfs>
  <cellStyles count="6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53" xr:uid="{070354B1-70A3-4C36-9562-440A17C4D1FE}"/>
    <cellStyle name="60% - Accent2 2" xfId="54" xr:uid="{BC6E70A3-42EF-45AB-9A3B-9215BA35F8F1}"/>
    <cellStyle name="60% - Accent3 2" xfId="55" xr:uid="{414D3310-FB41-40C6-AFEA-93B12EFD4B25}"/>
    <cellStyle name="60% - Accent4 2" xfId="56" xr:uid="{0D67FC7F-56EA-4562-A3B2-9367480CDC8D}"/>
    <cellStyle name="60% - Accent5 2" xfId="57" xr:uid="{1F3062B9-1FA8-4963-8B3D-B6954DAA507B}"/>
    <cellStyle name="60% - Accent6 2" xfId="58" xr:uid="{DB356138-EFB8-4BC6-80C6-8AA656401C7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erekening" xfId="10" builtinId="22" customBuiltin="1"/>
    <cellStyle name="Controlecel" xfId="12" builtinId="23" customBuiltin="1"/>
    <cellStyle name="Euro" xfId="38" xr:uid="{E8BC2F37-4F24-408E-8B14-B5E0DBC2A085}"/>
    <cellStyle name="Euro 2" xfId="44" xr:uid="{1C872741-8694-4176-B4A8-9A3352A4AEEC}"/>
    <cellStyle name="Euro 2 2" xfId="49" xr:uid="{16CB694A-8838-4DF3-9DD4-CADA3F3115D0}"/>
    <cellStyle name="Gekoppelde cel" xfId="11" builtinId="24" customBuiltin="1"/>
    <cellStyle name="Goed" xfId="6" builtinId="26" customBuiltin="1"/>
    <cellStyle name="Invoer" xfId="8" builtinId="20" customBuiltin="1"/>
    <cellStyle name="Komma 2" xfId="36" xr:uid="{668C602F-D319-4501-8DD2-2BDEFFBC0B35}"/>
    <cellStyle name="Komma 3" xfId="39" xr:uid="{7E8A2042-C383-4AC2-8054-8A3AE185FB64}"/>
    <cellStyle name="Komma 4" xfId="43" xr:uid="{7316AD73-85F6-4C0D-BAC2-55C4AB613269}"/>
    <cellStyle name="Komma 5" xfId="59" xr:uid="{C589005D-8136-4260-880C-882475E6C0BB}"/>
    <cellStyle name="Komma 6" xfId="60" xr:uid="{0E6DD761-10B8-447B-8CF9-023968154E21}"/>
    <cellStyle name="Komma 7" xfId="62" xr:uid="{921C702A-8A2F-467E-9269-16B914047771}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 2" xfId="52" xr:uid="{558C9FB4-D660-4511-A141-8AE26194F330}"/>
    <cellStyle name="Notitie 2" xfId="51" xr:uid="{3AA4DCF2-833B-48E3-8340-849274D86FC7}"/>
    <cellStyle name="Ongeldig" xfId="7" builtinId="27" customBuiltin="1"/>
    <cellStyle name="Procent 2" xfId="42" xr:uid="{7D5B6C91-71B6-4D4B-8001-11CABC5CF341}"/>
    <cellStyle name="Standaard" xfId="0" builtinId="0"/>
    <cellStyle name="Standaard 2" xfId="35" xr:uid="{B17F724F-04BD-45C0-A731-9A1B5D5A7F3C}"/>
    <cellStyle name="Standaard 2 2" xfId="48" xr:uid="{B1914042-E214-49FD-94CC-EF648E161C22}"/>
    <cellStyle name="Standaard 3" xfId="41" xr:uid="{CD81E704-7F50-4805-84CE-EC3355D4960A}"/>
    <cellStyle name="Standaard 4" xfId="34" xr:uid="{17EE44F7-4176-4B74-9DE0-245A8CB651B7}"/>
    <cellStyle name="Titel" xfId="1" builtinId="15" customBuiltin="1"/>
    <cellStyle name="Totaal" xfId="15" builtinId="25" customBuiltin="1"/>
    <cellStyle name="Uitvoer" xfId="9" builtinId="21" customBuiltin="1"/>
    <cellStyle name="Valuta 2" xfId="37" xr:uid="{E9AA3EFF-7EEB-4933-BCB0-D3138E2C132C}"/>
    <cellStyle name="Valuta 2 2" xfId="50" xr:uid="{78CD1BCB-01C9-4D84-8E72-C316F93708C2}"/>
    <cellStyle name="Valuta 2 3" xfId="45" xr:uid="{BBF32923-794F-4327-ABDB-A5EAC887FCCA}"/>
    <cellStyle name="Valuta 3" xfId="40" xr:uid="{89196BE0-39BF-46D0-9A2C-6DB4135444FD}"/>
    <cellStyle name="Valuta 3 2" xfId="47" xr:uid="{F23FD1D5-083B-422B-92FD-26E159C22B34}"/>
    <cellStyle name="Valuta 4" xfId="46" xr:uid="{0A05B5F2-D14A-435F-A22D-AD417FF29100}"/>
    <cellStyle name="Valuta 5" xfId="61" xr:uid="{C9758469-D9E3-4095-ABB0-1AB54E07A018}"/>
    <cellStyle name="Verklarende tekst" xfId="14" builtinId="53" customBuiltin="1"/>
    <cellStyle name="Waarschuwingsteks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CE7F2-D1E6-4FED-8D24-E5F70CB22EAC}">
  <dimension ref="B1:X33"/>
  <sheetViews>
    <sheetView tabSelected="1" zoomScale="85" zoomScaleNormal="85" workbookViewId="0">
      <selection activeCell="I18" sqref="I18"/>
    </sheetView>
  </sheetViews>
  <sheetFormatPr defaultRowHeight="13" x14ac:dyDescent="0.3"/>
  <cols>
    <col min="1" max="1" width="3.453125" style="1" customWidth="1"/>
    <col min="2" max="2" width="43.08984375" style="1" bestFit="1" customWidth="1"/>
    <col min="3" max="3" width="11.6328125" style="1" customWidth="1"/>
    <col min="4" max="4" width="12.08984375" style="1" customWidth="1"/>
    <col min="5" max="5" width="11.1796875" style="1" customWidth="1"/>
    <col min="6" max="6" width="19.6328125" style="1" customWidth="1"/>
    <col min="7" max="7" width="3.36328125" style="1" customWidth="1"/>
    <col min="8" max="8" width="14.54296875" style="1" customWidth="1"/>
    <col min="9" max="9" width="12" style="1" customWidth="1"/>
    <col min="10" max="10" width="10.54296875" style="1" bestFit="1" customWidth="1"/>
    <col min="11" max="16384" width="8.7265625" style="1"/>
  </cols>
  <sheetData>
    <row r="1" spans="2:10" ht="13.5" thickBot="1" x14ac:dyDescent="0.35">
      <c r="B1" s="1" t="s">
        <v>12</v>
      </c>
    </row>
    <row r="2" spans="2:10" ht="26" x14ac:dyDescent="0.3">
      <c r="B2" s="2" t="s">
        <v>0</v>
      </c>
      <c r="C2" s="3">
        <v>2023</v>
      </c>
      <c r="D2" s="3">
        <v>2024</v>
      </c>
      <c r="E2" s="4">
        <v>2025</v>
      </c>
      <c r="F2" s="5" t="s">
        <v>18</v>
      </c>
      <c r="H2" s="6"/>
    </row>
    <row r="3" spans="2:10" x14ac:dyDescent="0.3">
      <c r="B3" s="7" t="s">
        <v>17</v>
      </c>
      <c r="C3" s="8"/>
      <c r="D3" s="8"/>
      <c r="E3" s="8"/>
      <c r="F3" s="9"/>
      <c r="H3" s="10"/>
    </row>
    <row r="4" spans="2:10" x14ac:dyDescent="0.3">
      <c r="B4" s="11" t="s">
        <v>15</v>
      </c>
      <c r="C4" s="12"/>
      <c r="D4" s="12"/>
      <c r="E4" s="12"/>
      <c r="F4" s="13"/>
      <c r="H4" s="14"/>
      <c r="I4" s="14"/>
      <c r="J4" s="14"/>
    </row>
    <row r="5" spans="2:10" x14ac:dyDescent="0.3">
      <c r="B5" s="15" t="s">
        <v>11</v>
      </c>
      <c r="C5" s="16">
        <f>75838.18/1.21</f>
        <v>62676.181818181816</v>
      </c>
      <c r="D5" s="16">
        <f>131053.23/1.21</f>
        <v>108308.45454545454</v>
      </c>
      <c r="E5" s="17">
        <f>125568.44/1.21</f>
        <v>103775.57024793389</v>
      </c>
      <c r="F5" s="18">
        <f>(C5+D5+E5)/3</f>
        <v>91586.735537190092</v>
      </c>
      <c r="H5" s="14"/>
      <c r="I5" s="14"/>
    </row>
    <row r="6" spans="2:10" x14ac:dyDescent="0.3">
      <c r="B6" s="11" t="s">
        <v>21</v>
      </c>
      <c r="C6" s="12"/>
      <c r="D6" s="12"/>
      <c r="E6" s="12"/>
      <c r="F6" s="13"/>
      <c r="H6" s="14"/>
      <c r="I6" s="14"/>
    </row>
    <row r="7" spans="2:10" x14ac:dyDescent="0.3">
      <c r="B7" s="15" t="s">
        <v>11</v>
      </c>
      <c r="C7" s="16">
        <f>1007722.46843354/1.21</f>
        <v>832828.48630871077</v>
      </c>
      <c r="D7" s="16">
        <f>1205046/1.21</f>
        <v>995905.78512396698</v>
      </c>
      <c r="E7" s="17">
        <f>824928/1.21</f>
        <v>681758.67768595042</v>
      </c>
      <c r="F7" s="18">
        <f>(C7+D7+E7)/3</f>
        <v>836830.98303954268</v>
      </c>
      <c r="H7" s="14"/>
      <c r="I7" s="14"/>
    </row>
    <row r="8" spans="2:10" x14ac:dyDescent="0.3">
      <c r="B8" s="11" t="s">
        <v>16</v>
      </c>
      <c r="C8" s="12"/>
      <c r="D8" s="12"/>
      <c r="E8" s="12"/>
      <c r="F8" s="13"/>
      <c r="H8" s="14"/>
      <c r="I8" s="14"/>
    </row>
    <row r="9" spans="2:10" x14ac:dyDescent="0.3">
      <c r="B9" s="19" t="s">
        <v>11</v>
      </c>
      <c r="C9" s="20">
        <v>62676.181818181816</v>
      </c>
      <c r="D9" s="20">
        <v>108308.45454545454</v>
      </c>
      <c r="E9" s="21">
        <v>103775.57024793389</v>
      </c>
      <c r="F9" s="22">
        <f>(C9+D9+E9)/3</f>
        <v>91586.735537190092</v>
      </c>
      <c r="H9" s="14"/>
      <c r="I9" s="14"/>
    </row>
    <row r="10" spans="2:10" x14ac:dyDescent="0.3">
      <c r="B10" s="11" t="s">
        <v>2</v>
      </c>
      <c r="C10" s="12"/>
      <c r="D10" s="12"/>
      <c r="E10" s="12"/>
      <c r="F10" s="13"/>
      <c r="H10" s="14"/>
      <c r="I10" s="14"/>
    </row>
    <row r="11" spans="2:10" x14ac:dyDescent="0.3">
      <c r="B11" s="15" t="s">
        <v>11</v>
      </c>
      <c r="C11" s="16">
        <f>779806.66/1.21</f>
        <v>644468.31404958677</v>
      </c>
      <c r="D11" s="16">
        <f>845779.4/1.21</f>
        <v>698991.23966942157</v>
      </c>
      <c r="E11" s="17">
        <f>567659.51/1.21</f>
        <v>469140.09090909094</v>
      </c>
      <c r="F11" s="18">
        <f>(C11+D11+E11)/3</f>
        <v>604199.88154269976</v>
      </c>
      <c r="H11" s="14"/>
      <c r="I11" s="14"/>
    </row>
    <row r="12" spans="2:10" x14ac:dyDescent="0.3">
      <c r="B12" s="11" t="s">
        <v>20</v>
      </c>
      <c r="C12" s="12"/>
      <c r="D12" s="12"/>
      <c r="E12" s="12"/>
      <c r="F12" s="18"/>
      <c r="H12" s="14"/>
      <c r="I12" s="14"/>
    </row>
    <row r="13" spans="2:10" x14ac:dyDescent="0.3">
      <c r="B13" s="11" t="s">
        <v>3</v>
      </c>
      <c r="C13" s="12"/>
      <c r="D13" s="12"/>
      <c r="E13" s="12"/>
      <c r="F13" s="13"/>
      <c r="H13" s="14"/>
      <c r="I13" s="14"/>
    </row>
    <row r="14" spans="2:10" x14ac:dyDescent="0.3">
      <c r="B14" s="23" t="s">
        <v>11</v>
      </c>
      <c r="C14" s="16">
        <f>2024827.05/1.21</f>
        <v>1673410.7851239671</v>
      </c>
      <c r="D14" s="16">
        <f>2276863.36/1.21</f>
        <v>1881705.2561983471</v>
      </c>
      <c r="E14" s="17">
        <f>2734196.1/1.21</f>
        <v>2259666.1983471075</v>
      </c>
      <c r="F14" s="18">
        <f t="shared" ref="F14" si="0">(C14+D14+E14)/3</f>
        <v>1938260.7465564739</v>
      </c>
      <c r="H14" s="14"/>
      <c r="I14" s="14"/>
    </row>
    <row r="15" spans="2:10" x14ac:dyDescent="0.3">
      <c r="B15" s="11" t="s">
        <v>7</v>
      </c>
      <c r="C15" s="12"/>
      <c r="D15" s="12"/>
      <c r="E15" s="12"/>
      <c r="F15" s="13"/>
      <c r="H15" s="14"/>
      <c r="I15" s="14"/>
    </row>
    <row r="16" spans="2:10" x14ac:dyDescent="0.3">
      <c r="B16" s="15" t="s">
        <v>11</v>
      </c>
      <c r="C16" s="16">
        <f>151903/1.21</f>
        <v>125539.6694214876</v>
      </c>
      <c r="D16" s="16">
        <f>163600/1.21</f>
        <v>135206.61157024794</v>
      </c>
      <c r="E16" s="17">
        <f>130900/1.21</f>
        <v>108181.81818181819</v>
      </c>
      <c r="F16" s="18">
        <f>(C16+D16+E16)/3</f>
        <v>122976.03305785125</v>
      </c>
      <c r="H16" s="14"/>
      <c r="I16" s="14"/>
    </row>
    <row r="17" spans="2:7" ht="13.5" thickBot="1" x14ac:dyDescent="0.35">
      <c r="B17" s="24"/>
      <c r="C17" s="24"/>
      <c r="D17" s="24"/>
      <c r="E17" s="24"/>
      <c r="F17" s="24"/>
    </row>
    <row r="18" spans="2:7" ht="26" x14ac:dyDescent="0.3">
      <c r="B18" s="2" t="s">
        <v>1</v>
      </c>
      <c r="C18" s="25">
        <v>2023</v>
      </c>
      <c r="D18" s="25">
        <v>2024</v>
      </c>
      <c r="E18" s="25">
        <v>2025</v>
      </c>
      <c r="F18" s="26" t="s">
        <v>18</v>
      </c>
    </row>
    <row r="19" spans="2:7" x14ac:dyDescent="0.3">
      <c r="B19" s="27" t="s">
        <v>17</v>
      </c>
      <c r="C19" s="28"/>
      <c r="D19" s="28"/>
      <c r="E19" s="28"/>
      <c r="F19" s="29"/>
    </row>
    <row r="20" spans="2:7" x14ac:dyDescent="0.3">
      <c r="B20" s="11" t="s">
        <v>19</v>
      </c>
      <c r="C20" s="30"/>
      <c r="D20" s="30"/>
      <c r="E20" s="30"/>
      <c r="F20" s="18"/>
    </row>
    <row r="21" spans="2:7" x14ac:dyDescent="0.3">
      <c r="B21" s="31" t="s">
        <v>13</v>
      </c>
      <c r="C21" s="30"/>
      <c r="D21" s="30"/>
      <c r="E21" s="30"/>
      <c r="F21" s="18"/>
    </row>
    <row r="22" spans="2:7" x14ac:dyDescent="0.3">
      <c r="B22" s="11" t="s">
        <v>4</v>
      </c>
      <c r="C22" s="32"/>
      <c r="D22" s="32"/>
      <c r="E22" s="32"/>
      <c r="F22" s="18"/>
    </row>
    <row r="23" spans="2:7" x14ac:dyDescent="0.3">
      <c r="B23" s="15" t="s">
        <v>14</v>
      </c>
      <c r="C23" s="33">
        <f>275075.314860869/1.21</f>
        <v>227334.9709593959</v>
      </c>
      <c r="D23" s="33">
        <f>290321/1.21</f>
        <v>239934.71074380167</v>
      </c>
      <c r="E23" s="34">
        <f>323433.67/1.21</f>
        <v>267300.55371900828</v>
      </c>
      <c r="F23" s="18">
        <f>(C23+D23+E23)/3</f>
        <v>244856.74514073529</v>
      </c>
    </row>
    <row r="24" spans="2:7" x14ac:dyDescent="0.3">
      <c r="B24" s="11" t="s">
        <v>5</v>
      </c>
      <c r="C24" s="32"/>
      <c r="D24" s="32"/>
      <c r="E24" s="32"/>
      <c r="F24" s="18"/>
    </row>
    <row r="25" spans="2:7" x14ac:dyDescent="0.3">
      <c r="B25" s="15" t="s">
        <v>14</v>
      </c>
      <c r="C25" s="33">
        <f>42695/1.21</f>
        <v>35285.123966942148</v>
      </c>
      <c r="D25" s="33">
        <f>58263/1.21</f>
        <v>48151.239669421491</v>
      </c>
      <c r="E25" s="34">
        <f>92580/1.21</f>
        <v>76512.396694214884</v>
      </c>
      <c r="F25" s="18">
        <f>(C25+D25+E25)/3</f>
        <v>53316.253443526184</v>
      </c>
    </row>
    <row r="26" spans="2:7" x14ac:dyDescent="0.3">
      <c r="B26" s="11" t="s">
        <v>6</v>
      </c>
      <c r="C26" s="32"/>
      <c r="D26" s="32"/>
      <c r="E26" s="32"/>
      <c r="F26" s="18"/>
    </row>
    <row r="27" spans="2:7" x14ac:dyDescent="0.3">
      <c r="B27" s="15" t="s">
        <v>14</v>
      </c>
      <c r="C27" s="33">
        <f>310676/1.21</f>
        <v>256757.02479338844</v>
      </c>
      <c r="D27" s="33">
        <f>350912/1.21</f>
        <v>290009.91735537193</v>
      </c>
      <c r="E27" s="34">
        <f>187312/1.21</f>
        <v>154803.30578512396</v>
      </c>
      <c r="F27" s="18">
        <f>(C27+D27+E27)/3</f>
        <v>233856.74931129479</v>
      </c>
    </row>
    <row r="28" spans="2:7" x14ac:dyDescent="0.3">
      <c r="B28" s="11" t="s">
        <v>8</v>
      </c>
      <c r="C28" s="32"/>
      <c r="D28" s="32"/>
      <c r="E28" s="32"/>
      <c r="F28" s="18"/>
      <c r="G28" s="35"/>
    </row>
    <row r="29" spans="2:7" x14ac:dyDescent="0.3">
      <c r="B29" s="15" t="s">
        <v>11</v>
      </c>
      <c r="C29" s="33">
        <f>516408/1.21</f>
        <v>426783.47107438016</v>
      </c>
      <c r="D29" s="33">
        <f>1129864/1.21</f>
        <v>933771.90082644636</v>
      </c>
      <c r="E29" s="34">
        <f>734234/1.21</f>
        <v>606804.95867768594</v>
      </c>
      <c r="F29" s="18">
        <f>(C29+D29+E29)/3</f>
        <v>655786.77685950417</v>
      </c>
      <c r="G29" s="35"/>
    </row>
    <row r="30" spans="2:7" x14ac:dyDescent="0.3">
      <c r="B30" s="11" t="s">
        <v>9</v>
      </c>
      <c r="C30" s="32"/>
      <c r="D30" s="32"/>
      <c r="E30" s="32"/>
      <c r="F30" s="18"/>
    </row>
    <row r="31" spans="2:7" x14ac:dyDescent="0.3">
      <c r="B31" s="15" t="s">
        <v>14</v>
      </c>
      <c r="C31" s="33">
        <f>464014.57/1.21</f>
        <v>383483.11570247938</v>
      </c>
      <c r="D31" s="33">
        <f>464643.04/1.21</f>
        <v>384002.51239669422</v>
      </c>
      <c r="E31" s="34">
        <f>399201.18/1.21</f>
        <v>329918.3305785124</v>
      </c>
      <c r="F31" s="18">
        <f>(C31+D31+E31)/3</f>
        <v>365801.31955922861</v>
      </c>
    </row>
    <row r="32" spans="2:7" x14ac:dyDescent="0.3">
      <c r="B32" s="11" t="s">
        <v>10</v>
      </c>
      <c r="C32" s="32"/>
      <c r="D32" s="32"/>
      <c r="E32" s="32"/>
      <c r="F32" s="18"/>
    </row>
    <row r="33" spans="2:6" x14ac:dyDescent="0.3">
      <c r="B33" s="15" t="s">
        <v>14</v>
      </c>
      <c r="C33" s="33">
        <v>0</v>
      </c>
      <c r="D33" s="33">
        <f>41186/1.21</f>
        <v>34038.016528925618</v>
      </c>
      <c r="E33" s="34">
        <f>75858/1.21</f>
        <v>62692.561983471074</v>
      </c>
      <c r="F33" s="18">
        <f>(C33+D33+E33)/3</f>
        <v>32243.526170798898</v>
      </c>
    </row>
  </sheetData>
  <pageMargins left="0.7" right="0.7" top="0.75" bottom="0.75" header="0.3" footer="0.3"/>
  <headerFooter>
    <oddFooter>&amp;L_x000D_&amp;1#&amp;"Aptos"&amp;10&amp;K000000 Intern gebruik</oddFooter>
  </headerFooter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Banqueting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Klees</dc:creator>
  <cp:lastModifiedBy>Kerkhoff, T. van den (Tom)</cp:lastModifiedBy>
  <dcterms:created xsi:type="dcterms:W3CDTF">2025-12-23T13:43:19Z</dcterms:created>
  <dcterms:modified xsi:type="dcterms:W3CDTF">2026-04-09T14:02:17Z</dcterms:modified>
</cp:coreProperties>
</file>