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U:\Marjon\a VBB\A Contract final 16 feb\Bijlage B VSP\"/>
    </mc:Choice>
  </mc:AlternateContent>
  <xr:revisionPtr revIDLastSave="0" documentId="8_{0DB1A7EF-A3A0-48B5-875C-C11C04DB2852}" xr6:coauthVersionLast="47" xr6:coauthVersionMax="47" xr10:uidLastSave="{00000000-0000-0000-0000-000000000000}"/>
  <bookViews>
    <workbookView xWindow="-108" yWindow="-108" windowWidth="23256" windowHeight="13896" firstSheet="1" activeTab="1" xr2:uid="{0DFDA2B1-DDB6-4011-8698-B43433C15ED7}"/>
  </bookViews>
  <sheets>
    <sheet name="a. Financiele voortgang" sheetId="1" r:id="rId1"/>
    <sheet name="Toelichting tabel a." sheetId="5" r:id="rId2"/>
    <sheet name="b. Prognose Eindafrekening" sheetId="3" r:id="rId3"/>
    <sheet name="c. Prognose bedragen in de tijd"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D6" i="3"/>
  <c r="S29" i="1"/>
  <c r="D13"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 r="AM9" i="4"/>
  <c r="D9" i="4"/>
  <c r="AO9" i="4" s="1"/>
  <c r="D11" i="4"/>
  <c r="E11" i="4"/>
  <c r="F11" i="4"/>
  <c r="G11" i="4" s="1"/>
  <c r="D12" i="4"/>
  <c r="E12" i="4" s="1"/>
  <c r="F12" i="4" s="1"/>
  <c r="G12" i="4" s="1"/>
  <c r="H12" i="4" s="1"/>
  <c r="I12" i="4" s="1"/>
  <c r="J12" i="4" s="1"/>
  <c r="K12" i="4" s="1"/>
  <c r="L12" i="4" s="1"/>
  <c r="M12" i="4" s="1"/>
  <c r="N12" i="4" s="1"/>
  <c r="O12" i="4" s="1"/>
  <c r="P12" i="4" s="1"/>
  <c r="Q12" i="4" s="1"/>
  <c r="R12" i="4" s="1"/>
  <c r="S12" i="4" s="1"/>
  <c r="T12" i="4" s="1"/>
  <c r="U12" i="4" s="1"/>
  <c r="V12" i="4" s="1"/>
  <c r="W12" i="4" s="1"/>
  <c r="X12" i="4" s="1"/>
  <c r="Y12" i="4" s="1"/>
  <c r="Z12" i="4" s="1"/>
  <c r="AA12" i="4" s="1"/>
  <c r="AB12" i="4" s="1"/>
  <c r="AC12" i="4" s="1"/>
  <c r="AD12" i="4" s="1"/>
  <c r="AE12" i="4" s="1"/>
  <c r="AF12" i="4" s="1"/>
  <c r="AG12" i="4" s="1"/>
  <c r="AH12" i="4" s="1"/>
  <c r="AI12" i="4" s="1"/>
  <c r="AJ12" i="4" s="1"/>
  <c r="AK12" i="4" s="1"/>
  <c r="AL12" i="4" s="1"/>
  <c r="AM12" i="4" s="1"/>
  <c r="AO12" i="4" s="1"/>
  <c r="D10" i="4"/>
  <c r="E10" i="4" s="1"/>
  <c r="F10" i="4" s="1"/>
  <c r="G10" i="4" s="1"/>
  <c r="H10" i="4" s="1"/>
  <c r="I10" i="4" s="1"/>
  <c r="J10" i="4" s="1"/>
  <c r="K10" i="4" s="1"/>
  <c r="L10" i="4" s="1"/>
  <c r="M10" i="4" s="1"/>
  <c r="N10" i="4" s="1"/>
  <c r="O10" i="4" s="1"/>
  <c r="P10" i="4" s="1"/>
  <c r="Q10" i="4" s="1"/>
  <c r="R10" i="4" s="1"/>
  <c r="S10" i="4" s="1"/>
  <c r="T10" i="4" s="1"/>
  <c r="U10" i="4" s="1"/>
  <c r="V10" i="4" s="1"/>
  <c r="W10" i="4" s="1"/>
  <c r="X10" i="4" s="1"/>
  <c r="Y10" i="4" s="1"/>
  <c r="Z10" i="4" s="1"/>
  <c r="AA10" i="4" s="1"/>
  <c r="AB10" i="4" s="1"/>
  <c r="AC10" i="4" s="1"/>
  <c r="AD10" i="4" s="1"/>
  <c r="AE10" i="4" s="1"/>
  <c r="AF10" i="4" s="1"/>
  <c r="AG10" i="4" s="1"/>
  <c r="AH10" i="4" s="1"/>
  <c r="AI10" i="4" s="1"/>
  <c r="AJ10" i="4" s="1"/>
  <c r="AK10" i="4" s="1"/>
  <c r="AL10" i="4" s="1"/>
  <c r="AM10" i="4" s="1"/>
  <c r="AO10" i="4" s="1"/>
  <c r="AO8" i="4"/>
  <c r="AO7" i="4"/>
  <c r="AO6" i="4"/>
  <c r="E5" i="4"/>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AE5" i="4" s="1"/>
  <c r="AF5" i="4" s="1"/>
  <c r="AG5" i="4" s="1"/>
  <c r="AH5" i="4" s="1"/>
  <c r="AI5" i="4" s="1"/>
  <c r="AJ5" i="4" s="1"/>
  <c r="AK5" i="4" s="1"/>
  <c r="AL5" i="4" s="1"/>
  <c r="AM5" i="4" s="1"/>
  <c r="F10" i="3"/>
  <c r="F9" i="3"/>
  <c r="E8" i="3"/>
  <c r="E11" i="3" s="1"/>
  <c r="E13" i="3" s="1"/>
  <c r="F7" i="3"/>
  <c r="AB25" i="1"/>
  <c r="Z25" i="1"/>
  <c r="AB20" i="1"/>
  <c r="Z20" i="1"/>
  <c r="AB14" i="1"/>
  <c r="Z14" i="1"/>
  <c r="V25" i="1"/>
  <c r="W23" i="1"/>
  <c r="W24" i="1"/>
  <c r="W22" i="1"/>
  <c r="V20" i="1"/>
  <c r="V14" i="1"/>
  <c r="I23" i="1"/>
  <c r="I24" i="1"/>
  <c r="I22" i="1"/>
  <c r="L22" i="1" s="1"/>
  <c r="I17" i="1"/>
  <c r="I18" i="1"/>
  <c r="I19" i="1"/>
  <c r="I16" i="1"/>
  <c r="I8" i="1"/>
  <c r="L8" i="1" s="1"/>
  <c r="I9" i="1"/>
  <c r="I10" i="1"/>
  <c r="I11" i="1"/>
  <c r="L11" i="1" s="1"/>
  <c r="I12" i="1"/>
  <c r="L12" i="1" s="1"/>
  <c r="I13" i="1"/>
  <c r="L13" i="1" s="1"/>
  <c r="I7" i="1"/>
  <c r="S25" i="1"/>
  <c r="R25" i="1"/>
  <c r="Q25" i="1"/>
  <c r="P25" i="1"/>
  <c r="P20" i="1"/>
  <c r="Q20" i="1"/>
  <c r="R20" i="1"/>
  <c r="S19" i="1"/>
  <c r="S18" i="1"/>
  <c r="W18" i="1" s="1"/>
  <c r="S17" i="1"/>
  <c r="S16" i="1"/>
  <c r="S8" i="1"/>
  <c r="S9" i="1"/>
  <c r="S10" i="1"/>
  <c r="S11" i="1"/>
  <c r="S12" i="1"/>
  <c r="S13" i="1"/>
  <c r="S7" i="1"/>
  <c r="P14" i="1"/>
  <c r="Q14" i="1"/>
  <c r="R14" i="1"/>
  <c r="F25" i="1"/>
  <c r="G25" i="1"/>
  <c r="H25" i="1"/>
  <c r="J25" i="1"/>
  <c r="K25" i="1"/>
  <c r="E25" i="1"/>
  <c r="F20" i="1"/>
  <c r="G20" i="1"/>
  <c r="H20" i="1"/>
  <c r="J20" i="1"/>
  <c r="K20" i="1"/>
  <c r="E20" i="1"/>
  <c r="F14" i="1"/>
  <c r="G14" i="1"/>
  <c r="H14" i="1"/>
  <c r="J14" i="1"/>
  <c r="K14" i="1"/>
  <c r="E14" i="1"/>
  <c r="H11" i="4" l="1"/>
  <c r="G13" i="4"/>
  <c r="E13" i="4"/>
  <c r="F13" i="4"/>
  <c r="L7" i="1"/>
  <c r="W29" i="1"/>
  <c r="X29" i="1" s="1"/>
  <c r="AC29" i="1" s="1"/>
  <c r="T29" i="1"/>
  <c r="AA29" i="1" s="1"/>
  <c r="T19" i="1"/>
  <c r="AA19" i="1" s="1"/>
  <c r="O18" i="1"/>
  <c r="T13" i="1"/>
  <c r="AA13" i="1" s="1"/>
  <c r="T12" i="1"/>
  <c r="AA12" i="1" s="1"/>
  <c r="T17" i="1"/>
  <c r="AA17" i="1" s="1"/>
  <c r="T11" i="1"/>
  <c r="AA11" i="1" s="1"/>
  <c r="T22" i="1"/>
  <c r="AA22" i="1" s="1"/>
  <c r="O10" i="1"/>
  <c r="T24" i="1"/>
  <c r="AA24" i="1" s="1"/>
  <c r="O9" i="1"/>
  <c r="T23" i="1"/>
  <c r="AA23" i="1" s="1"/>
  <c r="V27" i="1"/>
  <c r="W9" i="1"/>
  <c r="L24" i="1"/>
  <c r="X24" i="1" s="1"/>
  <c r="AC24" i="1" s="1"/>
  <c r="Z27" i="1"/>
  <c r="Z31" i="1" s="1"/>
  <c r="Z33" i="1" s="1"/>
  <c r="L23" i="1"/>
  <c r="X23" i="1" s="1"/>
  <c r="AC23" i="1" s="1"/>
  <c r="AB27" i="1"/>
  <c r="L9" i="1"/>
  <c r="L10" i="1"/>
  <c r="P27" i="1"/>
  <c r="P31" i="1" s="1"/>
  <c r="P33" i="1" s="1"/>
  <c r="W8" i="1"/>
  <c r="X8" i="1" s="1"/>
  <c r="AC8" i="1" s="1"/>
  <c r="I25" i="1"/>
  <c r="O7" i="1"/>
  <c r="T7" i="1"/>
  <c r="W16" i="1"/>
  <c r="X22" i="1"/>
  <c r="J27" i="1"/>
  <c r="I20" i="1"/>
  <c r="L16" i="1"/>
  <c r="O13" i="1"/>
  <c r="W7" i="1"/>
  <c r="W17" i="1"/>
  <c r="I14" i="1"/>
  <c r="L19" i="1"/>
  <c r="W13" i="1"/>
  <c r="X13" i="1" s="1"/>
  <c r="AC13" i="1" s="1"/>
  <c r="G27" i="1"/>
  <c r="G31" i="1" s="1"/>
  <c r="G33" i="1" s="1"/>
  <c r="L18" i="1"/>
  <c r="X18" i="1" s="1"/>
  <c r="AC18" i="1" s="1"/>
  <c r="R27" i="1"/>
  <c r="R31" i="1" s="1"/>
  <c r="R33" i="1" s="1"/>
  <c r="W12" i="1"/>
  <c r="X12" i="1" s="1"/>
  <c r="AC12" i="1" s="1"/>
  <c r="W19" i="1"/>
  <c r="L17" i="1"/>
  <c r="Q27" i="1"/>
  <c r="Q31" i="1" s="1"/>
  <c r="Q33" i="1" s="1"/>
  <c r="W11" i="1"/>
  <c r="X11" i="1" s="1"/>
  <c r="AC11" i="1" s="1"/>
  <c r="W25" i="1"/>
  <c r="W10" i="1"/>
  <c r="T18" i="1"/>
  <c r="AA18" i="1" s="1"/>
  <c r="S20" i="1"/>
  <c r="S14" i="1"/>
  <c r="K27" i="1"/>
  <c r="H27" i="1"/>
  <c r="F27" i="1"/>
  <c r="E27" i="1"/>
  <c r="E31" i="1" s="1"/>
  <c r="E33" i="1" s="1"/>
  <c r="O19" i="1" l="1"/>
  <c r="I11" i="4"/>
  <c r="H13" i="4"/>
  <c r="F31" i="1"/>
  <c r="H31" i="1"/>
  <c r="K31" i="1"/>
  <c r="J31" i="1"/>
  <c r="AB31" i="1"/>
  <c r="V31" i="1"/>
  <c r="T8" i="1"/>
  <c r="E35" i="1"/>
  <c r="G35" i="1"/>
  <c r="O22" i="1"/>
  <c r="O11" i="1"/>
  <c r="AA25" i="1"/>
  <c r="O23" i="1"/>
  <c r="O24" i="1"/>
  <c r="T10" i="1"/>
  <c r="AA10" i="1" s="1"/>
  <c r="T25" i="1"/>
  <c r="O17" i="1"/>
  <c r="O8" i="1"/>
  <c r="O12" i="1"/>
  <c r="T9" i="1"/>
  <c r="AA9" i="1" s="1"/>
  <c r="N20" i="1"/>
  <c r="O20" i="1" s="1"/>
  <c r="O16" i="1"/>
  <c r="T16" i="1"/>
  <c r="AA16" i="1" s="1"/>
  <c r="AA20" i="1" s="1"/>
  <c r="N14" i="1"/>
  <c r="N25" i="1"/>
  <c r="O25" i="1" s="1"/>
  <c r="S27" i="1"/>
  <c r="S31" i="1" s="1"/>
  <c r="S33" i="1" s="1"/>
  <c r="X19" i="1"/>
  <c r="AC19" i="1" s="1"/>
  <c r="Z35" i="1"/>
  <c r="X10" i="1"/>
  <c r="AC10" i="1" s="1"/>
  <c r="X17" i="1"/>
  <c r="AC17" i="1" s="1"/>
  <c r="X9" i="1"/>
  <c r="AC9" i="1" s="1"/>
  <c r="R35" i="1"/>
  <c r="L25" i="1"/>
  <c r="Q35" i="1"/>
  <c r="L14" i="1"/>
  <c r="I27" i="1"/>
  <c r="W14" i="1"/>
  <c r="L20" i="1"/>
  <c r="X7" i="1"/>
  <c r="X16" i="1"/>
  <c r="W20" i="1"/>
  <c r="AA7" i="1"/>
  <c r="X25" i="1"/>
  <c r="AC22" i="1"/>
  <c r="AC25" i="1" s="1"/>
  <c r="P35" i="1"/>
  <c r="I13" i="4" l="1"/>
  <c r="J11" i="4"/>
  <c r="I31" i="1"/>
  <c r="O14" i="1"/>
  <c r="AA8" i="1"/>
  <c r="AA14" i="1" s="1"/>
  <c r="AA27" i="1" s="1"/>
  <c r="V33" i="1"/>
  <c r="V35" i="1"/>
  <c r="AB33" i="1"/>
  <c r="AB35" i="1"/>
  <c r="J33" i="1"/>
  <c r="J35" i="1"/>
  <c r="K33" i="1"/>
  <c r="K35" i="1"/>
  <c r="H33" i="1"/>
  <c r="H35" i="1"/>
  <c r="F33" i="1"/>
  <c r="F35" i="1"/>
  <c r="T14" i="1"/>
  <c r="T20" i="1"/>
  <c r="N27" i="1"/>
  <c r="N31" i="1" s="1"/>
  <c r="S35" i="1"/>
  <c r="W27" i="1"/>
  <c r="W31" i="1" s="1"/>
  <c r="W33" i="1" s="1"/>
  <c r="L27" i="1"/>
  <c r="AC7" i="1"/>
  <c r="X14" i="1"/>
  <c r="X20" i="1"/>
  <c r="AC16" i="1"/>
  <c r="AC20" i="1" s="1"/>
  <c r="J13" i="4" l="1"/>
  <c r="K11" i="4"/>
  <c r="L31" i="1"/>
  <c r="N33" i="1"/>
  <c r="O31" i="1"/>
  <c r="O33" i="1" s="1"/>
  <c r="AA31" i="1"/>
  <c r="I33" i="1"/>
  <c r="I35" i="1"/>
  <c r="W35" i="1"/>
  <c r="N35" i="1"/>
  <c r="O35" i="1" s="1"/>
  <c r="T27" i="1"/>
  <c r="T31" i="1" s="1"/>
  <c r="T33" i="1" s="1"/>
  <c r="O27" i="1"/>
  <c r="X27" i="1"/>
  <c r="X31" i="1" s="1"/>
  <c r="X33" i="1" s="1"/>
  <c r="AC14" i="1"/>
  <c r="K13" i="4" l="1"/>
  <c r="L11" i="4"/>
  <c r="AA33" i="1"/>
  <c r="AA35" i="1"/>
  <c r="L33" i="1"/>
  <c r="L35" i="1"/>
  <c r="AC27" i="1"/>
  <c r="AC31" i="1" s="1"/>
  <c r="AC33" i="1" s="1"/>
  <c r="X35" i="1"/>
  <c r="T35" i="1"/>
  <c r="L13" i="4" l="1"/>
  <c r="M11" i="4"/>
  <c r="D8" i="3"/>
  <c r="D11" i="3" s="1"/>
  <c r="D13" i="3" s="1"/>
  <c r="F6" i="3"/>
  <c r="F8" i="3" s="1"/>
  <c r="F11" i="3" s="1"/>
  <c r="F13" i="3" s="1"/>
  <c r="M13" i="4" l="1"/>
  <c r="N11" i="4"/>
  <c r="AC35" i="1"/>
  <c r="O11" i="4" l="1"/>
  <c r="N13" i="4"/>
  <c r="P11" i="4" l="1"/>
  <c r="O13" i="4"/>
  <c r="Q11" i="4" l="1"/>
  <c r="P13" i="4"/>
  <c r="Q13" i="4" l="1"/>
  <c r="R11" i="4"/>
  <c r="R13" i="4" l="1"/>
  <c r="S11" i="4"/>
  <c r="S13" i="4" l="1"/>
  <c r="T11" i="4"/>
  <c r="U11" i="4" l="1"/>
  <c r="T13" i="4"/>
  <c r="U13" i="4" l="1"/>
  <c r="V11" i="4"/>
  <c r="W11" i="4" l="1"/>
  <c r="V13" i="4"/>
  <c r="X11" i="4" l="1"/>
  <c r="W13" i="4"/>
  <c r="Y11" i="4" l="1"/>
  <c r="X13" i="4"/>
  <c r="Y13" i="4" l="1"/>
  <c r="Z11" i="4"/>
  <c r="Z13" i="4" l="1"/>
  <c r="AA11" i="4"/>
  <c r="AA13" i="4" l="1"/>
  <c r="AB11" i="4"/>
  <c r="AB13" i="4" l="1"/>
  <c r="AC11" i="4"/>
  <c r="AC13" i="4" l="1"/>
  <c r="AD11" i="4"/>
  <c r="AE11" i="4" l="1"/>
  <c r="AD13" i="4"/>
  <c r="AF11" i="4" l="1"/>
  <c r="AE13" i="4"/>
  <c r="AG11" i="4" l="1"/>
  <c r="AF13" i="4"/>
  <c r="AG13" i="4" l="1"/>
  <c r="AH11" i="4"/>
  <c r="AH13" i="4" l="1"/>
  <c r="AI11" i="4"/>
  <c r="AI13" i="4" l="1"/>
  <c r="AJ11" i="4"/>
  <c r="AJ13" i="4" l="1"/>
  <c r="AK11" i="4"/>
  <c r="AL11" i="4" l="1"/>
  <c r="AK13" i="4"/>
  <c r="AM11" i="4" l="1"/>
  <c r="AL13" i="4"/>
  <c r="AO11" i="4" l="1"/>
  <c r="AM13" i="4"/>
  <c r="AO13" i="4" s="1"/>
</calcChain>
</file>

<file path=xl/sharedStrings.xml><?xml version="1.0" encoding="utf-8"?>
<sst xmlns="http://schemas.openxmlformats.org/spreadsheetml/2006/main" count="171" uniqueCount="149">
  <si>
    <t>Bijlage B2: format Cost Control Rapport - (a) tabel Financiele voortgang</t>
  </si>
  <si>
    <t>Voorbeeld: rapportage t/m december 2026</t>
  </si>
  <si>
    <t>Overzicht: monitoring financiele voortgang</t>
  </si>
  <si>
    <t>Control account</t>
  </si>
  <si>
    <t xml:space="preserve">Target Prijs  </t>
  </si>
  <si>
    <t>Actuals (t/m huidige periode)</t>
  </si>
  <si>
    <t>Prognose</t>
  </si>
  <si>
    <t>Verschil met vorige rapportageperiode</t>
  </si>
  <si>
    <t>control account code</t>
  </si>
  <si>
    <t>account omschrijving</t>
  </si>
  <si>
    <t>[1]                     Target Prijs initieel</t>
  </si>
  <si>
    <t>[2]                       Transfers (neutraal)</t>
  </si>
  <si>
    <t>[3] Indexering</t>
  </si>
  <si>
    <t xml:space="preserve">[4]            Goedgekeurde Bijstellings-   gevallen </t>
  </si>
  <si>
    <t xml:space="preserve">[5] = [1] t/m [4]            Actuele Target Prijs </t>
  </si>
  <si>
    <t>[6]           Indexering nog te gaan</t>
  </si>
  <si>
    <t xml:space="preserve">[7]                       Gemelde bijstellings- gevallen </t>
  </si>
  <si>
    <t>[8] =[5] t/m [7] Target Prijs Einde Werk</t>
  </si>
  <si>
    <t>[9]                              TP t/m periode (EUR)</t>
  </si>
  <si>
    <t>[10]=[9]÷[5]                 TP t/m periode (%)</t>
  </si>
  <si>
    <t>[11a] Saldo betaalde facturen/ eigen kosten</t>
  </si>
  <si>
    <t>[11b]                      Nog te betalen facturen</t>
  </si>
  <si>
    <t>[11c]                      Nog te ontvangen facturen</t>
  </si>
  <si>
    <t>[11]  = a t/m c             Realisatie kosten</t>
  </si>
  <si>
    <t>[12] =[9]-[11]                 Resultaat</t>
  </si>
  <si>
    <t>[13]                         Nog te gane kosten</t>
  </si>
  <si>
    <t>[14]=[11]+13]    Prognose Einde Werk</t>
  </si>
  <si>
    <t>[15]=[8]-[14] Resultaat Einde Werk</t>
  </si>
  <si>
    <t>[16]  Resultaat vorige periode</t>
  </si>
  <si>
    <t>[17] = [16]-[12]               Verschil met  vorige periode</t>
  </si>
  <si>
    <t>[18]                   Resultaat Einde Werk vorige periode</t>
  </si>
  <si>
    <t>[19]                   Verschil met vorige periode</t>
  </si>
  <si>
    <t>unieke codering_1</t>
  </si>
  <si>
    <t>omschrijving control account</t>
  </si>
  <si>
    <t>unieke codering_2</t>
  </si>
  <si>
    <t>unieke codering_3</t>
  </si>
  <si>
    <t>unieke codering_4</t>
  </si>
  <si>
    <t>unieke codering_5</t>
  </si>
  <si>
    <t>unieke codering_6</t>
  </si>
  <si>
    <t>unieke codering_xx</t>
  </si>
  <si>
    <t>[A] subtotaal Directe kosten</t>
  </si>
  <si>
    <t>[B] subtotaal Indirecte kosten</t>
  </si>
  <si>
    <t>[C] subtotaal Risicoreservering (risico's &amp; kansen)</t>
  </si>
  <si>
    <t>[D] Totaal Kosten ( som A t/m C)</t>
  </si>
  <si>
    <t>=[A]+[B]+[C]</t>
  </si>
  <si>
    <t>[E] Uitgesloten kosten (-)</t>
  </si>
  <si>
    <t>[F] Te Vergoeden kosten (= D+E)</t>
  </si>
  <si>
    <t xml:space="preserve">[G] Fee </t>
  </si>
  <si>
    <t>% over de te Vergoeden kosten</t>
  </si>
  <si>
    <t xml:space="preserve">[H] TOTAAL  </t>
  </si>
  <si>
    <t>= [F]+[G]</t>
  </si>
  <si>
    <t>Toelichting behorende bij tabel a. Financiele voortgang</t>
  </si>
  <si>
    <t>Hieronder is per kolom van de tabel een toelichting gegeven:</t>
  </si>
  <si>
    <r>
      <t>Control account (code en omschrijving)</t>
    </r>
    <r>
      <rPr>
        <sz val="12"/>
        <rFont val="Verdana"/>
        <family val="2"/>
      </rPr>
      <t> </t>
    </r>
  </si>
  <si>
    <t>De Targetprijs dient voor de kostenbeheersing opgesplitst te worden naar zogenaamde control accounts zodanig dat deze voldoende detail kennen om kosten in de tijd te kunnen registeren, te bewaken en te beheersen. De control accounts representeren de work breakdown structuur waaraan kosten zijn gekoppeld. De codering van deze control accounts dient uniek te zijn en bestaat minimaal uit de volgende onderdelen: object-discipline-activiteit-kostensoort </t>
  </si>
  <si>
    <r>
      <t>Targetprijs</t>
    </r>
    <r>
      <rPr>
        <sz val="11"/>
        <rFont val="Verdana"/>
        <family val="2"/>
      </rPr>
      <t> </t>
    </r>
  </si>
  <si>
    <t>[1] Targetprijs initieel </t>
  </si>
  <si>
    <t>De initiële Targetprijs, zoals deze ten eerste male is vastgesteld met het daarbij behorende prijspeil, verdeeld over de control accounts.  </t>
  </si>
  <si>
    <t>[2] Transfers (neutraal) </t>
  </si>
  <si>
    <t>De verschuivingen tussen control accounts van de Actuele Targetprijs, altijd sommerend tot 0 euro. Een verschuiving kan bijvoorbeeld optreden als risico’s optreden en bedragen van de risicovoorziening (in de Targetprijs) gaan naar het control account waar het risico betrekking op heeft. </t>
  </si>
  <si>
    <t>Indexering van de Targetprijs wordt toegepast om de Targetprijs tegen een reële waarde te tonen. Conform Annex VII wordt indexering periodiek toegepast op de voortgang die in de periode daarvoor was gepland conform de geaccepteerde Targetprijs Termijnstaat.  </t>
  </si>
  <si>
    <t>[4] Goedgekeurde Bijstellingsgevallen  </t>
  </si>
  <si>
    <t>Bijstellingsgevallen met het prijspeil van de datum van offerte van desbetreffende Bijstellingsgeval(len) waarvan de offerte van de Opdrachtnemer geaccepteerd is door Opdrachtgever. N.B. in het overeengekomen Bijstellingsgeval worden al of niet aanvullende afspraken vastgelegd over eventuele indexering van het bedrag dat is gemoeid met het Bijstellingsgeval.[5] = som [1] t/m [4] = Actuele Targetprijs  </t>
  </si>
  <si>
    <r>
      <rPr>
        <b/>
        <sz val="9"/>
        <color rgb="FF000000"/>
        <rFont val="Verdana"/>
        <family val="2"/>
      </rPr>
      <t xml:space="preserve">[5] De Actuele Targetprijs </t>
    </r>
    <r>
      <rPr>
        <sz val="9"/>
        <color rgb="FF000000"/>
        <rFont val="Verdana"/>
        <family val="2"/>
      </rPr>
      <t>is de op dat moment (peildatum Cost Control Rapport) vigerende Targetprijs, zoals in het contract bedoeld. </t>
    </r>
  </si>
  <si>
    <t>[6] Indexering nog te gaan </t>
  </si>
  <si>
    <t>Om een juiste vergelijking te kunnen maken tussen de Prognose Einde Werk (zie kolom [14]) en de Targetprijs einde werk (zie kolom [8]), is het nodig dat het deel van de initiële Targetprijs wat volgens de Verdeelstaat Targetprijs nog in de toekomst ligt   geïndexeerd wordt  met het laatste indexcijfer (peildatum Cost Control rapport). </t>
  </si>
  <si>
    <t>[7] Gemelde Bijstellingsgevallen </t>
  </si>
  <si>
    <t>De door Opdrachtnemer tijdig aan Opdrachtgever gemelde Bijstellingsgevallen waarvan de Opdrachtgever de grondslag voor het Bijstellingsgeval heeft geaccepteerd maar waarbij er nog geen overeenstemming is over de impact (kosten, tijd, risico's etc.) </t>
  </si>
  <si>
    <t>Het ingevulde bedrag in deze kolom betreft de inschatting/raming van kosten door Opdrachtnemer tegen actueel prijspeil. </t>
  </si>
  <si>
    <t>[8] =som [5] t/m [7] Targetprijs Einde Werk </t>
  </si>
  <si>
    <r>
      <t xml:space="preserve">De Targetprijs Einde Werk is de op dat moment (peildatum Cost Control Rapport) </t>
    </r>
    <r>
      <rPr>
        <i/>
        <sz val="9"/>
        <rFont val="Verdana"/>
        <family val="2"/>
      </rPr>
      <t xml:space="preserve">‘geprognosticeerde’ </t>
    </r>
    <r>
      <rPr>
        <sz val="9"/>
        <rFont val="Verdana"/>
        <family val="2"/>
      </rPr>
      <t>Targetprijs </t>
    </r>
  </si>
  <si>
    <r>
      <t>Actuals t/m huidige periode</t>
    </r>
    <r>
      <rPr>
        <sz val="11"/>
        <rFont val="Verdana"/>
        <family val="2"/>
      </rPr>
      <t> </t>
    </r>
  </si>
  <si>
    <t>[9] TP t/m periode (EUR) </t>
  </si>
  <si>
    <t>De tot en met deze periode gecumuleerde bedragen conform de Verdeelstaat Targetprijs, conform eis CC110  </t>
  </si>
  <si>
    <t>[10]=[9]/[8] TP t/m periode (%) </t>
  </si>
  <si>
    <t>De verhouding tussen enerzijds de tot en met deze periode gecumuleerde bedragen van de Verdeelstaat Targetprijs en anderzijds de Actuele Targetprijs (zie kolom [5]). </t>
  </si>
  <si>
    <t>[11] Realisatie kosten </t>
  </si>
  <si>
    <t>De tot en met deze periode gecumuleerde gerealiseerde kosten, gebaseerd op bedrijfseconomische waarden, opgebouwd door subkolommen:  </t>
  </si>
  <si>
    <r>
      <rPr>
        <b/>
        <sz val="9"/>
        <color rgb="FF000000"/>
        <rFont val="Verdana"/>
        <family val="2"/>
      </rPr>
      <t>[11a]</t>
    </r>
    <r>
      <rPr>
        <sz val="9"/>
        <color rgb="FF000000"/>
        <rFont val="Verdana"/>
        <family val="2"/>
      </rPr>
      <t xml:space="preserve"> De per saldo door Opdrachtnemer betaalde facturen en geboekte interne kosten van Opdrachtnemer zelf waar geen factuur voor ontvangen wordt. Per saldo betekent hier de gedane uitgaven minus de ontvangen bedragen (niet zijnde ontvangsten van Opdrachtgever).   </t>
    </r>
  </si>
  <si>
    <r>
      <rPr>
        <b/>
        <sz val="9"/>
        <color rgb="FF000000"/>
        <rFont val="Verdana"/>
        <family val="2"/>
      </rPr>
      <t>[11b]</t>
    </r>
    <r>
      <rPr>
        <sz val="9"/>
        <color rgb="FF000000"/>
        <rFont val="Verdana"/>
        <family val="2"/>
      </rPr>
      <t xml:space="preserve"> Nog te betalen facturen: facturen die ontvangen zijn van de combinanten en/of derden en zijn geboekt in de administratie maar nog niet betaald. </t>
    </r>
  </si>
  <si>
    <r>
      <rPr>
        <b/>
        <sz val="9"/>
        <color rgb="FF000000"/>
        <rFont val="Verdana"/>
        <family val="2"/>
      </rPr>
      <t>[11c]</t>
    </r>
    <r>
      <rPr>
        <sz val="9"/>
        <color rgb="FF000000"/>
        <rFont val="Verdana"/>
        <family val="2"/>
      </rPr>
      <t xml:space="preserve"> Nog te ontvangen facturen voor geleverde prestaties: dit zijn facturen die nog ontvangen worden van de combinanten en/of derden waarvan de prestaties in de afgelopen periode zijn geleverd (de zogenaamde ‘accruals') </t>
    </r>
  </si>
  <si>
    <t>[12] =[9]-[11] Resultaat </t>
  </si>
  <si>
    <t>De gerealiseerde kosten ten opzichte van (in de tijd gespreide) Targetprijs Einde Werk, worden in deze kolom met elkaar geconfronteerd. </t>
  </si>
  <si>
    <r>
      <t>Prognose huidige periode</t>
    </r>
    <r>
      <rPr>
        <sz val="11"/>
        <rFont val="Verdana"/>
        <family val="2"/>
      </rPr>
      <t> </t>
    </r>
  </si>
  <si>
    <t>[13] Nog te gane kosten </t>
  </si>
  <si>
    <t>De geprognosticeerde kosten die nog nodig zijn om de Werkzaamheden vanaf de peildatum rapportage af te ronden met actueel prijspeil. </t>
  </si>
  <si>
    <t>[14]=[11]+13] Prognose Einde Werk </t>
  </si>
  <si>
    <t xml:space="preserve">De door de Opdrachtnemer gerealiseerde en geraamde Vergoedbare Kosten voor de Werkzaamheden met betrekking tot een Deel, vermeerderd met de Fee.  </t>
  </si>
  <si>
    <t>[15]=[8]-[14] Resultaat Einde Werk </t>
  </si>
  <si>
    <t>de Prognose Einde Werk ten opzichte van de Targetprijs Einde Werk, worden in deze kolom met elkaar geconfronteerd. </t>
  </si>
  <si>
    <r>
      <t>Verschil met vorige rapportageperiode</t>
    </r>
    <r>
      <rPr>
        <sz val="11"/>
        <rFont val="Verdana"/>
        <family val="2"/>
      </rPr>
      <t> </t>
    </r>
  </si>
  <si>
    <t>[16]  Resultaat vorige periode </t>
  </si>
  <si>
    <t>Dit betreft de in het vorige Cost Control Rapport opgenomen waarde van het Resultaat . </t>
  </si>
  <si>
    <t>[17] = [12]-[16] Verschil met  vorige periode </t>
  </si>
  <si>
    <t>Het verschil tussen beide Cost Control Rapporten geeft inzicht hoe het Resultaat zich in een periode heeft ontwikkeld  </t>
  </si>
  <si>
    <t>[18] Resultaat Einde Werk vorige periode </t>
  </si>
  <si>
    <t>Dit betreft de in het vorige Cost Control Rapport opgenomen waarde Resultaat Einde Werk </t>
  </si>
  <si>
    <t>[19] = [15]-[18] Verschil met vorige periode </t>
  </si>
  <si>
    <t>Het verschil tussen beide Cost Control Rapporten geeft inzicht in hoe het Resultaat Einde Werk zich in een periode heeft ontwikkeld. de ontwikkeling van het resultaat, Targetprijs Einde Werk vs Prognose Einde Werk.  </t>
  </si>
  <si>
    <t>Hieronder is per speciale rij een toelichting gegeven. </t>
  </si>
  <si>
    <r>
      <t>Risicoreservering</t>
    </r>
    <r>
      <rPr>
        <b/>
        <sz val="9"/>
        <rFont val="Verdana"/>
        <family val="2"/>
      </rPr>
      <t> </t>
    </r>
  </si>
  <si>
    <t>De (rij) Risicoreservering  is expliciet gekoppeld aan en wordt onderbouwd met behulp van het  risicoregister. Risico in de Targetprijs wordt Risicovoorziening genoemd, risico in de Prognose wordt Risicoreservering genoemd.  </t>
  </si>
  <si>
    <r>
      <rPr>
        <u/>
        <sz val="9"/>
        <color rgb="FF000000"/>
        <rFont val="Verdana"/>
        <family val="2"/>
      </rPr>
      <t>Nota Bene:</t>
    </r>
    <r>
      <rPr>
        <sz val="9"/>
        <color rgb="FF000000"/>
        <rFont val="Verdana"/>
        <family val="2"/>
      </rPr>
      <t xml:space="preserve"> vervallen risico’s leiden tot een verlaging van de Risicoreservering/-prognose, maar niet tot verlaging van de Targetprijs. Opgetreden risico’s leiden  tot een schuif (transfer, zie kolom [2]) van de rij Risico naar de desbetreffende Control Account. Nieuw benoemde risico’s leiden tot een verhoging van de Risicoreservering, maar niet tot een verhoging van de Targetprijs. </t>
    </r>
  </si>
  <si>
    <r>
      <t>Uitgesloten kosten</t>
    </r>
    <r>
      <rPr>
        <b/>
        <sz val="9"/>
        <rFont val="Verdana"/>
        <family val="2"/>
      </rPr>
      <t> </t>
    </r>
  </si>
  <si>
    <t>Dit zijn de kosten die zijn uitgesloten op basis van de resultaten van het self assurance programma van Opdrachtnemer (zie eis CA105) of op basis van de beoordeling van Opdrachtgever. </t>
  </si>
  <si>
    <t>Fee</t>
  </si>
  <si>
    <t>Het van toepassing zijnde opslagpercentage zoals gedefinieerd in de Overeenkomst uitgedrukt in een nominale waarde.  </t>
  </si>
  <si>
    <t>Bijlage B2 VSP: format Cost Control Rapport - (b) tabel Prognose Eindafrekening</t>
  </si>
  <si>
    <t>Prognose Eindafrekening</t>
  </si>
  <si>
    <t xml:space="preserve">Opbouw berekening: </t>
  </si>
  <si>
    <t>Toelichting</t>
  </si>
  <si>
    <t>Deze periode</t>
  </si>
  <si>
    <t>Vorige periode</t>
  </si>
  <si>
    <t>Verschil</t>
  </si>
  <si>
    <t>Totaal vergoedbare kosten incl. Fee</t>
  </si>
  <si>
    <t xml:space="preserve">Prognose Einde werk </t>
  </si>
  <si>
    <t xml:space="preserve">Pain/Gain </t>
  </si>
  <si>
    <t>aparte berekening conform Overeenkomst art. 5.3</t>
  </si>
  <si>
    <t>subtotaal te vergoeden</t>
  </si>
  <si>
    <t>totaal incl. Pain/Gain</t>
  </si>
  <si>
    <t>Andere opeisbare bedragen die OG verschuldigd is aan ON</t>
  </si>
  <si>
    <t>te betalen door Opdrachtgever (OG)</t>
  </si>
  <si>
    <t>Andere opeisbare bedragen die ON verschuldigd is aan OG</t>
  </si>
  <si>
    <t>te betalen door Opdrachtnemer (ON)</t>
  </si>
  <si>
    <t>Totaal prognose eindafrekening</t>
  </si>
  <si>
    <t xml:space="preserve">Totaal reeds vergoedbaar gestelde kosten incl. Fee </t>
  </si>
  <si>
    <t>o.b.v. beoordelingsresultaat Opdrachtgever (OG)</t>
  </si>
  <si>
    <t>Totaal prognose nog te verrekenen</t>
  </si>
  <si>
    <t xml:space="preserve">Pain/Gain berekening : </t>
  </si>
  <si>
    <t>deze volgt op basis van de artikelen  5.3.2 en  5.3.3 van de Overeenkomst</t>
  </si>
  <si>
    <t>Bijlage B2: Format Cost Control Rapport - (c) tabel Prognose bedragen in de tijd</t>
  </si>
  <si>
    <t>Voorbeeld: rapportage december 2026</t>
  </si>
  <si>
    <t>Overzicht: bedragen verdeeld in de tijd</t>
  </si>
  <si>
    <t>bedragen zijn excl. Pain/Gain en overige te verrekenen bedragen</t>
  </si>
  <si>
    <t xml:space="preserve">Verdeling bedragen de tijd </t>
  </si>
  <si>
    <t>Verdeling bedragen in de tijd</t>
  </si>
  <si>
    <t xml:space="preserve">Totaal </t>
  </si>
  <si>
    <t>(laatste geaccepteerde) Verdeelstaat Targetprijs</t>
  </si>
  <si>
    <t>= conform tabblad CC110 Target Prijs Termijnstaat</t>
  </si>
  <si>
    <t>Target Prijs Einde Werk (incl. indexering over de nog te gane termijnen)</t>
  </si>
  <si>
    <t>= totaal dient aan te sluiten op tabblad CC150 (a) Target Prijs einde werk</t>
  </si>
  <si>
    <t xml:space="preserve">Prognose Einde Werk </t>
  </si>
  <si>
    <t>= totaal dient aan te sluiten op tabblad CC150 (a) Prognose einde werk</t>
  </si>
  <si>
    <t>Confrontatie  Target Prijs Einde Werk - Prognose Einde Werk</t>
  </si>
  <si>
    <t>(laatste geaccepteerde) Verdeelstaat Targetprijs - cumulatief</t>
  </si>
  <si>
    <t>Target Prijs Einde Werk (cumulatief)</t>
  </si>
  <si>
    <t>Prognose Einde Werk (cumulatief)</t>
  </si>
  <si>
    <t>Confrontatie  Target Prijs Einde Werk - Prognose Einde Werk cumulatief</t>
  </si>
  <si>
    <t>N.B.: de lichtrood gearceerde kolommen zijn de reeds gepasseerde perioden t/m de verslagperiode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</si>
</sst>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sz val="11"/>
      <name val="Aptos Narrow"/>
      <family val="2"/>
      <scheme val="minor"/>
    </font>
    <font>
      <sz val="20"/>
      <color theme="1"/>
      <name val="Aptos Narrow"/>
      <family val="2"/>
      <scheme val="minor"/>
    </font>
    <font>
      <b/>
      <sz val="14"/>
      <color theme="1"/>
      <name val="Aptos Narrow"/>
      <family val="2"/>
      <scheme val="minor"/>
    </font>
    <font>
      <i/>
      <sz val="11"/>
      <color theme="1"/>
      <name val="Aptos Narrow"/>
      <family val="2"/>
      <scheme val="minor"/>
    </font>
    <font>
      <sz val="9"/>
      <name val="Verdana"/>
      <family val="2"/>
    </font>
    <font>
      <b/>
      <sz val="9"/>
      <name val="Verdana"/>
      <family val="2"/>
    </font>
    <font>
      <i/>
      <sz val="9"/>
      <name val="Verdana"/>
      <family val="2"/>
    </font>
    <font>
      <sz val="9"/>
      <color rgb="FF000000"/>
      <name val="Verdana"/>
      <family val="2"/>
    </font>
    <font>
      <b/>
      <sz val="16"/>
      <color theme="1"/>
      <name val="Verdana"/>
      <family val="2"/>
    </font>
    <font>
      <b/>
      <i/>
      <sz val="11"/>
      <color theme="1"/>
      <name val="Verdana"/>
      <family val="2"/>
    </font>
    <font>
      <b/>
      <sz val="9"/>
      <color rgb="FF000000"/>
      <name val="Verdana"/>
      <family val="2"/>
    </font>
    <font>
      <b/>
      <sz val="12"/>
      <name val="Verdana"/>
      <family val="2"/>
    </font>
    <font>
      <sz val="12"/>
      <name val="Verdana"/>
      <family val="2"/>
    </font>
    <font>
      <b/>
      <i/>
      <sz val="14"/>
      <color rgb="FF000000"/>
      <name val="Verdana"/>
      <family val="2"/>
    </font>
    <font>
      <b/>
      <sz val="11"/>
      <name val="Verdana"/>
      <family val="2"/>
    </font>
    <font>
      <sz val="11"/>
      <name val="Verdana"/>
      <family val="2"/>
    </font>
    <font>
      <u/>
      <sz val="9"/>
      <color rgb="FF000000"/>
      <name val="Verdana"/>
      <family val="2"/>
    </font>
    <font>
      <b/>
      <i/>
      <sz val="9"/>
      <name val="Verdana"/>
      <family val="2"/>
    </font>
    <font>
      <i/>
      <sz val="9"/>
      <color rgb="FF000000"/>
      <name val="Verdana"/>
      <family val="2"/>
    </font>
    <font>
      <sz val="9"/>
      <color theme="1"/>
      <name val="Aptos Narrow"/>
      <family val="2"/>
      <scheme val="minor"/>
    </font>
    <font>
      <sz val="9"/>
      <color theme="0"/>
      <name val="Aptos Narrow"/>
      <family val="2"/>
      <scheme val="minor"/>
    </font>
    <font>
      <b/>
      <sz val="9"/>
      <color theme="0"/>
      <name val="Aptos Narrow"/>
      <family val="2"/>
      <scheme val="minor"/>
    </font>
  </fonts>
  <fills count="8">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top style="thin">
        <color theme="0"/>
      </top>
      <bottom style="thin">
        <color theme="0"/>
      </bottom>
      <diagonal/>
    </border>
    <border>
      <left/>
      <right style="medium">
        <color theme="0"/>
      </right>
      <top/>
      <bottom style="thin">
        <color indexed="64"/>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thin">
        <color theme="0"/>
      </top>
      <bottom/>
      <diagonal/>
    </border>
    <border>
      <left/>
      <right style="medium">
        <color theme="0"/>
      </right>
      <top style="thin">
        <color theme="0"/>
      </top>
      <bottom/>
      <diagonal/>
    </border>
    <border>
      <left/>
      <right/>
      <top/>
      <bottom style="thin">
        <color theme="0"/>
      </bottom>
      <diagonal/>
    </border>
    <border>
      <left/>
      <right/>
      <top/>
      <bottom style="thin">
        <color rgb="FF000000"/>
      </bottom>
      <diagonal/>
    </border>
    <border>
      <left style="medium">
        <color theme="0"/>
      </left>
      <right/>
      <top/>
      <bottom style="thin">
        <color rgb="FF000000"/>
      </bottom>
      <diagonal/>
    </border>
    <border>
      <left/>
      <right style="medium">
        <color theme="0"/>
      </right>
      <top/>
      <bottom style="thin">
        <color rgb="FF000000"/>
      </bottom>
      <diagonal/>
    </border>
    <border>
      <left style="thin">
        <color theme="0"/>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9" fontId="3" fillId="0" borderId="0" xfId="1"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0" applyNumberFormat="1"/>
    <xf numFmtId="164" fontId="4" fillId="2" borderId="0" xfId="0" applyNumberFormat="1" applyFont="1" applyFill="1"/>
    <xf numFmtId="164" fontId="0" fillId="3" borderId="0" xfId="0" applyNumberFormat="1" applyFill="1"/>
    <xf numFmtId="164" fontId="2" fillId="2" borderId="0" xfId="0" applyNumberFormat="1" applyFont="1" applyFill="1"/>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64" fontId="4" fillId="2" borderId="11" xfId="0" applyNumberFormat="1" applyFont="1" applyFill="1" applyBorder="1"/>
    <xf numFmtId="164" fontId="4" fillId="2" borderId="12" xfId="0" applyNumberFormat="1" applyFont="1" applyFill="1" applyBorder="1"/>
    <xf numFmtId="164" fontId="2" fillId="2" borderId="13" xfId="0" applyNumberFormat="1" applyFont="1" applyFill="1" applyBorder="1"/>
    <xf numFmtId="164" fontId="2" fillId="2" borderId="14" xfId="0" applyNumberFormat="1" applyFont="1" applyFill="1" applyBorder="1"/>
    <xf numFmtId="164" fontId="2" fillId="2" borderId="15" xfId="0" applyNumberFormat="1" applyFont="1" applyFill="1" applyBorder="1"/>
    <xf numFmtId="164" fontId="0" fillId="4" borderId="11" xfId="0" applyNumberFormat="1" applyFill="1" applyBorder="1"/>
    <xf numFmtId="164" fontId="0" fillId="4" borderId="0" xfId="0" applyNumberFormat="1" applyFill="1"/>
    <xf numFmtId="164" fontId="0" fillId="4" borderId="12" xfId="0" applyNumberFormat="1" applyFill="1" applyBorder="1"/>
    <xf numFmtId="164" fontId="0" fillId="4" borderId="5" xfId="0" applyNumberFormat="1" applyFill="1" applyBorder="1"/>
    <xf numFmtId="164" fontId="4" fillId="4" borderId="11" xfId="0" applyNumberFormat="1" applyFont="1" applyFill="1" applyBorder="1"/>
    <xf numFmtId="164" fontId="4" fillId="4" borderId="0" xfId="0" applyNumberFormat="1" applyFont="1" applyFill="1"/>
    <xf numFmtId="164" fontId="4" fillId="4" borderId="12" xfId="0" applyNumberFormat="1" applyFont="1" applyFill="1" applyBorder="1"/>
    <xf numFmtId="164" fontId="4" fillId="4" borderId="0" xfId="1" applyNumberFormat="1" applyFont="1" applyFill="1"/>
    <xf numFmtId="9" fontId="0" fillId="5" borderId="0" xfId="1" applyFont="1" applyFill="1" applyAlignment="1">
      <alignment horizontal="center"/>
    </xf>
    <xf numFmtId="0" fontId="0" fillId="4" borderId="16" xfId="0" applyFill="1" applyBorder="1"/>
    <xf numFmtId="0" fontId="0" fillId="4" borderId="12" xfId="0" applyFill="1" applyBorder="1"/>
    <xf numFmtId="0" fontId="0" fillId="4" borderId="11" xfId="0" applyFill="1" applyBorder="1"/>
    <xf numFmtId="0" fontId="4" fillId="2" borderId="11" xfId="0" applyFont="1" applyFill="1" applyBorder="1"/>
    <xf numFmtId="0" fontId="4" fillId="2" borderId="12" xfId="0" applyFont="1" applyFill="1" applyBorder="1"/>
    <xf numFmtId="0" fontId="4" fillId="4" borderId="11" xfId="0" applyFont="1" applyFill="1" applyBorder="1"/>
    <xf numFmtId="0" fontId="4" fillId="4" borderId="12" xfId="0" applyFont="1" applyFill="1" applyBorder="1"/>
    <xf numFmtId="0" fontId="4" fillId="2" borderId="12" xfId="0" quotePrefix="1" applyFont="1" applyFill="1" applyBorder="1"/>
    <xf numFmtId="0" fontId="2" fillId="2" borderId="13" xfId="0" applyFont="1" applyFill="1" applyBorder="1"/>
    <xf numFmtId="0" fontId="2" fillId="2" borderId="15" xfId="0" quotePrefix="1" applyFont="1" applyFill="1" applyBorder="1"/>
    <xf numFmtId="0" fontId="4" fillId="2" borderId="17" xfId="0" applyFont="1" applyFill="1" applyBorder="1" applyAlignment="1">
      <alignment vertical="center"/>
    </xf>
    <xf numFmtId="0" fontId="4" fillId="2" borderId="9" xfId="0" applyFont="1" applyFill="1" applyBorder="1" applyAlignment="1">
      <alignment vertical="center"/>
    </xf>
    <xf numFmtId="0" fontId="0" fillId="6" borderId="0" xfId="0" applyFill="1"/>
    <xf numFmtId="17" fontId="0" fillId="0" borderId="0" xfId="0" applyNumberFormat="1"/>
    <xf numFmtId="0" fontId="3" fillId="0" borderId="0" xfId="0" applyFont="1"/>
    <xf numFmtId="0" fontId="3" fillId="7" borderId="0" xfId="0" applyFont="1" applyFill="1"/>
    <xf numFmtId="0" fontId="0" fillId="7" borderId="0" xfId="0" applyFill="1"/>
    <xf numFmtId="0" fontId="8" fillId="0" borderId="0" xfId="0" applyFont="1"/>
    <xf numFmtId="0" fontId="2" fillId="0" borderId="7" xfId="0" applyFont="1" applyBorder="1" applyAlignment="1">
      <alignment horizontal="center" vertical="center" wrapText="1"/>
    </xf>
    <xf numFmtId="17" fontId="4" fillId="2" borderId="1" xfId="0" applyNumberFormat="1" applyFont="1" applyFill="1" applyBorder="1" applyAlignment="1">
      <alignment horizontal="center" vertical="center"/>
    </xf>
    <xf numFmtId="164" fontId="4" fillId="3" borderId="0" xfId="0" applyNumberFormat="1" applyFont="1" applyFill="1"/>
    <xf numFmtId="0" fontId="4" fillId="2" borderId="13" xfId="0" applyFont="1" applyFill="1" applyBorder="1"/>
    <xf numFmtId="0" fontId="4" fillId="2" borderId="15" xfId="0" quotePrefix="1" applyFont="1" applyFill="1" applyBorder="1"/>
    <xf numFmtId="9" fontId="1" fillId="0" borderId="0" xfId="1" applyFont="1"/>
    <xf numFmtId="164" fontId="4" fillId="3" borderId="13" xfId="0" applyNumberFormat="1" applyFont="1" applyFill="1" applyBorder="1"/>
    <xf numFmtId="164" fontId="4" fillId="3" borderId="14" xfId="0" applyNumberFormat="1" applyFont="1" applyFill="1" applyBorder="1"/>
    <xf numFmtId="164" fontId="4" fillId="3" borderId="15" xfId="0" applyNumberFormat="1" applyFont="1" applyFill="1" applyBorder="1"/>
    <xf numFmtId="0" fontId="0" fillId="0" borderId="11" xfId="0" applyBorder="1"/>
    <xf numFmtId="0" fontId="0" fillId="0" borderId="12" xfId="0" applyBorder="1"/>
    <xf numFmtId="164" fontId="0" fillId="0" borderId="11" xfId="0" applyNumberFormat="1" applyBorder="1"/>
    <xf numFmtId="164" fontId="0" fillId="0" borderId="12" xfId="0" applyNumberFormat="1" applyBorder="1"/>
    <xf numFmtId="0" fontId="9" fillId="0" borderId="0" xfId="0" applyFont="1"/>
    <xf numFmtId="164" fontId="2" fillId="2" borderId="0" xfId="0" applyNumberFormat="1" applyFont="1" applyFill="1" applyAlignment="1">
      <alignment horizontal="center"/>
    </xf>
    <xf numFmtId="0" fontId="2" fillId="2" borderId="0" xfId="0" applyFont="1" applyFill="1"/>
    <xf numFmtId="0" fontId="2" fillId="2" borderId="12" xfId="0" applyFont="1" applyFill="1" applyBorder="1"/>
    <xf numFmtId="9" fontId="0" fillId="4" borderId="0" xfId="1" applyFont="1" applyFill="1"/>
    <xf numFmtId="9" fontId="4" fillId="2" borderId="0" xfId="1" applyFont="1" applyFill="1"/>
    <xf numFmtId="9" fontId="4" fillId="4" borderId="0" xfId="1" applyFont="1" applyFill="1"/>
    <xf numFmtId="9" fontId="4" fillId="3" borderId="0" xfId="1" applyFont="1" applyFill="1"/>
    <xf numFmtId="164" fontId="0" fillId="4" borderId="19" xfId="0" applyNumberFormat="1" applyFill="1" applyBorder="1"/>
    <xf numFmtId="164" fontId="9" fillId="4" borderId="19" xfId="0" applyNumberFormat="1" applyFont="1" applyFill="1" applyBorder="1"/>
    <xf numFmtId="0" fontId="0" fillId="4" borderId="20" xfId="0" applyFill="1" applyBorder="1"/>
    <xf numFmtId="0" fontId="9" fillId="4" borderId="20" xfId="0" applyFont="1" applyFill="1" applyBorder="1"/>
    <xf numFmtId="0" fontId="9" fillId="4" borderId="19" xfId="0" applyFont="1" applyFill="1" applyBorder="1"/>
    <xf numFmtId="0" fontId="8" fillId="0" borderId="11" xfId="0" applyFont="1" applyBorder="1"/>
    <xf numFmtId="1" fontId="0" fillId="6" borderId="0" xfId="0" applyNumberFormat="1" applyFill="1"/>
    <xf numFmtId="1" fontId="0" fillId="4" borderId="0" xfId="0" applyNumberFormat="1" applyFill="1"/>
    <xf numFmtId="1" fontId="6" fillId="4" borderId="0" xfId="0" applyNumberFormat="1" applyFont="1" applyFill="1"/>
    <xf numFmtId="0" fontId="0" fillId="0" borderId="0" xfId="0" quotePrefix="1"/>
    <xf numFmtId="164" fontId="4" fillId="0" borderId="0" xfId="0" applyNumberFormat="1" applyFont="1"/>
    <xf numFmtId="0" fontId="2" fillId="0" borderId="0" xfId="0" applyFont="1"/>
    <xf numFmtId="0" fontId="2" fillId="0" borderId="0" xfId="0" quotePrefix="1" applyFont="1"/>
    <xf numFmtId="164" fontId="2" fillId="0" borderId="0" xfId="0" applyNumberFormat="1" applyFont="1" applyAlignment="1">
      <alignment horizontal="center"/>
    </xf>
    <xf numFmtId="164" fontId="9" fillId="0" borderId="0" xfId="0" applyNumberFormat="1" applyFont="1"/>
    <xf numFmtId="164" fontId="2" fillId="0" borderId="0" xfId="0" applyNumberFormat="1" applyFont="1"/>
    <xf numFmtId="0" fontId="2" fillId="2" borderId="2" xfId="0" applyFont="1" applyFill="1" applyBorder="1" applyAlignment="1">
      <alignment horizontal="left"/>
    </xf>
    <xf numFmtId="17" fontId="4" fillId="2" borderId="22" xfId="0" applyNumberFormat="1" applyFont="1" applyFill="1" applyBorder="1" applyAlignment="1">
      <alignment horizontal="center" vertical="center"/>
    </xf>
    <xf numFmtId="17" fontId="4" fillId="2" borderId="22" xfId="0" applyNumberFormat="1" applyFont="1" applyFill="1" applyBorder="1" applyAlignment="1">
      <alignment vertical="center"/>
    </xf>
    <xf numFmtId="0" fontId="2" fillId="2" borderId="23"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10" fillId="0" borderId="0" xfId="0" applyFont="1" applyAlignment="1">
      <alignment wrapText="1"/>
    </xf>
    <xf numFmtId="0" fontId="11" fillId="0" borderId="0" xfId="0" applyFont="1"/>
    <xf numFmtId="0" fontId="10" fillId="0" borderId="0" xfId="0" applyFont="1"/>
    <xf numFmtId="0" fontId="14" fillId="0" borderId="0" xfId="0" applyFont="1"/>
    <xf numFmtId="0" fontId="13" fillId="0" borderId="0" xfId="0" applyFont="1" applyAlignment="1">
      <alignment wrapText="1"/>
    </xf>
    <xf numFmtId="0" fontId="15" fillId="0" borderId="0" xfId="0" applyFont="1" applyAlignment="1">
      <alignment wrapText="1"/>
    </xf>
    <xf numFmtId="0" fontId="0" fillId="4" borderId="12" xfId="0" quotePrefix="1" applyFill="1" applyBorder="1" applyAlignment="1">
      <alignment wrapText="1"/>
    </xf>
    <xf numFmtId="0" fontId="0" fillId="4" borderId="21" xfId="0" applyFill="1" applyBorder="1" applyAlignment="1">
      <alignment wrapText="1"/>
    </xf>
    <xf numFmtId="0" fontId="7" fillId="0" borderId="0" xfId="0" applyFont="1"/>
    <xf numFmtId="0" fontId="7" fillId="0" borderId="0" xfId="0" applyFont="1" applyAlignment="1">
      <alignment wrapText="1"/>
    </xf>
    <xf numFmtId="0" fontId="11" fillId="0" borderId="0" xfId="0" applyFont="1" applyAlignment="1">
      <alignment wrapText="1"/>
    </xf>
    <xf numFmtId="0" fontId="17" fillId="0" borderId="0" xfId="0" applyFont="1"/>
    <xf numFmtId="0" fontId="19" fillId="0" borderId="0" xfId="0" applyFont="1"/>
    <xf numFmtId="0" fontId="20" fillId="0" borderId="0" xfId="0" applyFont="1"/>
    <xf numFmtId="0" fontId="23" fillId="0" borderId="0" xfId="0" applyFont="1"/>
    <xf numFmtId="0" fontId="24" fillId="0" borderId="0" xfId="0" applyFont="1" applyAlignment="1">
      <alignment wrapText="1"/>
    </xf>
    <xf numFmtId="164" fontId="25" fillId="4" borderId="0" xfId="0" applyNumberFormat="1" applyFont="1" applyFill="1"/>
    <xf numFmtId="164" fontId="26" fillId="2" borderId="0" xfId="0" applyNumberFormat="1" applyFont="1" applyFill="1"/>
    <xf numFmtId="164" fontId="26" fillId="4" borderId="0" xfId="0" applyNumberFormat="1" applyFont="1" applyFill="1"/>
    <xf numFmtId="164" fontId="26" fillId="3" borderId="0" xfId="0" applyNumberFormat="1" applyFont="1" applyFill="1"/>
    <xf numFmtId="164" fontId="25" fillId="3" borderId="0" xfId="0" applyNumberFormat="1" applyFont="1" applyFill="1"/>
    <xf numFmtId="164" fontId="27" fillId="2" borderId="0" xfId="0" applyNumberFormat="1" applyFont="1" applyFill="1"/>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0" borderId="0" xfId="0" applyFont="1" applyAlignment="1">
      <alignment horizontal="left"/>
    </xf>
    <xf numFmtId="17" fontId="4" fillId="2" borderId="0" xfId="0" applyNumberFormat="1" applyFont="1" applyFill="1" applyAlignment="1">
      <alignment horizontal="center" vertical="center" wrapText="1"/>
    </xf>
    <xf numFmtId="17" fontId="4" fillId="2" borderId="18" xfId="0" applyNumberFormat="1" applyFont="1" applyFill="1" applyBorder="1" applyAlignment="1">
      <alignment horizontal="center" vertical="center" wrapText="1"/>
    </xf>
    <xf numFmtId="0" fontId="2" fillId="2" borderId="0" xfId="0" applyFont="1" applyFill="1" applyAlignment="1">
      <alignment horizontal="left" vertical="center"/>
    </xf>
    <xf numFmtId="0" fontId="2" fillId="2" borderId="18" xfId="0" applyFont="1" applyFill="1" applyBorder="1" applyAlignment="1">
      <alignment horizontal="left"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1E60-5D27-4B92-85BF-5C76759B8579}">
  <sheetPr>
    <tabColor rgb="FFFFC000"/>
  </sheetPr>
  <dimension ref="B1:AC53"/>
  <sheetViews>
    <sheetView showGridLines="0" topLeftCell="B1" zoomScale="80" zoomScaleNormal="80" workbookViewId="0">
      <pane xSplit="1" ySplit="6" topLeftCell="AB7" activePane="bottomRight" state="frozen"/>
      <selection pane="topRight"/>
      <selection pane="bottomLeft"/>
      <selection pane="bottomRight" activeCell="AB6" sqref="AB6"/>
    </sheetView>
  </sheetViews>
  <sheetFormatPr defaultRowHeight="14.4" outlineLevelCol="1" x14ac:dyDescent="0.3"/>
  <cols>
    <col min="1" max="1" width="4.5546875" customWidth="1"/>
    <col min="2" max="2" width="31.44140625" customWidth="1"/>
    <col min="3" max="3" width="31.109375" customWidth="1"/>
    <col min="4" max="4" width="4.88671875" customWidth="1"/>
    <col min="5" max="12" width="14.6640625" customWidth="1"/>
    <col min="13" max="13" width="4.33203125" customWidth="1"/>
    <col min="14" max="14" width="12" customWidth="1"/>
    <col min="15" max="15" width="13.6640625" customWidth="1"/>
    <col min="16" max="16" width="14" customWidth="1" outlineLevel="1"/>
    <col min="17" max="18" width="14.6640625" customWidth="1" outlineLevel="1"/>
    <col min="19" max="20" width="14.6640625" customWidth="1"/>
    <col min="21" max="21" width="3.5546875" customWidth="1"/>
    <col min="22" max="24" width="14.6640625" customWidth="1"/>
    <col min="25" max="25" width="3.5546875" customWidth="1"/>
    <col min="26" max="34" width="14.6640625" customWidth="1"/>
  </cols>
  <sheetData>
    <row r="1" spans="2:29" ht="25.8" x14ac:dyDescent="0.5">
      <c r="B1" s="95" t="s">
        <v>0</v>
      </c>
    </row>
    <row r="2" spans="2:29" x14ac:dyDescent="0.3">
      <c r="B2" s="41" t="s">
        <v>1</v>
      </c>
      <c r="C2" s="42"/>
    </row>
    <row r="3" spans="2:29" x14ac:dyDescent="0.3">
      <c r="B3" s="40"/>
    </row>
    <row r="4" spans="2:29" ht="18" x14ac:dyDescent="0.35">
      <c r="B4" s="43" t="s">
        <v>2</v>
      </c>
    </row>
    <row r="5" spans="2:29" x14ac:dyDescent="0.3">
      <c r="B5" s="109" t="s">
        <v>3</v>
      </c>
      <c r="C5" s="110"/>
      <c r="E5" s="109" t="s">
        <v>4</v>
      </c>
      <c r="F5" s="111"/>
      <c r="G5" s="111"/>
      <c r="H5" s="111"/>
      <c r="I5" s="111"/>
      <c r="J5" s="111"/>
      <c r="K5" s="111"/>
      <c r="L5" s="110"/>
      <c r="N5" s="112" t="s">
        <v>5</v>
      </c>
      <c r="O5" s="113"/>
      <c r="P5" s="113"/>
      <c r="Q5" s="113"/>
      <c r="R5" s="113"/>
      <c r="S5" s="113"/>
      <c r="T5" s="113"/>
      <c r="V5" s="112" t="s">
        <v>6</v>
      </c>
      <c r="W5" s="113"/>
      <c r="X5" s="113"/>
      <c r="Z5" s="112" t="s">
        <v>7</v>
      </c>
      <c r="AA5" s="113"/>
      <c r="AB5" s="113"/>
      <c r="AC5" s="113"/>
    </row>
    <row r="6" spans="2:29" ht="63.9" customHeight="1" x14ac:dyDescent="0.3">
      <c r="B6" s="37" t="s">
        <v>8</v>
      </c>
      <c r="C6" s="36" t="s">
        <v>9</v>
      </c>
      <c r="E6" s="10" t="s">
        <v>10</v>
      </c>
      <c r="F6" s="5" t="s">
        <v>11</v>
      </c>
      <c r="G6" s="3" t="s">
        <v>12</v>
      </c>
      <c r="H6" s="2" t="s">
        <v>13</v>
      </c>
      <c r="I6" s="2" t="s">
        <v>14</v>
      </c>
      <c r="J6" s="5" t="s">
        <v>15</v>
      </c>
      <c r="K6" s="4" t="s">
        <v>16</v>
      </c>
      <c r="L6" s="11" t="s">
        <v>17</v>
      </c>
      <c r="N6" s="2" t="s">
        <v>18</v>
      </c>
      <c r="O6" s="5" t="s">
        <v>19</v>
      </c>
      <c r="P6" s="3" t="s">
        <v>20</v>
      </c>
      <c r="Q6" s="2" t="s">
        <v>21</v>
      </c>
      <c r="R6" s="2" t="s">
        <v>22</v>
      </c>
      <c r="S6" s="5" t="s">
        <v>23</v>
      </c>
      <c r="T6" s="4" t="s">
        <v>24</v>
      </c>
      <c r="V6" s="2" t="s">
        <v>25</v>
      </c>
      <c r="W6" s="5" t="s">
        <v>26</v>
      </c>
      <c r="X6" s="3" t="s">
        <v>27</v>
      </c>
      <c r="Z6" s="2" t="s">
        <v>28</v>
      </c>
      <c r="AA6" s="5" t="s">
        <v>29</v>
      </c>
      <c r="AB6" s="3" t="s">
        <v>30</v>
      </c>
      <c r="AC6" s="2" t="s">
        <v>31</v>
      </c>
    </row>
    <row r="7" spans="2:29" x14ac:dyDescent="0.3">
      <c r="B7" s="26" t="s">
        <v>32</v>
      </c>
      <c r="C7" s="27" t="s">
        <v>33</v>
      </c>
      <c r="E7" s="17">
        <v>200</v>
      </c>
      <c r="F7" s="18">
        <v>-10</v>
      </c>
      <c r="G7" s="18">
        <v>4</v>
      </c>
      <c r="H7" s="18">
        <v>20</v>
      </c>
      <c r="I7" s="18">
        <f>SUM(E7:H7)</f>
        <v>214</v>
      </c>
      <c r="J7" s="18">
        <v>12</v>
      </c>
      <c r="K7" s="18"/>
      <c r="L7" s="19">
        <f>SUM(I7:K7)</f>
        <v>226</v>
      </c>
      <c r="M7" s="6"/>
      <c r="N7" s="18">
        <v>55</v>
      </c>
      <c r="O7" s="61">
        <f>N7/I7</f>
        <v>0.2570093457943925</v>
      </c>
      <c r="P7" s="103">
        <v>35</v>
      </c>
      <c r="Q7" s="103">
        <v>16</v>
      </c>
      <c r="R7" s="103">
        <v>8</v>
      </c>
      <c r="S7" s="18">
        <f>SUM(P7:R7)</f>
        <v>59</v>
      </c>
      <c r="T7" s="18">
        <f>N7-S7</f>
        <v>-4</v>
      </c>
      <c r="U7" s="6"/>
      <c r="V7" s="18">
        <v>190</v>
      </c>
      <c r="W7" s="18">
        <f>S7+V7</f>
        <v>249</v>
      </c>
      <c r="X7" s="18">
        <f>L7-W7</f>
        <v>-23</v>
      </c>
      <c r="Y7" s="6"/>
      <c r="Z7" s="18">
        <v>-2</v>
      </c>
      <c r="AA7" s="18">
        <f>T7-Z7</f>
        <v>-2</v>
      </c>
      <c r="AB7" s="18">
        <v>-20</v>
      </c>
      <c r="AC7" s="18">
        <f>X7-AB7</f>
        <v>-3</v>
      </c>
    </row>
    <row r="8" spans="2:29" x14ac:dyDescent="0.3">
      <c r="B8" s="28" t="s">
        <v>34</v>
      </c>
      <c r="C8" s="27" t="s">
        <v>33</v>
      </c>
      <c r="E8" s="17">
        <v>100</v>
      </c>
      <c r="F8" s="18"/>
      <c r="G8" s="18">
        <v>2</v>
      </c>
      <c r="H8" s="18"/>
      <c r="I8" s="18">
        <f t="shared" ref="I8:I19" si="0">SUM(E8:H8)</f>
        <v>102</v>
      </c>
      <c r="J8" s="18">
        <v>6</v>
      </c>
      <c r="K8" s="18">
        <v>10</v>
      </c>
      <c r="L8" s="19">
        <f t="shared" ref="L8:L13" si="1">SUM(I8:K8)</f>
        <v>118</v>
      </c>
      <c r="M8" s="6"/>
      <c r="N8" s="18">
        <v>0</v>
      </c>
      <c r="O8" s="61">
        <f t="shared" ref="O8:O13" si="2">N8/I8</f>
        <v>0</v>
      </c>
      <c r="P8" s="103">
        <v>2</v>
      </c>
      <c r="Q8" s="103">
        <v>1</v>
      </c>
      <c r="R8" s="103">
        <v>1</v>
      </c>
      <c r="S8" s="18">
        <f t="shared" ref="S8:S13" si="3">SUM(P8:R8)</f>
        <v>4</v>
      </c>
      <c r="T8" s="18">
        <f t="shared" ref="T8:T13" si="4">N8-S8</f>
        <v>-4</v>
      </c>
      <c r="U8" s="6"/>
      <c r="V8" s="18">
        <v>110</v>
      </c>
      <c r="W8" s="18">
        <f t="shared" ref="W8:W13" si="5">S8+V8</f>
        <v>114</v>
      </c>
      <c r="X8" s="18">
        <f t="shared" ref="X8:X13" si="6">L8-W8</f>
        <v>4</v>
      </c>
      <c r="Y8" s="6"/>
      <c r="Z8" s="18">
        <v>-2</v>
      </c>
      <c r="AA8" s="18">
        <f t="shared" ref="AA8:AA13" si="7">T8-Z8</f>
        <v>-2</v>
      </c>
      <c r="AB8" s="18">
        <v>0</v>
      </c>
      <c r="AC8" s="18">
        <f t="shared" ref="AC8:AC13" si="8">X8-AB8</f>
        <v>4</v>
      </c>
    </row>
    <row r="9" spans="2:29" x14ac:dyDescent="0.3">
      <c r="B9" s="28" t="s">
        <v>35</v>
      </c>
      <c r="C9" s="27" t="s">
        <v>33</v>
      </c>
      <c r="E9" s="17">
        <v>100</v>
      </c>
      <c r="F9" s="18"/>
      <c r="G9" s="18">
        <v>2</v>
      </c>
      <c r="H9" s="18"/>
      <c r="I9" s="18">
        <f t="shared" si="0"/>
        <v>102</v>
      </c>
      <c r="J9" s="18">
        <v>6</v>
      </c>
      <c r="K9" s="18"/>
      <c r="L9" s="19">
        <f t="shared" si="1"/>
        <v>108</v>
      </c>
      <c r="M9" s="6"/>
      <c r="N9" s="18">
        <v>34</v>
      </c>
      <c r="O9" s="61">
        <f t="shared" si="2"/>
        <v>0.33333333333333331</v>
      </c>
      <c r="P9" s="103">
        <v>23</v>
      </c>
      <c r="Q9" s="103">
        <v>4</v>
      </c>
      <c r="R9" s="103">
        <v>4</v>
      </c>
      <c r="S9" s="18">
        <f t="shared" si="3"/>
        <v>31</v>
      </c>
      <c r="T9" s="18">
        <f t="shared" si="4"/>
        <v>3</v>
      </c>
      <c r="U9" s="6"/>
      <c r="V9" s="18">
        <v>80</v>
      </c>
      <c r="W9" s="18">
        <f t="shared" si="5"/>
        <v>111</v>
      </c>
      <c r="X9" s="18">
        <f t="shared" si="6"/>
        <v>-3</v>
      </c>
      <c r="Y9" s="6"/>
      <c r="Z9" s="18">
        <v>0</v>
      </c>
      <c r="AA9" s="18">
        <f t="shared" si="7"/>
        <v>3</v>
      </c>
      <c r="AB9" s="18">
        <v>0</v>
      </c>
      <c r="AC9" s="18">
        <f t="shared" si="8"/>
        <v>-3</v>
      </c>
    </row>
    <row r="10" spans="2:29" x14ac:dyDescent="0.3">
      <c r="B10" s="28" t="s">
        <v>36</v>
      </c>
      <c r="C10" s="27" t="s">
        <v>33</v>
      </c>
      <c r="E10" s="17">
        <v>50</v>
      </c>
      <c r="F10" s="18">
        <v>10</v>
      </c>
      <c r="G10" s="18">
        <v>1</v>
      </c>
      <c r="H10" s="18"/>
      <c r="I10" s="18">
        <f t="shared" si="0"/>
        <v>61</v>
      </c>
      <c r="J10" s="18">
        <v>3</v>
      </c>
      <c r="K10" s="18"/>
      <c r="L10" s="19">
        <f t="shared" si="1"/>
        <v>64</v>
      </c>
      <c r="M10" s="6"/>
      <c r="N10" s="18">
        <v>0</v>
      </c>
      <c r="O10" s="61">
        <f t="shared" si="2"/>
        <v>0</v>
      </c>
      <c r="P10" s="103">
        <v>0</v>
      </c>
      <c r="Q10" s="103">
        <v>0</v>
      </c>
      <c r="R10" s="103">
        <v>0</v>
      </c>
      <c r="S10" s="18">
        <f t="shared" si="3"/>
        <v>0</v>
      </c>
      <c r="T10" s="18">
        <f t="shared" si="4"/>
        <v>0</v>
      </c>
      <c r="U10" s="6"/>
      <c r="V10" s="18">
        <v>64</v>
      </c>
      <c r="W10" s="18">
        <f t="shared" si="5"/>
        <v>64</v>
      </c>
      <c r="X10" s="18">
        <f t="shared" si="6"/>
        <v>0</v>
      </c>
      <c r="Y10" s="6"/>
      <c r="Z10" s="18">
        <v>0</v>
      </c>
      <c r="AA10" s="18">
        <f t="shared" si="7"/>
        <v>0</v>
      </c>
      <c r="AB10" s="18">
        <v>0</v>
      </c>
      <c r="AC10" s="18">
        <f t="shared" si="8"/>
        <v>0</v>
      </c>
    </row>
    <row r="11" spans="2:29" x14ac:dyDescent="0.3">
      <c r="B11" s="28" t="s">
        <v>37</v>
      </c>
      <c r="C11" s="27" t="s">
        <v>33</v>
      </c>
      <c r="E11" s="17">
        <v>300</v>
      </c>
      <c r="F11" s="20"/>
      <c r="G11" s="18">
        <v>6</v>
      </c>
      <c r="H11" s="18"/>
      <c r="I11" s="18">
        <f t="shared" si="0"/>
        <v>306</v>
      </c>
      <c r="J11" s="18">
        <v>18</v>
      </c>
      <c r="K11" s="18"/>
      <c r="L11" s="19">
        <f t="shared" si="1"/>
        <v>324</v>
      </c>
      <c r="M11" s="6"/>
      <c r="N11" s="18">
        <v>45</v>
      </c>
      <c r="O11" s="61">
        <f t="shared" si="2"/>
        <v>0.14705882352941177</v>
      </c>
      <c r="P11" s="103">
        <v>38</v>
      </c>
      <c r="Q11" s="103">
        <v>12</v>
      </c>
      <c r="R11" s="103">
        <v>6</v>
      </c>
      <c r="S11" s="18">
        <f t="shared" si="3"/>
        <v>56</v>
      </c>
      <c r="T11" s="18">
        <f t="shared" si="4"/>
        <v>-11</v>
      </c>
      <c r="U11" s="6"/>
      <c r="V11" s="18">
        <v>250</v>
      </c>
      <c r="W11" s="18">
        <f t="shared" si="5"/>
        <v>306</v>
      </c>
      <c r="X11" s="18">
        <f t="shared" si="6"/>
        <v>18</v>
      </c>
      <c r="Y11" s="6"/>
      <c r="Z11" s="18">
        <v>-9</v>
      </c>
      <c r="AA11" s="18">
        <f t="shared" si="7"/>
        <v>-2</v>
      </c>
      <c r="AB11" s="18">
        <v>10</v>
      </c>
      <c r="AC11" s="18">
        <f t="shared" si="8"/>
        <v>8</v>
      </c>
    </row>
    <row r="12" spans="2:29" x14ac:dyDescent="0.3">
      <c r="B12" s="28" t="s">
        <v>38</v>
      </c>
      <c r="C12" s="27" t="s">
        <v>33</v>
      </c>
      <c r="E12" s="17">
        <v>100</v>
      </c>
      <c r="F12" s="18"/>
      <c r="G12" s="18">
        <v>2</v>
      </c>
      <c r="H12" s="18">
        <v>5</v>
      </c>
      <c r="I12" s="18">
        <f t="shared" si="0"/>
        <v>107</v>
      </c>
      <c r="J12" s="18">
        <v>6</v>
      </c>
      <c r="K12" s="18"/>
      <c r="L12" s="19">
        <f t="shared" si="1"/>
        <v>113</v>
      </c>
      <c r="M12" s="6"/>
      <c r="N12" s="18">
        <v>10</v>
      </c>
      <c r="O12" s="61">
        <f t="shared" si="2"/>
        <v>9.3457943925233641E-2</v>
      </c>
      <c r="P12" s="103">
        <v>0</v>
      </c>
      <c r="Q12" s="103">
        <v>0</v>
      </c>
      <c r="R12" s="103">
        <v>0</v>
      </c>
      <c r="S12" s="18">
        <f t="shared" si="3"/>
        <v>0</v>
      </c>
      <c r="T12" s="18">
        <f t="shared" si="4"/>
        <v>10</v>
      </c>
      <c r="U12" s="6"/>
      <c r="V12" s="18">
        <v>120</v>
      </c>
      <c r="W12" s="18">
        <f t="shared" si="5"/>
        <v>120</v>
      </c>
      <c r="X12" s="18">
        <f t="shared" si="6"/>
        <v>-7</v>
      </c>
      <c r="Y12" s="6"/>
      <c r="Z12" s="18">
        <v>5</v>
      </c>
      <c r="AA12" s="18">
        <f t="shared" si="7"/>
        <v>5</v>
      </c>
      <c r="AB12" s="18">
        <v>-9</v>
      </c>
      <c r="AC12" s="18">
        <f t="shared" si="8"/>
        <v>2</v>
      </c>
    </row>
    <row r="13" spans="2:29" x14ac:dyDescent="0.3">
      <c r="B13" s="28" t="s">
        <v>39</v>
      </c>
      <c r="C13" s="27" t="s">
        <v>33</v>
      </c>
      <c r="E13" s="17">
        <v>150</v>
      </c>
      <c r="F13" s="18"/>
      <c r="G13" s="18">
        <v>3</v>
      </c>
      <c r="H13" s="18"/>
      <c r="I13" s="18">
        <f t="shared" si="0"/>
        <v>153</v>
      </c>
      <c r="J13" s="18">
        <v>9</v>
      </c>
      <c r="K13" s="18"/>
      <c r="L13" s="19">
        <f t="shared" si="1"/>
        <v>162</v>
      </c>
      <c r="M13" s="6"/>
      <c r="N13" s="18">
        <v>6</v>
      </c>
      <c r="O13" s="61">
        <f t="shared" si="2"/>
        <v>3.9215686274509803E-2</v>
      </c>
      <c r="P13" s="103">
        <v>2</v>
      </c>
      <c r="Q13" s="103">
        <v>2</v>
      </c>
      <c r="R13" s="103">
        <v>2</v>
      </c>
      <c r="S13" s="18">
        <f t="shared" si="3"/>
        <v>6</v>
      </c>
      <c r="T13" s="18">
        <f t="shared" si="4"/>
        <v>0</v>
      </c>
      <c r="U13" s="6"/>
      <c r="V13" s="18">
        <v>155</v>
      </c>
      <c r="W13" s="18">
        <f t="shared" si="5"/>
        <v>161</v>
      </c>
      <c r="X13" s="18">
        <f t="shared" si="6"/>
        <v>1</v>
      </c>
      <c r="Y13" s="6"/>
      <c r="Z13" s="18">
        <v>0</v>
      </c>
      <c r="AA13" s="18">
        <f t="shared" si="7"/>
        <v>0</v>
      </c>
      <c r="AB13" s="18">
        <v>0</v>
      </c>
      <c r="AC13" s="18">
        <f t="shared" si="8"/>
        <v>1</v>
      </c>
    </row>
    <row r="14" spans="2:29" x14ac:dyDescent="0.3">
      <c r="B14" s="29" t="s">
        <v>40</v>
      </c>
      <c r="C14" s="30"/>
      <c r="E14" s="12">
        <f>SUBTOTAL(9,E7:E13)</f>
        <v>1000</v>
      </c>
      <c r="F14" s="7">
        <f t="shared" ref="F14:N14" si="9">SUBTOTAL(9,F7:F13)</f>
        <v>0</v>
      </c>
      <c r="G14" s="7">
        <f t="shared" si="9"/>
        <v>20</v>
      </c>
      <c r="H14" s="7">
        <f t="shared" si="9"/>
        <v>25</v>
      </c>
      <c r="I14" s="7">
        <f t="shared" si="9"/>
        <v>1045</v>
      </c>
      <c r="J14" s="7">
        <f t="shared" si="9"/>
        <v>60</v>
      </c>
      <c r="K14" s="7">
        <f t="shared" si="9"/>
        <v>10</v>
      </c>
      <c r="L14" s="13">
        <f t="shared" si="9"/>
        <v>1115</v>
      </c>
      <c r="M14" s="6"/>
      <c r="N14" s="7">
        <f t="shared" si="9"/>
        <v>150</v>
      </c>
      <c r="O14" s="62">
        <f>N14/I14</f>
        <v>0.14354066985645933</v>
      </c>
      <c r="P14" s="104">
        <f t="shared" ref="P14" si="10">SUBTOTAL(9,P7:P13)</f>
        <v>100</v>
      </c>
      <c r="Q14" s="104">
        <f t="shared" ref="Q14" si="11">SUBTOTAL(9,Q7:Q13)</f>
        <v>35</v>
      </c>
      <c r="R14" s="104">
        <f t="shared" ref="R14" si="12">SUBTOTAL(9,R7:R13)</f>
        <v>21</v>
      </c>
      <c r="S14" s="7">
        <f t="shared" ref="S14:V14" si="13">SUBTOTAL(9,S7:S13)</f>
        <v>156</v>
      </c>
      <c r="T14" s="7">
        <f t="shared" si="13"/>
        <v>-6</v>
      </c>
      <c r="U14" s="6"/>
      <c r="V14" s="7">
        <f t="shared" si="13"/>
        <v>969</v>
      </c>
      <c r="W14" s="7">
        <f t="shared" ref="W14" si="14">SUBTOTAL(9,W7:W13)</f>
        <v>1125</v>
      </c>
      <c r="X14" s="7">
        <f t="shared" ref="X14:Z14" si="15">SUBTOTAL(9,X7:X13)</f>
        <v>-10</v>
      </c>
      <c r="Y14" s="6"/>
      <c r="Z14" s="7">
        <f t="shared" si="15"/>
        <v>-8</v>
      </c>
      <c r="AA14" s="7">
        <f t="shared" ref="AA14" si="16">SUBTOTAL(9,AA7:AA13)</f>
        <v>2</v>
      </c>
      <c r="AB14" s="7">
        <f t="shared" ref="AB14" si="17">SUBTOTAL(9,AB7:AB13)</f>
        <v>-19</v>
      </c>
      <c r="AC14" s="7">
        <f t="shared" ref="AC14" si="18">SUBTOTAL(9,AC7:AC13)</f>
        <v>9</v>
      </c>
    </row>
    <row r="15" spans="2:29" x14ac:dyDescent="0.3">
      <c r="B15" s="31"/>
      <c r="C15" s="32"/>
      <c r="E15" s="21"/>
      <c r="F15" s="22"/>
      <c r="G15" s="22"/>
      <c r="H15" s="22"/>
      <c r="I15" s="22"/>
      <c r="J15" s="22"/>
      <c r="K15" s="22"/>
      <c r="L15" s="23"/>
      <c r="M15" s="6"/>
      <c r="N15" s="22"/>
      <c r="O15" s="24"/>
      <c r="P15" s="105"/>
      <c r="Q15" s="105"/>
      <c r="R15" s="105"/>
      <c r="S15" s="22"/>
      <c r="T15" s="22"/>
      <c r="U15" s="6"/>
      <c r="V15" s="22"/>
      <c r="W15" s="22"/>
      <c r="X15" s="22"/>
      <c r="Y15" s="6"/>
      <c r="Z15" s="22"/>
      <c r="AA15" s="22"/>
      <c r="AB15" s="22"/>
      <c r="AC15" s="22"/>
    </row>
    <row r="16" spans="2:29" x14ac:dyDescent="0.3">
      <c r="B16" s="28" t="s">
        <v>32</v>
      </c>
      <c r="C16" s="27" t="s">
        <v>33</v>
      </c>
      <c r="E16" s="17">
        <v>50</v>
      </c>
      <c r="F16" s="18">
        <v>10</v>
      </c>
      <c r="G16" s="18">
        <v>1</v>
      </c>
      <c r="H16" s="18"/>
      <c r="I16" s="18">
        <f t="shared" si="0"/>
        <v>61</v>
      </c>
      <c r="J16" s="18">
        <v>3</v>
      </c>
      <c r="K16" s="18">
        <v>20</v>
      </c>
      <c r="L16" s="19">
        <f t="shared" ref="L16:L19" si="19">SUM(I16:K16)</f>
        <v>84</v>
      </c>
      <c r="M16" s="6"/>
      <c r="N16" s="18">
        <v>8</v>
      </c>
      <c r="O16" s="61">
        <f t="shared" ref="O16:O19" si="20">N16/I16</f>
        <v>0.13114754098360656</v>
      </c>
      <c r="P16" s="103">
        <v>4</v>
      </c>
      <c r="Q16" s="103">
        <v>4</v>
      </c>
      <c r="R16" s="103">
        <v>2</v>
      </c>
      <c r="S16" s="18">
        <f t="shared" ref="S16:S19" si="21">SUM(P16:R16)</f>
        <v>10</v>
      </c>
      <c r="T16" s="18">
        <f t="shared" ref="T16:T19" si="22">N16-S16</f>
        <v>-2</v>
      </c>
      <c r="U16" s="6"/>
      <c r="V16" s="18">
        <v>80</v>
      </c>
      <c r="W16" s="18">
        <f>S16+V16</f>
        <v>90</v>
      </c>
      <c r="X16" s="18">
        <f>L16-W16</f>
        <v>-6</v>
      </c>
      <c r="Y16" s="6"/>
      <c r="Z16" s="18">
        <v>0</v>
      </c>
      <c r="AA16" s="18">
        <f>T16-Z16</f>
        <v>-2</v>
      </c>
      <c r="AB16" s="18">
        <v>0</v>
      </c>
      <c r="AC16" s="18">
        <f>X16-AB16</f>
        <v>-6</v>
      </c>
    </row>
    <row r="17" spans="2:29" x14ac:dyDescent="0.3">
      <c r="B17" s="28" t="s">
        <v>34</v>
      </c>
      <c r="C17" s="27" t="s">
        <v>33</v>
      </c>
      <c r="E17" s="17">
        <v>100</v>
      </c>
      <c r="F17" s="18"/>
      <c r="G17" s="18">
        <v>2</v>
      </c>
      <c r="H17" s="18">
        <v>5</v>
      </c>
      <c r="I17" s="18">
        <f t="shared" si="0"/>
        <v>107</v>
      </c>
      <c r="J17" s="18">
        <v>6</v>
      </c>
      <c r="K17" s="18"/>
      <c r="L17" s="19">
        <f t="shared" si="19"/>
        <v>113</v>
      </c>
      <c r="M17" s="6"/>
      <c r="N17" s="18">
        <v>12</v>
      </c>
      <c r="O17" s="61">
        <f t="shared" si="20"/>
        <v>0.11214953271028037</v>
      </c>
      <c r="P17" s="103">
        <v>3</v>
      </c>
      <c r="Q17" s="103">
        <v>3</v>
      </c>
      <c r="R17" s="103">
        <v>3</v>
      </c>
      <c r="S17" s="18">
        <f t="shared" si="21"/>
        <v>9</v>
      </c>
      <c r="T17" s="18">
        <f t="shared" si="22"/>
        <v>3</v>
      </c>
      <c r="U17" s="6"/>
      <c r="V17" s="18">
        <v>105</v>
      </c>
      <c r="W17" s="18">
        <f t="shared" ref="W17:W19" si="23">S17+V17</f>
        <v>114</v>
      </c>
      <c r="X17" s="18">
        <f t="shared" ref="X17:X19" si="24">L17-W17</f>
        <v>-1</v>
      </c>
      <c r="Y17" s="6"/>
      <c r="Z17" s="18">
        <v>1</v>
      </c>
      <c r="AA17" s="18">
        <f t="shared" ref="AA17:AA18" si="25">T17-Z17</f>
        <v>2</v>
      </c>
      <c r="AB17" s="18">
        <v>0</v>
      </c>
      <c r="AC17" s="18">
        <f t="shared" ref="AC17:AC18" si="26">X17-AB17</f>
        <v>-1</v>
      </c>
    </row>
    <row r="18" spans="2:29" x14ac:dyDescent="0.3">
      <c r="B18" s="28" t="s">
        <v>35</v>
      </c>
      <c r="C18" s="27" t="s">
        <v>33</v>
      </c>
      <c r="E18" s="17">
        <v>200</v>
      </c>
      <c r="F18" s="18"/>
      <c r="G18" s="18">
        <v>4</v>
      </c>
      <c r="H18" s="18"/>
      <c r="I18" s="18">
        <f t="shared" si="0"/>
        <v>204</v>
      </c>
      <c r="J18" s="18">
        <v>12</v>
      </c>
      <c r="K18" s="18"/>
      <c r="L18" s="19">
        <f t="shared" si="19"/>
        <v>216</v>
      </c>
      <c r="M18" s="6"/>
      <c r="N18" s="18">
        <v>23</v>
      </c>
      <c r="O18" s="61">
        <f t="shared" si="20"/>
        <v>0.11274509803921569</v>
      </c>
      <c r="P18" s="103">
        <v>15</v>
      </c>
      <c r="Q18" s="103">
        <v>8</v>
      </c>
      <c r="R18" s="103">
        <v>5</v>
      </c>
      <c r="S18" s="18">
        <f t="shared" si="21"/>
        <v>28</v>
      </c>
      <c r="T18" s="18">
        <f t="shared" si="22"/>
        <v>-5</v>
      </c>
      <c r="U18" s="6"/>
      <c r="V18" s="18">
        <v>190</v>
      </c>
      <c r="W18" s="18">
        <f t="shared" si="23"/>
        <v>218</v>
      </c>
      <c r="X18" s="18">
        <f t="shared" si="24"/>
        <v>-2</v>
      </c>
      <c r="Y18" s="6"/>
      <c r="Z18" s="18">
        <v>-3</v>
      </c>
      <c r="AA18" s="18">
        <f t="shared" si="25"/>
        <v>-2</v>
      </c>
      <c r="AB18" s="18">
        <v>-4</v>
      </c>
      <c r="AC18" s="18">
        <f t="shared" si="26"/>
        <v>2</v>
      </c>
    </row>
    <row r="19" spans="2:29" x14ac:dyDescent="0.3">
      <c r="B19" s="28" t="s">
        <v>39</v>
      </c>
      <c r="C19" s="27" t="s">
        <v>33</v>
      </c>
      <c r="E19" s="17">
        <v>50</v>
      </c>
      <c r="F19" s="18"/>
      <c r="G19" s="18">
        <v>1</v>
      </c>
      <c r="H19" s="18"/>
      <c r="I19" s="18">
        <f t="shared" si="0"/>
        <v>51</v>
      </c>
      <c r="J19" s="18">
        <v>3</v>
      </c>
      <c r="K19" s="18"/>
      <c r="L19" s="19">
        <f t="shared" si="19"/>
        <v>54</v>
      </c>
      <c r="M19" s="6"/>
      <c r="N19" s="18">
        <v>7</v>
      </c>
      <c r="O19" s="61">
        <f t="shared" si="20"/>
        <v>0.13725490196078433</v>
      </c>
      <c r="P19" s="103">
        <v>3</v>
      </c>
      <c r="Q19" s="103">
        <v>2</v>
      </c>
      <c r="R19" s="103">
        <v>2</v>
      </c>
      <c r="S19" s="18">
        <f t="shared" si="21"/>
        <v>7</v>
      </c>
      <c r="T19" s="18">
        <f t="shared" si="22"/>
        <v>0</v>
      </c>
      <c r="U19" s="6"/>
      <c r="V19" s="18">
        <v>40</v>
      </c>
      <c r="W19" s="18">
        <f t="shared" si="23"/>
        <v>47</v>
      </c>
      <c r="X19" s="18">
        <f t="shared" si="24"/>
        <v>7</v>
      </c>
      <c r="Y19" s="6"/>
      <c r="Z19" s="18">
        <v>-1</v>
      </c>
      <c r="AA19" s="18">
        <f t="shared" ref="AA19" si="27">T19-Z19</f>
        <v>1</v>
      </c>
      <c r="AB19" s="18">
        <v>5</v>
      </c>
      <c r="AC19" s="18">
        <f t="shared" ref="AC19" si="28">X19-AB19</f>
        <v>2</v>
      </c>
    </row>
    <row r="20" spans="2:29" x14ac:dyDescent="0.3">
      <c r="B20" s="29" t="s">
        <v>41</v>
      </c>
      <c r="C20" s="30"/>
      <c r="E20" s="12">
        <f>SUBTOTAL(9,E16:E19)</f>
        <v>400</v>
      </c>
      <c r="F20" s="7">
        <f t="shared" ref="F20:N20" si="29">SUBTOTAL(9,F16:F19)</f>
        <v>10</v>
      </c>
      <c r="G20" s="7">
        <f t="shared" si="29"/>
        <v>8</v>
      </c>
      <c r="H20" s="7">
        <f t="shared" si="29"/>
        <v>5</v>
      </c>
      <c r="I20" s="7">
        <f t="shared" si="29"/>
        <v>423</v>
      </c>
      <c r="J20" s="7">
        <f t="shared" si="29"/>
        <v>24</v>
      </c>
      <c r="K20" s="7">
        <f t="shared" si="29"/>
        <v>20</v>
      </c>
      <c r="L20" s="13">
        <f t="shared" si="29"/>
        <v>467</v>
      </c>
      <c r="M20" s="6"/>
      <c r="N20" s="7">
        <f t="shared" si="29"/>
        <v>50</v>
      </c>
      <c r="O20" s="62">
        <f>N20/I20</f>
        <v>0.1182033096926714</v>
      </c>
      <c r="P20" s="104">
        <f t="shared" ref="P20" si="30">SUBTOTAL(9,P16:P19)</f>
        <v>25</v>
      </c>
      <c r="Q20" s="104">
        <f t="shared" ref="Q20" si="31">SUBTOTAL(9,Q16:Q19)</f>
        <v>17</v>
      </c>
      <c r="R20" s="104">
        <f t="shared" ref="R20" si="32">SUBTOTAL(9,R16:R19)</f>
        <v>12</v>
      </c>
      <c r="S20" s="7">
        <f t="shared" ref="S20:V20" si="33">SUBTOTAL(9,S16:S19)</f>
        <v>54</v>
      </c>
      <c r="T20" s="7">
        <f t="shared" si="33"/>
        <v>-4</v>
      </c>
      <c r="U20" s="6"/>
      <c r="V20" s="7">
        <f t="shared" si="33"/>
        <v>415</v>
      </c>
      <c r="W20" s="7">
        <f t="shared" ref="W20" si="34">SUBTOTAL(9,W16:W19)</f>
        <v>469</v>
      </c>
      <c r="X20" s="7">
        <f t="shared" ref="X20:Z20" si="35">SUBTOTAL(9,X16:X19)</f>
        <v>-2</v>
      </c>
      <c r="Y20" s="6"/>
      <c r="Z20" s="7">
        <f t="shared" si="35"/>
        <v>-3</v>
      </c>
      <c r="AA20" s="7">
        <f t="shared" ref="AA20" si="36">SUBTOTAL(9,AA16:AA19)</f>
        <v>-1</v>
      </c>
      <c r="AB20" s="7">
        <f t="shared" ref="AB20" si="37">SUBTOTAL(9,AB16:AB19)</f>
        <v>1</v>
      </c>
      <c r="AC20" s="7">
        <f t="shared" ref="AC20" si="38">SUBTOTAL(9,AC16:AC19)</f>
        <v>-3</v>
      </c>
    </row>
    <row r="21" spans="2:29" x14ac:dyDescent="0.3">
      <c r="B21" s="31"/>
      <c r="C21" s="32"/>
      <c r="E21" s="21"/>
      <c r="F21" s="22"/>
      <c r="G21" s="22"/>
      <c r="H21" s="22"/>
      <c r="I21" s="22"/>
      <c r="J21" s="22"/>
      <c r="K21" s="22"/>
      <c r="L21" s="23"/>
      <c r="M21" s="6"/>
      <c r="N21" s="22"/>
      <c r="O21" s="63"/>
      <c r="P21" s="106"/>
      <c r="Q21" s="106"/>
      <c r="R21" s="106"/>
      <c r="S21" s="46"/>
      <c r="T21" s="22"/>
      <c r="U21" s="6"/>
      <c r="V21" s="22"/>
      <c r="W21" s="22"/>
      <c r="X21" s="22"/>
      <c r="Y21" s="6"/>
      <c r="Z21" s="22"/>
      <c r="AA21" s="22"/>
      <c r="AB21" s="22"/>
      <c r="AC21" s="22"/>
    </row>
    <row r="22" spans="2:29" x14ac:dyDescent="0.3">
      <c r="B22" s="28" t="s">
        <v>32</v>
      </c>
      <c r="C22" s="27" t="s">
        <v>33</v>
      </c>
      <c r="E22" s="17">
        <v>100</v>
      </c>
      <c r="F22" s="18">
        <v>-10</v>
      </c>
      <c r="G22" s="18">
        <v>2</v>
      </c>
      <c r="H22" s="18">
        <v>1</v>
      </c>
      <c r="I22" s="18">
        <f t="shared" ref="I22:I24" si="39">SUM(E22:H22)</f>
        <v>93</v>
      </c>
      <c r="J22" s="18">
        <v>6</v>
      </c>
      <c r="K22" s="18"/>
      <c r="L22" s="19">
        <f t="shared" ref="L22:L24" si="40">SUM(I22:K22)</f>
        <v>99</v>
      </c>
      <c r="M22" s="6"/>
      <c r="N22" s="18">
        <v>0</v>
      </c>
      <c r="O22" s="61">
        <f>N22/I22</f>
        <v>0</v>
      </c>
      <c r="P22" s="107"/>
      <c r="Q22" s="107"/>
      <c r="R22" s="107"/>
      <c r="S22" s="8"/>
      <c r="T22" s="18">
        <f t="shared" ref="T22:T24" si="41">N22-S22</f>
        <v>0</v>
      </c>
      <c r="U22" s="6"/>
      <c r="V22" s="18">
        <v>105</v>
      </c>
      <c r="W22" s="18">
        <f>S22+V22</f>
        <v>105</v>
      </c>
      <c r="X22" s="18">
        <f>L22-W22</f>
        <v>-6</v>
      </c>
      <c r="Y22" s="6"/>
      <c r="Z22" s="18">
        <v>0</v>
      </c>
      <c r="AA22" s="18">
        <f>T22-Z22</f>
        <v>0</v>
      </c>
      <c r="AB22" s="18">
        <v>-3</v>
      </c>
      <c r="AC22" s="18">
        <f>X22-AB22</f>
        <v>-3</v>
      </c>
    </row>
    <row r="23" spans="2:29" x14ac:dyDescent="0.3">
      <c r="B23" s="28" t="s">
        <v>34</v>
      </c>
      <c r="C23" s="27" t="s">
        <v>33</v>
      </c>
      <c r="E23" s="17">
        <v>100</v>
      </c>
      <c r="F23" s="18"/>
      <c r="G23" s="18">
        <v>2</v>
      </c>
      <c r="H23" s="18">
        <v>1</v>
      </c>
      <c r="I23" s="18">
        <f t="shared" si="39"/>
        <v>103</v>
      </c>
      <c r="J23" s="18">
        <v>6</v>
      </c>
      <c r="K23" s="18">
        <v>5</v>
      </c>
      <c r="L23" s="19">
        <f t="shared" si="40"/>
        <v>114</v>
      </c>
      <c r="M23" s="6"/>
      <c r="N23" s="18">
        <v>0</v>
      </c>
      <c r="O23" s="61">
        <f t="shared" ref="O23:O24" si="42">N23/I23</f>
        <v>0</v>
      </c>
      <c r="P23" s="107"/>
      <c r="Q23" s="107"/>
      <c r="R23" s="107"/>
      <c r="S23" s="8"/>
      <c r="T23" s="18">
        <f t="shared" si="41"/>
        <v>0</v>
      </c>
      <c r="U23" s="6"/>
      <c r="V23" s="18">
        <v>120</v>
      </c>
      <c r="W23" s="18">
        <f t="shared" ref="W23:W24" si="43">S23+V23</f>
        <v>120</v>
      </c>
      <c r="X23" s="18">
        <f t="shared" ref="X23:X24" si="44">L23-W23</f>
        <v>-6</v>
      </c>
      <c r="Y23" s="6"/>
      <c r="Z23" s="18">
        <v>0</v>
      </c>
      <c r="AA23" s="18">
        <f t="shared" ref="AA23:AA24" si="45">T23-Z23</f>
        <v>0</v>
      </c>
      <c r="AB23" s="18">
        <v>-5</v>
      </c>
      <c r="AC23" s="18">
        <f t="shared" ref="AC23:AC24" si="46">X23-AB23</f>
        <v>-1</v>
      </c>
    </row>
    <row r="24" spans="2:29" x14ac:dyDescent="0.3">
      <c r="B24" s="28" t="s">
        <v>39</v>
      </c>
      <c r="C24" s="27" t="s">
        <v>33</v>
      </c>
      <c r="E24" s="17">
        <v>100</v>
      </c>
      <c r="F24" s="18"/>
      <c r="G24" s="18">
        <v>2</v>
      </c>
      <c r="H24" s="18">
        <v>1</v>
      </c>
      <c r="I24" s="18">
        <f t="shared" si="39"/>
        <v>103</v>
      </c>
      <c r="J24" s="18">
        <v>6</v>
      </c>
      <c r="K24" s="18"/>
      <c r="L24" s="19">
        <f t="shared" si="40"/>
        <v>109</v>
      </c>
      <c r="M24" s="6"/>
      <c r="N24" s="18">
        <v>0</v>
      </c>
      <c r="O24" s="61">
        <f t="shared" si="42"/>
        <v>0</v>
      </c>
      <c r="P24" s="107"/>
      <c r="Q24" s="107"/>
      <c r="R24" s="107"/>
      <c r="S24" s="8"/>
      <c r="T24" s="18">
        <f t="shared" si="41"/>
        <v>0</v>
      </c>
      <c r="U24" s="6"/>
      <c r="V24" s="18">
        <v>100</v>
      </c>
      <c r="W24" s="18">
        <f t="shared" si="43"/>
        <v>100</v>
      </c>
      <c r="X24" s="18">
        <f t="shared" si="44"/>
        <v>9</v>
      </c>
      <c r="Y24" s="6"/>
      <c r="Z24" s="18">
        <v>0</v>
      </c>
      <c r="AA24" s="18">
        <f t="shared" si="45"/>
        <v>0</v>
      </c>
      <c r="AB24" s="18">
        <v>6</v>
      </c>
      <c r="AC24" s="18">
        <f t="shared" si="46"/>
        <v>3</v>
      </c>
    </row>
    <row r="25" spans="2:29" x14ac:dyDescent="0.3">
      <c r="B25" s="29" t="s">
        <v>42</v>
      </c>
      <c r="C25" s="30"/>
      <c r="E25" s="12">
        <f>SUBTOTAL(9,E22:E24)</f>
        <v>300</v>
      </c>
      <c r="F25" s="7">
        <f t="shared" ref="F25:L25" si="47">SUBTOTAL(9,F22:F24)</f>
        <v>-10</v>
      </c>
      <c r="G25" s="7">
        <f t="shared" si="47"/>
        <v>6</v>
      </c>
      <c r="H25" s="7">
        <f t="shared" si="47"/>
        <v>3</v>
      </c>
      <c r="I25" s="7">
        <f t="shared" si="47"/>
        <v>299</v>
      </c>
      <c r="J25" s="7">
        <f t="shared" si="47"/>
        <v>18</v>
      </c>
      <c r="K25" s="7">
        <f t="shared" si="47"/>
        <v>5</v>
      </c>
      <c r="L25" s="13">
        <f t="shared" si="47"/>
        <v>322</v>
      </c>
      <c r="M25" s="6"/>
      <c r="N25" s="7">
        <f>SUBTOTAL(9,N22:N24)</f>
        <v>0</v>
      </c>
      <c r="O25" s="62">
        <f>N25/I25</f>
        <v>0</v>
      </c>
      <c r="P25" s="104">
        <f>SUBTOTAL(9,P22:P24)</f>
        <v>0</v>
      </c>
      <c r="Q25" s="104">
        <f>SUBTOTAL(9,Q22:Q24)</f>
        <v>0</v>
      </c>
      <c r="R25" s="104">
        <f>SUBTOTAL(9,R22:R24)</f>
        <v>0</v>
      </c>
      <c r="S25" s="7">
        <f>SUBTOTAL(9,S22:S24)</f>
        <v>0</v>
      </c>
      <c r="T25" s="7">
        <f>SUBTOTAL(9,T22:T24)</f>
        <v>0</v>
      </c>
      <c r="U25" s="6"/>
      <c r="V25" s="7">
        <f>SUBTOTAL(9,V22:V24)</f>
        <v>325</v>
      </c>
      <c r="W25" s="7">
        <f t="shared" ref="W25:Z25" si="48">SUBTOTAL(9,W22:W24)</f>
        <v>325</v>
      </c>
      <c r="X25" s="7">
        <f t="shared" si="48"/>
        <v>-3</v>
      </c>
      <c r="Y25" s="6"/>
      <c r="Z25" s="7">
        <f t="shared" si="48"/>
        <v>0</v>
      </c>
      <c r="AA25" s="7">
        <f t="shared" ref="AA25" si="49">SUBTOTAL(9,AA22:AA24)</f>
        <v>0</v>
      </c>
      <c r="AB25" s="7">
        <f t="shared" ref="AB25" si="50">SUBTOTAL(9,AB22:AB24)</f>
        <v>-2</v>
      </c>
      <c r="AC25" s="7">
        <f t="shared" ref="AC25" si="51">SUBTOTAL(9,AC22:AC24)</f>
        <v>-1</v>
      </c>
    </row>
    <row r="26" spans="2:29" x14ac:dyDescent="0.3">
      <c r="B26" s="28"/>
      <c r="C26" s="27"/>
      <c r="E26" s="17"/>
      <c r="F26" s="18"/>
      <c r="G26" s="18"/>
      <c r="H26" s="18"/>
      <c r="I26" s="18"/>
      <c r="J26" s="18"/>
      <c r="K26" s="18"/>
      <c r="L26" s="19"/>
      <c r="M26" s="6"/>
      <c r="N26" s="18"/>
      <c r="O26" s="61"/>
      <c r="P26" s="103"/>
      <c r="Q26" s="103"/>
      <c r="R26" s="103"/>
      <c r="S26" s="18"/>
      <c r="T26" s="18"/>
      <c r="U26" s="6"/>
      <c r="V26" s="18"/>
      <c r="W26" s="18"/>
      <c r="X26" s="18"/>
      <c r="Y26" s="6"/>
      <c r="Z26" s="18"/>
      <c r="AA26" s="18"/>
      <c r="AB26" s="18"/>
      <c r="AC26" s="18"/>
    </row>
    <row r="27" spans="2:29" x14ac:dyDescent="0.3">
      <c r="B27" s="29" t="s">
        <v>43</v>
      </c>
      <c r="C27" s="33" t="s">
        <v>44</v>
      </c>
      <c r="E27" s="12">
        <f t="shared" ref="E27:L27" si="52">SUBTOTAL(9,E7:E26)</f>
        <v>1700</v>
      </c>
      <c r="F27" s="7">
        <f t="shared" si="52"/>
        <v>0</v>
      </c>
      <c r="G27" s="7">
        <f t="shared" si="52"/>
        <v>34</v>
      </c>
      <c r="H27" s="7">
        <f t="shared" si="52"/>
        <v>33</v>
      </c>
      <c r="I27" s="7">
        <f t="shared" si="52"/>
        <v>1767</v>
      </c>
      <c r="J27" s="7">
        <f t="shared" si="52"/>
        <v>102</v>
      </c>
      <c r="K27" s="7">
        <f t="shared" si="52"/>
        <v>35</v>
      </c>
      <c r="L27" s="13">
        <f t="shared" si="52"/>
        <v>1904</v>
      </c>
      <c r="M27" s="6"/>
      <c r="N27" s="7">
        <f>SUBTOTAL(9,N7:N26)</f>
        <v>200</v>
      </c>
      <c r="O27" s="62">
        <f>N27/I27</f>
        <v>0.11318619128466327</v>
      </c>
      <c r="P27" s="104">
        <f>SUBTOTAL(9,P7:P26)</f>
        <v>125</v>
      </c>
      <c r="Q27" s="104">
        <f>SUBTOTAL(9,Q7:Q26)</f>
        <v>52</v>
      </c>
      <c r="R27" s="104">
        <f>SUBTOTAL(9,R7:R26)</f>
        <v>33</v>
      </c>
      <c r="S27" s="7">
        <f>SUBTOTAL(9,S7:S26)</f>
        <v>210</v>
      </c>
      <c r="T27" s="7">
        <f>SUBTOTAL(9,T7:T26)</f>
        <v>-10</v>
      </c>
      <c r="U27" s="6"/>
      <c r="V27" s="7">
        <f>SUBTOTAL(9,V7:V26)</f>
        <v>1709</v>
      </c>
      <c r="W27" s="7">
        <f>SUBTOTAL(9,W7:W26)</f>
        <v>1919</v>
      </c>
      <c r="X27" s="7">
        <f>SUBTOTAL(9,X7:X26)</f>
        <v>-15</v>
      </c>
      <c r="Y27" s="6"/>
      <c r="Z27" s="7">
        <f>SUBTOTAL(9,Z7:Z26)</f>
        <v>-11</v>
      </c>
      <c r="AA27" s="7">
        <f>SUBTOTAL(9,AA7:AA26)</f>
        <v>1</v>
      </c>
      <c r="AB27" s="7">
        <f>SUBTOTAL(9,AB7:AB26)</f>
        <v>-20</v>
      </c>
      <c r="AC27" s="7">
        <f>SUBTOTAL(9,AC7:AC26)</f>
        <v>5</v>
      </c>
    </row>
    <row r="28" spans="2:29" x14ac:dyDescent="0.3">
      <c r="B28" s="28"/>
      <c r="C28" s="27"/>
      <c r="E28" s="17"/>
      <c r="F28" s="18"/>
      <c r="G28" s="18"/>
      <c r="H28" s="18"/>
      <c r="I28" s="18"/>
      <c r="J28" s="18"/>
      <c r="K28" s="18"/>
      <c r="L28" s="19"/>
      <c r="M28" s="6"/>
      <c r="N28" s="18"/>
      <c r="O28" s="61"/>
      <c r="P28" s="103"/>
      <c r="Q28" s="103"/>
      <c r="R28" s="103"/>
      <c r="S28" s="18"/>
      <c r="T28" s="18"/>
      <c r="U28" s="6"/>
      <c r="V28" s="18"/>
      <c r="W28" s="18"/>
      <c r="X28" s="18"/>
      <c r="Y28" s="6"/>
      <c r="Z28" s="18"/>
      <c r="AA28" s="18"/>
      <c r="AB28" s="18"/>
      <c r="AC28" s="18"/>
    </row>
    <row r="29" spans="2:29" x14ac:dyDescent="0.3">
      <c r="B29" s="47" t="s">
        <v>45</v>
      </c>
      <c r="C29" s="48"/>
      <c r="D29" s="49"/>
      <c r="E29" s="50"/>
      <c r="F29" s="51"/>
      <c r="G29" s="51"/>
      <c r="H29" s="51"/>
      <c r="I29" s="51"/>
      <c r="J29" s="51"/>
      <c r="K29" s="51"/>
      <c r="L29" s="52"/>
      <c r="M29" s="6"/>
      <c r="N29" s="46"/>
      <c r="O29" s="64"/>
      <c r="P29" s="104">
        <v>-5</v>
      </c>
      <c r="Q29" s="104"/>
      <c r="R29" s="104"/>
      <c r="S29" s="7">
        <f t="shared" ref="S29" si="53">SUM(P29:R29)</f>
        <v>-5</v>
      </c>
      <c r="T29" s="7">
        <f t="shared" ref="T29" si="54">N29-S29</f>
        <v>5</v>
      </c>
      <c r="U29" s="6"/>
      <c r="V29" s="46"/>
      <c r="W29" s="7">
        <f t="shared" ref="W29" si="55">S29+V29</f>
        <v>-5</v>
      </c>
      <c r="X29" s="7">
        <f t="shared" ref="X29" si="56">L29-W29</f>
        <v>5</v>
      </c>
      <c r="Y29" s="6"/>
      <c r="Z29" s="7">
        <v>2</v>
      </c>
      <c r="AA29" s="7">
        <f>T29-Z29</f>
        <v>3</v>
      </c>
      <c r="AB29" s="7">
        <v>2</v>
      </c>
      <c r="AC29" s="7">
        <f>X29-AB29</f>
        <v>3</v>
      </c>
    </row>
    <row r="30" spans="2:29" x14ac:dyDescent="0.3">
      <c r="B30" s="28"/>
      <c r="C30" s="27"/>
      <c r="E30" s="17"/>
      <c r="F30" s="18"/>
      <c r="G30" s="18"/>
      <c r="H30" s="18"/>
      <c r="I30" s="18"/>
      <c r="J30" s="18"/>
      <c r="K30" s="18"/>
      <c r="L30" s="19"/>
      <c r="M30" s="6"/>
      <c r="N30" s="18"/>
      <c r="O30" s="61"/>
      <c r="P30" s="103"/>
      <c r="Q30" s="103"/>
      <c r="R30" s="103"/>
      <c r="S30" s="18"/>
      <c r="T30" s="18"/>
      <c r="U30" s="6"/>
      <c r="V30" s="18"/>
      <c r="W30" s="18"/>
      <c r="X30" s="18"/>
      <c r="Y30" s="6"/>
      <c r="Z30" s="18"/>
      <c r="AA30" s="18"/>
      <c r="AB30" s="18"/>
      <c r="AC30" s="18"/>
    </row>
    <row r="31" spans="2:29" x14ac:dyDescent="0.3">
      <c r="B31" s="47" t="s">
        <v>46</v>
      </c>
      <c r="C31" s="48"/>
      <c r="E31" s="7">
        <f>SUBTOTAL(9,E7:E30)</f>
        <v>1700</v>
      </c>
      <c r="F31" s="7">
        <f t="shared" ref="F31:L31" si="57">SUBTOTAL(9,F7:F30)</f>
        <v>0</v>
      </c>
      <c r="G31" s="7">
        <f t="shared" si="57"/>
        <v>34</v>
      </c>
      <c r="H31" s="7">
        <f t="shared" si="57"/>
        <v>33</v>
      </c>
      <c r="I31" s="7">
        <f t="shared" si="57"/>
        <v>1767</v>
      </c>
      <c r="J31" s="7">
        <f t="shared" si="57"/>
        <v>102</v>
      </c>
      <c r="K31" s="7">
        <f t="shared" si="57"/>
        <v>35</v>
      </c>
      <c r="L31" s="7">
        <f t="shared" si="57"/>
        <v>1904</v>
      </c>
      <c r="M31" s="6"/>
      <c r="N31" s="7">
        <f>SUBTOTAL(9,N7:N30)</f>
        <v>200</v>
      </c>
      <c r="O31" s="62">
        <f>N31/I31</f>
        <v>0.11318619128466327</v>
      </c>
      <c r="P31" s="104">
        <f>SUBTOTAL(9,P7:P30)</f>
        <v>120</v>
      </c>
      <c r="Q31" s="104">
        <f t="shared" ref="Q31:V31" si="58">SUBTOTAL(9,Q7:Q30)</f>
        <v>52</v>
      </c>
      <c r="R31" s="104">
        <f t="shared" si="58"/>
        <v>33</v>
      </c>
      <c r="S31" s="7">
        <f t="shared" si="58"/>
        <v>205</v>
      </c>
      <c r="T31" s="7">
        <f t="shared" si="58"/>
        <v>-5</v>
      </c>
      <c r="U31" s="6"/>
      <c r="V31" s="7">
        <f t="shared" si="58"/>
        <v>1709</v>
      </c>
      <c r="W31" s="7">
        <f t="shared" ref="W31" si="59">SUBTOTAL(9,W7:W30)</f>
        <v>1914</v>
      </c>
      <c r="X31" s="7">
        <f t="shared" ref="X31:Z31" si="60">SUBTOTAL(9,X7:X30)</f>
        <v>-10</v>
      </c>
      <c r="Y31" s="6"/>
      <c r="Z31" s="7">
        <f t="shared" si="60"/>
        <v>-9</v>
      </c>
      <c r="AA31" s="7">
        <f t="shared" ref="AA31" si="61">SUBTOTAL(9,AA7:AA30)</f>
        <v>4</v>
      </c>
      <c r="AB31" s="7">
        <f t="shared" ref="AB31" si="62">SUBTOTAL(9,AB7:AB30)</f>
        <v>-18</v>
      </c>
      <c r="AC31" s="7">
        <f t="shared" ref="AC31" si="63">SUBTOTAL(9,AC7:AC30)</f>
        <v>8</v>
      </c>
    </row>
    <row r="32" spans="2:29" x14ac:dyDescent="0.3">
      <c r="B32" s="28"/>
      <c r="C32" s="27"/>
      <c r="E32" s="17"/>
      <c r="F32" s="18"/>
      <c r="G32" s="18"/>
      <c r="H32" s="18"/>
      <c r="I32" s="18"/>
      <c r="J32" s="18"/>
      <c r="K32" s="18"/>
      <c r="L32" s="19"/>
      <c r="M32" s="6"/>
      <c r="N32" s="18"/>
      <c r="O32" s="61"/>
      <c r="P32" s="103"/>
      <c r="Q32" s="103"/>
      <c r="R32" s="103"/>
      <c r="S32" s="18"/>
      <c r="T32" s="18"/>
      <c r="U32" s="6"/>
      <c r="V32" s="18"/>
      <c r="W32" s="18"/>
      <c r="X32" s="18"/>
      <c r="Y32" s="6"/>
      <c r="Z32" s="18"/>
      <c r="AA32" s="18"/>
      <c r="AB32" s="18"/>
      <c r="AC32" s="18"/>
    </row>
    <row r="33" spans="2:29" x14ac:dyDescent="0.3">
      <c r="B33" s="29" t="s">
        <v>47</v>
      </c>
      <c r="C33" s="30" t="s">
        <v>48</v>
      </c>
      <c r="D33" s="25">
        <v>0.15</v>
      </c>
      <c r="E33" s="12">
        <f>$D$33*E31</f>
        <v>255</v>
      </c>
      <c r="F33" s="7">
        <f t="shared" ref="F33:X33" si="64">$D$33*F31</f>
        <v>0</v>
      </c>
      <c r="G33" s="7">
        <f t="shared" si="64"/>
        <v>5.0999999999999996</v>
      </c>
      <c r="H33" s="7">
        <f t="shared" si="64"/>
        <v>4.95</v>
      </c>
      <c r="I33" s="7">
        <f t="shared" si="64"/>
        <v>265.05</v>
      </c>
      <c r="J33" s="7">
        <f t="shared" si="64"/>
        <v>15.299999999999999</v>
      </c>
      <c r="K33" s="7">
        <f t="shared" si="64"/>
        <v>5.25</v>
      </c>
      <c r="L33" s="13">
        <f t="shared" si="64"/>
        <v>285.59999999999997</v>
      </c>
      <c r="M33" s="6"/>
      <c r="N33" s="7">
        <f t="shared" si="64"/>
        <v>30</v>
      </c>
      <c r="O33" s="62">
        <f t="shared" si="64"/>
        <v>1.6977928692699491E-2</v>
      </c>
      <c r="P33" s="104">
        <f t="shared" si="64"/>
        <v>18</v>
      </c>
      <c r="Q33" s="104">
        <f t="shared" si="64"/>
        <v>7.8</v>
      </c>
      <c r="R33" s="104">
        <f t="shared" si="64"/>
        <v>4.95</v>
      </c>
      <c r="S33" s="7">
        <f t="shared" si="64"/>
        <v>30.75</v>
      </c>
      <c r="T33" s="7">
        <f t="shared" si="64"/>
        <v>-0.75</v>
      </c>
      <c r="U33" s="6"/>
      <c r="V33" s="7">
        <f t="shared" si="64"/>
        <v>256.34999999999997</v>
      </c>
      <c r="W33" s="7">
        <f t="shared" si="64"/>
        <v>287.09999999999997</v>
      </c>
      <c r="X33" s="7">
        <f t="shared" si="64"/>
        <v>-1.5</v>
      </c>
      <c r="Y33" s="6"/>
      <c r="Z33" s="7">
        <f>$D$33*Z31</f>
        <v>-1.3499999999999999</v>
      </c>
      <c r="AA33" s="7">
        <f>$D$33*AA31</f>
        <v>0.6</v>
      </c>
      <c r="AB33" s="7">
        <f>$D$33*AB31</f>
        <v>-2.6999999999999997</v>
      </c>
      <c r="AC33" s="7">
        <f>$D$33*AC31</f>
        <v>1.2</v>
      </c>
    </row>
    <row r="34" spans="2:29" x14ac:dyDescent="0.3">
      <c r="B34" s="28"/>
      <c r="C34" s="27"/>
      <c r="E34" s="17"/>
      <c r="F34" s="18"/>
      <c r="G34" s="18"/>
      <c r="H34" s="18"/>
      <c r="I34" s="18"/>
      <c r="J34" s="18"/>
      <c r="K34" s="18"/>
      <c r="L34" s="19"/>
      <c r="M34" s="6"/>
      <c r="N34" s="18"/>
      <c r="O34" s="61"/>
      <c r="P34" s="103"/>
      <c r="Q34" s="103"/>
      <c r="R34" s="103"/>
      <c r="S34" s="18"/>
      <c r="T34" s="18"/>
      <c r="U34" s="6"/>
      <c r="V34" s="18"/>
      <c r="W34" s="18"/>
      <c r="X34" s="18"/>
      <c r="Y34" s="6"/>
      <c r="Z34" s="18"/>
      <c r="AA34" s="18"/>
      <c r="AB34" s="18"/>
      <c r="AC34" s="18"/>
    </row>
    <row r="35" spans="2:29" ht="15" thickBot="1" x14ac:dyDescent="0.35">
      <c r="B35" s="34" t="s">
        <v>49</v>
      </c>
      <c r="C35" s="35" t="s">
        <v>50</v>
      </c>
      <c r="D35" s="1"/>
      <c r="E35" s="14">
        <f t="shared" ref="E35:L35" si="65">SUBTOTAL(9,E7:E33)</f>
        <v>1955</v>
      </c>
      <c r="F35" s="15">
        <f t="shared" si="65"/>
        <v>0</v>
      </c>
      <c r="G35" s="15">
        <f t="shared" si="65"/>
        <v>39.1</v>
      </c>
      <c r="H35" s="15">
        <f t="shared" si="65"/>
        <v>37.950000000000003</v>
      </c>
      <c r="I35" s="15">
        <f t="shared" si="65"/>
        <v>2032.05</v>
      </c>
      <c r="J35" s="15">
        <f t="shared" si="65"/>
        <v>117.3</v>
      </c>
      <c r="K35" s="15">
        <f t="shared" si="65"/>
        <v>40.25</v>
      </c>
      <c r="L35" s="16">
        <f t="shared" si="65"/>
        <v>2189.6</v>
      </c>
      <c r="M35" s="6"/>
      <c r="N35" s="9">
        <f>SUBTOTAL(9,N7:N33)</f>
        <v>230</v>
      </c>
      <c r="O35" s="62">
        <f>N35/I35</f>
        <v>0.11318619128466327</v>
      </c>
      <c r="P35" s="108">
        <f>SUBTOTAL(9,P7:P33)</f>
        <v>138</v>
      </c>
      <c r="Q35" s="108">
        <f>SUBTOTAL(9,Q7:Q33)</f>
        <v>59.8</v>
      </c>
      <c r="R35" s="108">
        <f>SUBTOTAL(9,R7:R33)</f>
        <v>37.950000000000003</v>
      </c>
      <c r="S35" s="9">
        <f>SUBTOTAL(9,S7:S33)</f>
        <v>235.75</v>
      </c>
      <c r="T35" s="9">
        <f>SUBTOTAL(9,T7:T33)</f>
        <v>-5.75</v>
      </c>
      <c r="U35" s="6"/>
      <c r="V35" s="9">
        <f>SUBTOTAL(9,V7:V33)</f>
        <v>1965.35</v>
      </c>
      <c r="W35" s="9">
        <f>SUBTOTAL(9,W7:W33)</f>
        <v>2201.1</v>
      </c>
      <c r="X35" s="9">
        <f>SUBTOTAL(9,X7:X33)</f>
        <v>-11.5</v>
      </c>
      <c r="Y35" s="6"/>
      <c r="Z35" s="9">
        <f>SUBTOTAL(9,Z7:Z33)</f>
        <v>-10.35</v>
      </c>
      <c r="AA35" s="9">
        <f>SUBTOTAL(9,AA7:AA33)</f>
        <v>4.5999999999999996</v>
      </c>
      <c r="AB35" s="9">
        <f>SUBTOTAL(9,AB7:AB33)</f>
        <v>-20.7</v>
      </c>
      <c r="AC35" s="9">
        <f>SUBTOTAL(9,AC7:AC33)</f>
        <v>9.1999999999999993</v>
      </c>
    </row>
    <row r="36" spans="2:29" x14ac:dyDescent="0.3">
      <c r="B36" s="53"/>
      <c r="C36" s="54"/>
      <c r="E36" s="55"/>
      <c r="F36" s="6"/>
      <c r="G36" s="6"/>
      <c r="H36" s="6"/>
      <c r="I36" s="6"/>
      <c r="J36" s="6"/>
      <c r="K36" s="6"/>
      <c r="L36" s="56"/>
      <c r="M36" s="6"/>
      <c r="N36" s="6"/>
      <c r="O36" s="6"/>
      <c r="P36" s="6"/>
      <c r="Q36" s="6"/>
      <c r="R36" s="6"/>
      <c r="S36" s="6"/>
      <c r="T36" s="6"/>
      <c r="U36" s="6"/>
      <c r="V36" s="6"/>
      <c r="W36" s="6"/>
      <c r="X36" s="6"/>
      <c r="Y36" s="6"/>
      <c r="Z36" s="6"/>
      <c r="AA36" s="6"/>
      <c r="AB36" s="6"/>
      <c r="AC36" s="6"/>
    </row>
    <row r="37" spans="2:29" x14ac:dyDescent="0.3">
      <c r="B37" s="40"/>
      <c r="E37" s="6"/>
      <c r="F37" s="6"/>
      <c r="G37" s="6"/>
      <c r="H37" s="6"/>
      <c r="I37" s="6"/>
      <c r="J37" s="6"/>
      <c r="K37" s="6"/>
      <c r="L37" s="6"/>
      <c r="M37" s="6"/>
      <c r="N37" s="6"/>
      <c r="O37" s="6"/>
      <c r="P37" s="6"/>
      <c r="Q37" s="6"/>
      <c r="R37" s="6"/>
      <c r="S37" s="6"/>
      <c r="T37" s="6"/>
      <c r="U37" s="6"/>
      <c r="V37" s="6"/>
      <c r="W37" s="6"/>
      <c r="X37" s="6"/>
      <c r="Y37" s="6"/>
      <c r="Z37" s="6"/>
      <c r="AA37" s="6"/>
      <c r="AB37" s="6"/>
      <c r="AC37" s="6"/>
    </row>
    <row r="38" spans="2:29" x14ac:dyDescent="0.3">
      <c r="B38" s="76"/>
      <c r="C38" s="76"/>
      <c r="E38" s="78"/>
      <c r="F38" s="78"/>
      <c r="G38" s="78"/>
      <c r="H38" s="6"/>
      <c r="I38" s="6"/>
      <c r="J38" s="6"/>
      <c r="K38" s="6"/>
      <c r="L38" s="6"/>
      <c r="M38" s="6"/>
      <c r="N38" s="6"/>
      <c r="O38" s="6"/>
      <c r="P38" s="6"/>
      <c r="Q38" s="6"/>
      <c r="R38" s="6"/>
      <c r="S38" s="6"/>
      <c r="T38" s="6"/>
      <c r="U38" s="6"/>
      <c r="V38" s="6"/>
      <c r="W38" s="6"/>
      <c r="X38" s="6"/>
      <c r="Y38" s="6"/>
      <c r="Z38" s="6"/>
      <c r="AA38" s="6"/>
      <c r="AB38" s="6"/>
      <c r="AC38" s="6"/>
    </row>
    <row r="39" spans="2:29" x14ac:dyDescent="0.3">
      <c r="C39" s="74"/>
      <c r="E39" s="6"/>
      <c r="F39" s="6"/>
      <c r="G39" s="6"/>
      <c r="H39" s="6"/>
      <c r="I39" s="6"/>
      <c r="J39" s="6"/>
      <c r="K39" s="6"/>
      <c r="L39" s="6"/>
      <c r="M39" s="6"/>
      <c r="N39" s="6"/>
      <c r="O39" s="6"/>
      <c r="P39" s="6"/>
      <c r="Q39" s="6"/>
      <c r="R39" s="6"/>
      <c r="S39" s="6"/>
      <c r="T39" s="6"/>
      <c r="U39" s="6"/>
      <c r="V39" s="6"/>
      <c r="W39" s="6"/>
      <c r="X39" s="6"/>
      <c r="Y39" s="6"/>
      <c r="Z39" s="6"/>
      <c r="AA39" s="6"/>
      <c r="AB39" s="6"/>
      <c r="AC39" s="6"/>
    </row>
    <row r="40" spans="2:29" x14ac:dyDescent="0.3">
      <c r="E40" s="6"/>
      <c r="F40" s="6"/>
      <c r="G40" s="6"/>
      <c r="H40" s="6"/>
      <c r="I40" s="6"/>
      <c r="J40" s="6"/>
      <c r="K40" s="6"/>
      <c r="L40" s="6"/>
      <c r="M40" s="6"/>
      <c r="N40" s="6"/>
      <c r="O40" s="6"/>
      <c r="P40" s="6"/>
      <c r="Q40" s="6"/>
      <c r="R40" s="6"/>
      <c r="S40" s="6"/>
      <c r="T40" s="6"/>
      <c r="U40" s="6"/>
      <c r="V40" s="6"/>
      <c r="W40" s="6"/>
      <c r="X40" s="6"/>
      <c r="Y40" s="6"/>
      <c r="Z40" s="6"/>
      <c r="AA40" s="6"/>
      <c r="AB40" s="6"/>
      <c r="AC40" s="6"/>
    </row>
    <row r="41" spans="2:29" x14ac:dyDescent="0.3">
      <c r="B41" s="57"/>
      <c r="C41" s="57"/>
      <c r="D41" s="57"/>
      <c r="E41" s="79"/>
      <c r="F41" s="79"/>
      <c r="G41" s="79"/>
      <c r="H41" s="6"/>
      <c r="I41" s="6"/>
      <c r="J41" s="6"/>
      <c r="K41" s="6"/>
      <c r="L41" s="6"/>
      <c r="M41" s="6"/>
      <c r="N41" s="6"/>
      <c r="O41" s="6"/>
      <c r="P41" s="6"/>
      <c r="Q41" s="6"/>
      <c r="R41" s="6"/>
      <c r="S41" s="6"/>
      <c r="T41" s="6"/>
      <c r="U41" s="6"/>
      <c r="V41" s="6"/>
      <c r="W41" s="6"/>
      <c r="X41" s="6"/>
      <c r="Y41" s="6"/>
      <c r="Z41" s="6"/>
      <c r="AA41" s="6"/>
      <c r="AB41" s="6"/>
      <c r="AC41" s="6"/>
    </row>
    <row r="42" spans="2:29" x14ac:dyDescent="0.3">
      <c r="E42" s="6"/>
      <c r="F42" s="6"/>
      <c r="G42" s="6"/>
      <c r="H42" s="6"/>
      <c r="I42" s="6"/>
      <c r="J42" s="6"/>
      <c r="K42" s="6"/>
      <c r="L42" s="6"/>
      <c r="M42" s="6"/>
      <c r="N42" s="6"/>
      <c r="O42" s="6"/>
      <c r="P42" s="6"/>
      <c r="Q42" s="6"/>
      <c r="R42" s="6"/>
      <c r="S42" s="6"/>
      <c r="T42" s="6"/>
      <c r="U42" s="6"/>
      <c r="V42" s="6"/>
      <c r="W42" s="6"/>
      <c r="X42" s="6"/>
      <c r="Y42" s="6"/>
      <c r="Z42" s="6"/>
      <c r="AA42" s="6"/>
      <c r="AB42" s="6"/>
      <c r="AC42" s="6"/>
    </row>
    <row r="43" spans="2:29" x14ac:dyDescent="0.3">
      <c r="E43" s="6"/>
      <c r="F43" s="6"/>
      <c r="G43" s="6"/>
      <c r="H43" s="6"/>
      <c r="I43" s="6"/>
      <c r="J43" s="6"/>
      <c r="K43" s="6"/>
      <c r="L43" s="6"/>
      <c r="M43" s="6"/>
      <c r="N43" s="6"/>
      <c r="O43" s="6"/>
      <c r="P43" s="6"/>
      <c r="Q43" s="6"/>
      <c r="R43" s="6"/>
      <c r="S43" s="6"/>
      <c r="T43" s="6"/>
      <c r="U43" s="6"/>
      <c r="V43" s="6"/>
      <c r="W43" s="6"/>
      <c r="X43" s="6"/>
      <c r="Y43" s="6"/>
      <c r="Z43" s="6"/>
      <c r="AA43" s="6"/>
      <c r="AB43" s="6"/>
      <c r="AC43" s="6"/>
    </row>
    <row r="44" spans="2:29" x14ac:dyDescent="0.3">
      <c r="B44" s="76"/>
      <c r="C44" s="77"/>
      <c r="E44" s="80"/>
      <c r="F44" s="80"/>
      <c r="G44" s="80"/>
      <c r="H44" s="6"/>
      <c r="I44" s="6"/>
      <c r="J44" s="6"/>
      <c r="K44" s="6"/>
      <c r="L44" s="6"/>
      <c r="M44" s="6"/>
      <c r="N44" s="6"/>
      <c r="O44" s="6"/>
      <c r="P44" s="6"/>
      <c r="Q44" s="6"/>
      <c r="R44" s="6"/>
      <c r="S44" s="6"/>
      <c r="T44" s="6"/>
      <c r="U44" s="6"/>
      <c r="V44" s="6"/>
      <c r="W44" s="6"/>
      <c r="X44" s="6"/>
      <c r="Y44" s="6"/>
      <c r="Z44" s="6"/>
      <c r="AA44" s="6"/>
      <c r="AB44" s="6"/>
      <c r="AC44" s="6"/>
    </row>
    <row r="45" spans="2:29" x14ac:dyDescent="0.3">
      <c r="E45" s="6"/>
      <c r="F45" s="6"/>
      <c r="G45" s="6"/>
      <c r="H45" s="6"/>
      <c r="I45" s="6"/>
      <c r="J45" s="6"/>
      <c r="K45" s="6"/>
      <c r="L45" s="6"/>
      <c r="M45" s="6"/>
      <c r="N45" s="6"/>
      <c r="O45" s="6"/>
      <c r="P45" s="6"/>
      <c r="Q45" s="6"/>
      <c r="R45" s="6"/>
      <c r="S45" s="6"/>
      <c r="T45" s="6"/>
      <c r="U45" s="6"/>
      <c r="V45" s="6"/>
      <c r="W45" s="6"/>
      <c r="X45" s="6"/>
      <c r="Y45" s="6"/>
      <c r="Z45" s="6"/>
      <c r="AA45" s="6"/>
      <c r="AB45" s="6"/>
      <c r="AC45" s="6"/>
    </row>
    <row r="46" spans="2:29" x14ac:dyDescent="0.3">
      <c r="E46" s="6"/>
      <c r="F46" s="6"/>
      <c r="G46" s="6"/>
      <c r="H46" s="6"/>
      <c r="I46" s="6"/>
      <c r="J46" s="6"/>
      <c r="K46" s="6"/>
      <c r="L46" s="6"/>
      <c r="M46" s="6"/>
      <c r="N46" s="6"/>
      <c r="O46" s="6"/>
      <c r="P46" s="6"/>
      <c r="Q46" s="6"/>
      <c r="R46" s="6"/>
      <c r="S46" s="6"/>
      <c r="T46" s="6"/>
      <c r="U46" s="6"/>
      <c r="V46" s="6"/>
      <c r="W46" s="6"/>
      <c r="X46" s="6"/>
      <c r="Y46" s="6"/>
      <c r="Z46" s="6"/>
      <c r="AA46" s="6"/>
      <c r="AB46" s="6"/>
      <c r="AC46" s="6"/>
    </row>
    <row r="47" spans="2:29" x14ac:dyDescent="0.3">
      <c r="E47" s="6"/>
      <c r="F47" s="6"/>
      <c r="G47" s="6"/>
    </row>
    <row r="48" spans="2:29" x14ac:dyDescent="0.3">
      <c r="B48" s="76"/>
      <c r="C48" s="77"/>
      <c r="E48" s="80"/>
      <c r="F48" s="80"/>
      <c r="G48" s="80"/>
    </row>
    <row r="53" spans="2:2" x14ac:dyDescent="0.3">
      <c r="B53" s="40"/>
    </row>
  </sheetData>
  <mergeCells count="5">
    <mergeCell ref="B5:C5"/>
    <mergeCell ref="E5:L5"/>
    <mergeCell ref="N5:T5"/>
    <mergeCell ref="V5:X5"/>
    <mergeCell ref="Z5:AC5"/>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49388-98F7-4488-9CCF-68FFF926F5DE}">
  <dimension ref="A1:B67"/>
  <sheetViews>
    <sheetView showGridLines="0" tabSelected="1" topLeftCell="A49" workbookViewId="0">
      <selection activeCell="A46" sqref="A46"/>
    </sheetView>
  </sheetViews>
  <sheetFormatPr defaultRowHeight="14.4" x14ac:dyDescent="0.3"/>
  <cols>
    <col min="1" max="2" width="172.5546875" customWidth="1"/>
  </cols>
  <sheetData>
    <row r="1" spans="1:2" ht="19.8" x14ac:dyDescent="0.3">
      <c r="A1" s="90" t="s">
        <v>51</v>
      </c>
      <c r="B1" s="90"/>
    </row>
    <row r="2" spans="1:2" ht="19.8" x14ac:dyDescent="0.3">
      <c r="A2" s="90"/>
      <c r="B2" s="90"/>
    </row>
    <row r="3" spans="1:2" ht="17.399999999999999" x14ac:dyDescent="0.3">
      <c r="A3" s="99" t="s">
        <v>52</v>
      </c>
      <c r="B3" s="99"/>
    </row>
    <row r="4" spans="1:2" x14ac:dyDescent="0.3">
      <c r="A4" s="92"/>
      <c r="B4" s="92"/>
    </row>
    <row r="5" spans="1:2" ht="16.2" x14ac:dyDescent="0.3">
      <c r="A5" s="98" t="s">
        <v>53</v>
      </c>
      <c r="B5" s="98"/>
    </row>
    <row r="6" spans="1:2" ht="43.5" customHeight="1" x14ac:dyDescent="0.3">
      <c r="A6" s="87" t="s">
        <v>54</v>
      </c>
      <c r="B6" s="87"/>
    </row>
    <row r="7" spans="1:2" x14ac:dyDescent="0.3">
      <c r="A7" s="87"/>
      <c r="B7" s="87"/>
    </row>
    <row r="8" spans="1:2" x14ac:dyDescent="0.3">
      <c r="A8" s="100" t="s">
        <v>55</v>
      </c>
      <c r="B8" s="100"/>
    </row>
    <row r="9" spans="1:2" x14ac:dyDescent="0.3">
      <c r="A9" s="97" t="s">
        <v>56</v>
      </c>
      <c r="B9" s="97"/>
    </row>
    <row r="10" spans="1:2" x14ac:dyDescent="0.3">
      <c r="A10" s="87" t="s">
        <v>57</v>
      </c>
      <c r="B10" s="87"/>
    </row>
    <row r="11" spans="1:2" x14ac:dyDescent="0.3">
      <c r="A11" s="97" t="s">
        <v>58</v>
      </c>
      <c r="B11" s="97"/>
    </row>
    <row r="12" spans="1:2" ht="24" x14ac:dyDescent="0.3">
      <c r="A12" s="87" t="s">
        <v>59</v>
      </c>
      <c r="B12" s="87"/>
    </row>
    <row r="13" spans="1:2" x14ac:dyDescent="0.3">
      <c r="A13" s="97" t="s">
        <v>12</v>
      </c>
      <c r="B13" s="97"/>
    </row>
    <row r="14" spans="1:2" ht="24" x14ac:dyDescent="0.3">
      <c r="A14" s="87" t="s">
        <v>60</v>
      </c>
      <c r="B14" s="87"/>
    </row>
    <row r="15" spans="1:2" x14ac:dyDescent="0.3">
      <c r="A15" s="97" t="s">
        <v>61</v>
      </c>
      <c r="B15" s="97"/>
    </row>
    <row r="16" spans="1:2" ht="35.4" x14ac:dyDescent="0.3">
      <c r="A16" s="87" t="s">
        <v>62</v>
      </c>
      <c r="B16" s="87"/>
    </row>
    <row r="17" spans="1:2" x14ac:dyDescent="0.3">
      <c r="A17" s="91" t="s">
        <v>63</v>
      </c>
      <c r="B17" s="91"/>
    </row>
    <row r="18" spans="1:2" x14ac:dyDescent="0.3">
      <c r="A18" s="97" t="s">
        <v>64</v>
      </c>
      <c r="B18" s="97"/>
    </row>
    <row r="19" spans="1:2" ht="24" x14ac:dyDescent="0.3">
      <c r="A19" s="87" t="s">
        <v>65</v>
      </c>
      <c r="B19" s="87"/>
    </row>
    <row r="20" spans="1:2" x14ac:dyDescent="0.3">
      <c r="A20" s="97" t="s">
        <v>66</v>
      </c>
      <c r="B20" s="97"/>
    </row>
    <row r="21" spans="1:2" ht="24" x14ac:dyDescent="0.3">
      <c r="A21" s="87" t="s">
        <v>67</v>
      </c>
      <c r="B21" s="87"/>
    </row>
    <row r="22" spans="1:2" x14ac:dyDescent="0.3">
      <c r="A22" s="87" t="s">
        <v>68</v>
      </c>
      <c r="B22" s="87"/>
    </row>
    <row r="23" spans="1:2" x14ac:dyDescent="0.3">
      <c r="A23" s="97" t="s">
        <v>69</v>
      </c>
      <c r="B23" s="97"/>
    </row>
    <row r="24" spans="1:2" x14ac:dyDescent="0.3">
      <c r="A24" s="87" t="s">
        <v>70</v>
      </c>
      <c r="B24" s="87"/>
    </row>
    <row r="25" spans="1:2" x14ac:dyDescent="0.3">
      <c r="A25" s="87"/>
      <c r="B25" s="87"/>
    </row>
    <row r="26" spans="1:2" x14ac:dyDescent="0.3">
      <c r="A26" s="100" t="s">
        <v>71</v>
      </c>
      <c r="B26" s="100"/>
    </row>
    <row r="27" spans="1:2" x14ac:dyDescent="0.3">
      <c r="A27" s="97" t="s">
        <v>72</v>
      </c>
      <c r="B27" s="97"/>
    </row>
    <row r="28" spans="1:2" x14ac:dyDescent="0.3">
      <c r="A28" s="87" t="s">
        <v>73</v>
      </c>
      <c r="B28" s="87"/>
    </row>
    <row r="29" spans="1:2" x14ac:dyDescent="0.3">
      <c r="A29" s="97" t="s">
        <v>74</v>
      </c>
      <c r="B29" s="97"/>
    </row>
    <row r="30" spans="1:2" x14ac:dyDescent="0.3">
      <c r="A30" s="91" t="s">
        <v>75</v>
      </c>
      <c r="B30" s="91"/>
    </row>
    <row r="31" spans="1:2" x14ac:dyDescent="0.3">
      <c r="A31" s="97" t="s">
        <v>76</v>
      </c>
      <c r="B31" s="97"/>
    </row>
    <row r="32" spans="1:2" x14ac:dyDescent="0.3">
      <c r="A32" s="87" t="s">
        <v>77</v>
      </c>
      <c r="B32" s="87"/>
    </row>
    <row r="33" spans="1:2" ht="24" x14ac:dyDescent="0.3">
      <c r="A33" s="91" t="s">
        <v>78</v>
      </c>
      <c r="B33" s="91"/>
    </row>
    <row r="34" spans="1:2" x14ac:dyDescent="0.3">
      <c r="A34" s="91" t="s">
        <v>79</v>
      </c>
      <c r="B34" s="91"/>
    </row>
    <row r="35" spans="1:2" ht="24" x14ac:dyDescent="0.3">
      <c r="A35" s="91" t="s">
        <v>80</v>
      </c>
      <c r="B35" s="91"/>
    </row>
    <row r="36" spans="1:2" x14ac:dyDescent="0.3">
      <c r="A36" s="88" t="s">
        <v>81</v>
      </c>
      <c r="B36" s="88"/>
    </row>
    <row r="37" spans="1:2" x14ac:dyDescent="0.3">
      <c r="A37" s="89" t="s">
        <v>82</v>
      </c>
      <c r="B37" s="89"/>
    </row>
    <row r="38" spans="1:2" x14ac:dyDescent="0.3">
      <c r="A38" s="89"/>
      <c r="B38" s="89"/>
    </row>
    <row r="39" spans="1:2" x14ac:dyDescent="0.3">
      <c r="A39" s="100" t="s">
        <v>83</v>
      </c>
      <c r="B39" s="100"/>
    </row>
    <row r="40" spans="1:2" x14ac:dyDescent="0.3">
      <c r="A40" s="88" t="s">
        <v>84</v>
      </c>
      <c r="B40" s="88"/>
    </row>
    <row r="41" spans="1:2" x14ac:dyDescent="0.3">
      <c r="A41" s="89" t="s">
        <v>85</v>
      </c>
      <c r="B41" s="89"/>
    </row>
    <row r="42" spans="1:2" x14ac:dyDescent="0.3">
      <c r="A42" s="88" t="s">
        <v>86</v>
      </c>
      <c r="B42" s="88"/>
    </row>
    <row r="43" spans="1:2" x14ac:dyDescent="0.3">
      <c r="A43" s="87" t="s">
        <v>87</v>
      </c>
      <c r="B43" s="87"/>
    </row>
    <row r="44" spans="1:2" x14ac:dyDescent="0.3">
      <c r="A44" s="88" t="s">
        <v>88</v>
      </c>
      <c r="B44" s="88"/>
    </row>
    <row r="45" spans="1:2" x14ac:dyDescent="0.3">
      <c r="A45" s="89" t="s">
        <v>89</v>
      </c>
      <c r="B45" s="89"/>
    </row>
    <row r="46" spans="1:2" x14ac:dyDescent="0.3">
      <c r="A46" s="89"/>
      <c r="B46" s="89"/>
    </row>
    <row r="47" spans="1:2" x14ac:dyDescent="0.3">
      <c r="A47" s="100" t="s">
        <v>90</v>
      </c>
      <c r="B47" s="100"/>
    </row>
    <row r="48" spans="1:2" x14ac:dyDescent="0.3">
      <c r="A48" s="88" t="s">
        <v>91</v>
      </c>
      <c r="B48" s="88"/>
    </row>
    <row r="49" spans="1:2" x14ac:dyDescent="0.3">
      <c r="A49" s="89" t="s">
        <v>92</v>
      </c>
      <c r="B49" s="89"/>
    </row>
    <row r="50" spans="1:2" x14ac:dyDescent="0.3">
      <c r="A50" s="88" t="s">
        <v>93</v>
      </c>
      <c r="B50" s="88"/>
    </row>
    <row r="51" spans="1:2" x14ac:dyDescent="0.3">
      <c r="A51" s="89" t="s">
        <v>94</v>
      </c>
      <c r="B51" s="89"/>
    </row>
    <row r="52" spans="1:2" x14ac:dyDescent="0.3">
      <c r="A52" s="88" t="s">
        <v>95</v>
      </c>
      <c r="B52" s="88"/>
    </row>
    <row r="53" spans="1:2" x14ac:dyDescent="0.3">
      <c r="A53" s="89" t="s">
        <v>96</v>
      </c>
      <c r="B53" s="89"/>
    </row>
    <row r="54" spans="1:2" x14ac:dyDescent="0.3">
      <c r="A54" s="88" t="s">
        <v>97</v>
      </c>
      <c r="B54" s="88"/>
    </row>
    <row r="55" spans="1:2" ht="24" x14ac:dyDescent="0.3">
      <c r="A55" s="87" t="s">
        <v>98</v>
      </c>
      <c r="B55" s="87"/>
    </row>
    <row r="56" spans="1:2" x14ac:dyDescent="0.3">
      <c r="A56" s="89"/>
      <c r="B56" s="89"/>
    </row>
    <row r="57" spans="1:2" ht="17.399999999999999" x14ac:dyDescent="0.3">
      <c r="A57" s="99" t="s">
        <v>99</v>
      </c>
      <c r="B57" s="99"/>
    </row>
    <row r="58" spans="1:2" ht="17.399999999999999" x14ac:dyDescent="0.3">
      <c r="A58" s="99"/>
      <c r="B58" s="99"/>
    </row>
    <row r="59" spans="1:2" x14ac:dyDescent="0.3">
      <c r="A59" s="101" t="s">
        <v>100</v>
      </c>
      <c r="B59" s="101"/>
    </row>
    <row r="60" spans="1:2" ht="24" x14ac:dyDescent="0.3">
      <c r="A60" s="87" t="s">
        <v>101</v>
      </c>
      <c r="B60" s="87"/>
    </row>
    <row r="61" spans="1:2" ht="31.5" customHeight="1" x14ac:dyDescent="0.3">
      <c r="A61" s="91" t="s">
        <v>102</v>
      </c>
      <c r="B61" s="91"/>
    </row>
    <row r="62" spans="1:2" ht="10.5" customHeight="1" x14ac:dyDescent="0.3">
      <c r="A62" s="102"/>
      <c r="B62" s="102"/>
    </row>
    <row r="63" spans="1:2" x14ac:dyDescent="0.3">
      <c r="A63" s="101" t="s">
        <v>103</v>
      </c>
      <c r="B63" s="101"/>
    </row>
    <row r="64" spans="1:2" x14ac:dyDescent="0.3">
      <c r="A64" s="89" t="s">
        <v>104</v>
      </c>
      <c r="B64" s="89"/>
    </row>
    <row r="65" spans="1:2" x14ac:dyDescent="0.3">
      <c r="A65" s="89"/>
      <c r="B65" s="89"/>
    </row>
    <row r="66" spans="1:2" x14ac:dyDescent="0.3">
      <c r="A66" s="101" t="s">
        <v>105</v>
      </c>
      <c r="B66" s="101"/>
    </row>
    <row r="67" spans="1:2" x14ac:dyDescent="0.3">
      <c r="A67" s="89" t="s">
        <v>106</v>
      </c>
      <c r="B67" s="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D92CD-2DA2-44DD-AAB5-DFF1D47F644E}">
  <sheetPr>
    <tabColor rgb="FFFFC000"/>
  </sheetPr>
  <dimension ref="A1:F19"/>
  <sheetViews>
    <sheetView showGridLines="0" topLeftCell="A10" workbookViewId="0">
      <selection activeCell="A2" sqref="A2"/>
    </sheetView>
  </sheetViews>
  <sheetFormatPr defaultRowHeight="14.4" x14ac:dyDescent="0.3"/>
  <cols>
    <col min="1" max="1" width="58.109375" customWidth="1"/>
    <col min="2" max="2" width="46.44140625" customWidth="1"/>
    <col min="3" max="3" width="4.109375" customWidth="1"/>
    <col min="4" max="4" width="17" customWidth="1"/>
    <col min="5" max="5" width="13.5546875" customWidth="1"/>
    <col min="6" max="6" width="11.33203125" customWidth="1"/>
  </cols>
  <sheetData>
    <row r="1" spans="1:6" ht="25.8" x14ac:dyDescent="0.5">
      <c r="A1" s="95" t="s">
        <v>107</v>
      </c>
    </row>
    <row r="2" spans="1:6" x14ac:dyDescent="0.3">
      <c r="A2" s="41" t="s">
        <v>1</v>
      </c>
    </row>
    <row r="3" spans="1:6" x14ac:dyDescent="0.3">
      <c r="A3" s="40"/>
    </row>
    <row r="4" spans="1:6" ht="18" x14ac:dyDescent="0.35">
      <c r="A4" s="70" t="s">
        <v>108</v>
      </c>
      <c r="B4" s="54"/>
      <c r="D4" s="6"/>
      <c r="E4" s="6"/>
      <c r="F4" s="6"/>
    </row>
    <row r="5" spans="1:6" x14ac:dyDescent="0.3">
      <c r="A5" s="59" t="s">
        <v>109</v>
      </c>
      <c r="B5" s="60" t="s">
        <v>110</v>
      </c>
      <c r="D5" s="58" t="s">
        <v>111</v>
      </c>
      <c r="E5" s="58" t="s">
        <v>112</v>
      </c>
      <c r="F5" s="58" t="s">
        <v>113</v>
      </c>
    </row>
    <row r="6" spans="1:6" x14ac:dyDescent="0.3">
      <c r="A6" s="28" t="s">
        <v>114</v>
      </c>
      <c r="B6" s="93" t="s">
        <v>115</v>
      </c>
      <c r="D6" s="18">
        <f>'a. Financiele voortgang'!W35</f>
        <v>2201.1</v>
      </c>
      <c r="E6" s="18">
        <v>2230</v>
      </c>
      <c r="F6" s="18">
        <f>D6-E6</f>
        <v>-28.900000000000091</v>
      </c>
    </row>
    <row r="7" spans="1:6" x14ac:dyDescent="0.3">
      <c r="A7" s="67" t="s">
        <v>116</v>
      </c>
      <c r="B7" s="94" t="s">
        <v>117</v>
      </c>
      <c r="D7" s="65">
        <v>-3</v>
      </c>
      <c r="E7" s="65">
        <v>-5</v>
      </c>
      <c r="F7" s="65">
        <f>D7-E7</f>
        <v>2</v>
      </c>
    </row>
    <row r="8" spans="1:6" x14ac:dyDescent="0.3">
      <c r="A8" s="68" t="s">
        <v>118</v>
      </c>
      <c r="B8" s="69" t="s">
        <v>119</v>
      </c>
      <c r="C8" s="57"/>
      <c r="D8" s="66">
        <f>SUBTOTAL(9,D6:D7)</f>
        <v>2198.1</v>
      </c>
      <c r="E8" s="66">
        <f>SUBTOTAL(9,E6:E7)</f>
        <v>2225</v>
      </c>
      <c r="F8" s="66">
        <f>SUBTOTAL(9,F6:F7)</f>
        <v>-26.900000000000091</v>
      </c>
    </row>
    <row r="9" spans="1:6" x14ac:dyDescent="0.3">
      <c r="A9" s="28" t="s">
        <v>120</v>
      </c>
      <c r="B9" s="27" t="s">
        <v>121</v>
      </c>
      <c r="D9" s="18">
        <v>4</v>
      </c>
      <c r="E9" s="18">
        <v>1</v>
      </c>
      <c r="F9" s="18">
        <f>D9-E9</f>
        <v>3</v>
      </c>
    </row>
    <row r="10" spans="1:6" x14ac:dyDescent="0.3">
      <c r="A10" s="28" t="s">
        <v>122</v>
      </c>
      <c r="B10" s="27" t="s">
        <v>123</v>
      </c>
      <c r="D10" s="18">
        <v>-3</v>
      </c>
      <c r="E10" s="18">
        <v>-2</v>
      </c>
      <c r="F10" s="18">
        <f>D10-E10</f>
        <v>-1</v>
      </c>
    </row>
    <row r="11" spans="1:6" x14ac:dyDescent="0.3">
      <c r="A11" s="34" t="s">
        <v>124</v>
      </c>
      <c r="B11" s="35"/>
      <c r="D11" s="14">
        <f>SUBTOTAL(9,D6:D10)</f>
        <v>2199.1</v>
      </c>
      <c r="E11" s="15">
        <f>SUBTOTAL(9,E6:E10)</f>
        <v>2224</v>
      </c>
      <c r="F11" s="15">
        <f>SUBTOTAL(9,F6:F10)</f>
        <v>-24.900000000000091</v>
      </c>
    </row>
    <row r="12" spans="1:6" x14ac:dyDescent="0.3">
      <c r="A12" s="28" t="s">
        <v>125</v>
      </c>
      <c r="B12" s="27" t="s">
        <v>126</v>
      </c>
      <c r="D12" s="18">
        <v>111</v>
      </c>
      <c r="E12" s="18">
        <v>99</v>
      </c>
      <c r="F12" s="18">
        <f>D12-E12</f>
        <v>12</v>
      </c>
    </row>
    <row r="13" spans="1:6" x14ac:dyDescent="0.3">
      <c r="A13" s="34" t="s">
        <v>127</v>
      </c>
      <c r="B13" s="35"/>
      <c r="D13" s="14">
        <f>D11-SUM(D12:D12)</f>
        <v>2088.1</v>
      </c>
      <c r="E13" s="15">
        <f>E11-SUM(E12:E12)</f>
        <v>2125</v>
      </c>
      <c r="F13" s="15">
        <f>F11-SUM(F12:F12)</f>
        <v>-36.900000000000091</v>
      </c>
    </row>
    <row r="18" spans="1:1" x14ac:dyDescent="0.3">
      <c r="A18" s="40" t="s">
        <v>128</v>
      </c>
    </row>
    <row r="19" spans="1:1" x14ac:dyDescent="0.3">
      <c r="A19"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1CCC-63C7-4F92-A1C1-8AA20199DF04}">
  <sheetPr>
    <tabColor rgb="FFFFC000"/>
  </sheetPr>
  <dimension ref="B1:AP15"/>
  <sheetViews>
    <sheetView showGridLines="0" workbookViewId="0"/>
  </sheetViews>
  <sheetFormatPr defaultRowHeight="14.4" x14ac:dyDescent="0.3"/>
  <cols>
    <col min="2" max="2" width="62.6640625" customWidth="1"/>
    <col min="3" max="3" width="5.33203125" customWidth="1"/>
    <col min="4" max="4" width="36.5546875" bestFit="1" customWidth="1"/>
    <col min="40" max="40" width="7.109375" customWidth="1"/>
    <col min="41" max="41" width="14.6640625" customWidth="1"/>
  </cols>
  <sheetData>
    <row r="1" spans="2:42" ht="51.6" x14ac:dyDescent="0.5">
      <c r="B1" s="96" t="s">
        <v>130</v>
      </c>
    </row>
    <row r="2" spans="2:42" x14ac:dyDescent="0.3">
      <c r="B2" s="41" t="s">
        <v>131</v>
      </c>
    </row>
    <row r="3" spans="2:42" ht="18" x14ac:dyDescent="0.35">
      <c r="B3" s="43" t="s">
        <v>132</v>
      </c>
      <c r="D3" s="114" t="s">
        <v>133</v>
      </c>
      <c r="E3" s="114"/>
      <c r="F3" s="114"/>
      <c r="G3" s="114"/>
      <c r="H3" s="114"/>
      <c r="I3" s="114"/>
    </row>
    <row r="4" spans="2:42" x14ac:dyDescent="0.3">
      <c r="B4" s="117" t="s">
        <v>134</v>
      </c>
      <c r="D4" s="81" t="s">
        <v>135</v>
      </c>
      <c r="E4" s="84"/>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6"/>
      <c r="AO4" s="115" t="s">
        <v>136</v>
      </c>
    </row>
    <row r="5" spans="2:42" ht="51.9" customHeight="1" x14ac:dyDescent="0.3">
      <c r="B5" s="118"/>
      <c r="C5" s="44"/>
      <c r="D5" s="45">
        <v>46204</v>
      </c>
      <c r="E5" s="82">
        <f>D5+31</f>
        <v>46235</v>
      </c>
      <c r="F5" s="82">
        <f t="shared" ref="F5:AM5" si="0">E5+31</f>
        <v>46266</v>
      </c>
      <c r="G5" s="82">
        <f t="shared" si="0"/>
        <v>46297</v>
      </c>
      <c r="H5" s="82">
        <f t="shared" si="0"/>
        <v>46328</v>
      </c>
      <c r="I5" s="82">
        <f t="shared" si="0"/>
        <v>46359</v>
      </c>
      <c r="J5" s="82">
        <f t="shared" si="0"/>
        <v>46390</v>
      </c>
      <c r="K5" s="82">
        <f t="shared" si="0"/>
        <v>46421</v>
      </c>
      <c r="L5" s="82">
        <f t="shared" si="0"/>
        <v>46452</v>
      </c>
      <c r="M5" s="82">
        <f t="shared" si="0"/>
        <v>46483</v>
      </c>
      <c r="N5" s="82">
        <f t="shared" si="0"/>
        <v>46514</v>
      </c>
      <c r="O5" s="82">
        <f t="shared" si="0"/>
        <v>46545</v>
      </c>
      <c r="P5" s="82">
        <f t="shared" si="0"/>
        <v>46576</v>
      </c>
      <c r="Q5" s="82">
        <f t="shared" si="0"/>
        <v>46607</v>
      </c>
      <c r="R5" s="82">
        <f t="shared" si="0"/>
        <v>46638</v>
      </c>
      <c r="S5" s="82">
        <f t="shared" si="0"/>
        <v>46669</v>
      </c>
      <c r="T5" s="82">
        <f t="shared" si="0"/>
        <v>46700</v>
      </c>
      <c r="U5" s="82">
        <f t="shared" si="0"/>
        <v>46731</v>
      </c>
      <c r="V5" s="82">
        <f t="shared" si="0"/>
        <v>46762</v>
      </c>
      <c r="W5" s="82">
        <f>V5+31</f>
        <v>46793</v>
      </c>
      <c r="X5" s="82">
        <f t="shared" si="0"/>
        <v>46824</v>
      </c>
      <c r="Y5" s="82">
        <f t="shared" si="0"/>
        <v>46855</v>
      </c>
      <c r="Z5" s="82">
        <f t="shared" si="0"/>
        <v>46886</v>
      </c>
      <c r="AA5" s="82">
        <f t="shared" si="0"/>
        <v>46917</v>
      </c>
      <c r="AB5" s="82">
        <f t="shared" si="0"/>
        <v>46948</v>
      </c>
      <c r="AC5" s="82">
        <f t="shared" si="0"/>
        <v>46979</v>
      </c>
      <c r="AD5" s="82">
        <f>AC5+31</f>
        <v>47010</v>
      </c>
      <c r="AE5" s="82">
        <f t="shared" si="0"/>
        <v>47041</v>
      </c>
      <c r="AF5" s="82">
        <f t="shared" si="0"/>
        <v>47072</v>
      </c>
      <c r="AG5" s="82">
        <f t="shared" si="0"/>
        <v>47103</v>
      </c>
      <c r="AH5" s="82">
        <f t="shared" si="0"/>
        <v>47134</v>
      </c>
      <c r="AI5" s="82">
        <f t="shared" si="0"/>
        <v>47165</v>
      </c>
      <c r="AJ5" s="82">
        <f t="shared" si="0"/>
        <v>47196</v>
      </c>
      <c r="AK5" s="82">
        <f t="shared" si="0"/>
        <v>47227</v>
      </c>
      <c r="AL5" s="83">
        <f t="shared" si="0"/>
        <v>47258</v>
      </c>
      <c r="AM5" s="83">
        <f t="shared" si="0"/>
        <v>47289</v>
      </c>
      <c r="AN5" s="39"/>
      <c r="AO5" s="116"/>
    </row>
    <row r="6" spans="2:42" x14ac:dyDescent="0.3">
      <c r="B6" s="26" t="s">
        <v>137</v>
      </c>
      <c r="D6" s="71">
        <v>13.8</v>
      </c>
      <c r="E6" s="71">
        <v>14.95</v>
      </c>
      <c r="F6" s="71">
        <v>31.05</v>
      </c>
      <c r="G6" s="71">
        <v>54.05</v>
      </c>
      <c r="H6" s="71">
        <v>52.9</v>
      </c>
      <c r="I6" s="71">
        <v>63.25</v>
      </c>
      <c r="J6" s="72">
        <v>78.2</v>
      </c>
      <c r="K6" s="72">
        <v>78.2</v>
      </c>
      <c r="L6" s="72">
        <v>78.2</v>
      </c>
      <c r="M6" s="72">
        <v>83.95</v>
      </c>
      <c r="N6" s="72">
        <v>124.2</v>
      </c>
      <c r="O6" s="72">
        <v>83.95</v>
      </c>
      <c r="P6" s="72">
        <v>83.95</v>
      </c>
      <c r="Q6" s="72">
        <v>106.95</v>
      </c>
      <c r="R6" s="72">
        <v>67.849999999999994</v>
      </c>
      <c r="S6" s="72">
        <v>63.25</v>
      </c>
      <c r="T6" s="72">
        <v>89.7</v>
      </c>
      <c r="U6" s="72">
        <v>46</v>
      </c>
      <c r="V6" s="72">
        <v>46</v>
      </c>
      <c r="W6" s="72">
        <v>74.75</v>
      </c>
      <c r="X6" s="72">
        <v>41.4</v>
      </c>
      <c r="Y6" s="72">
        <v>40.25</v>
      </c>
      <c r="Z6" s="72">
        <v>66.7</v>
      </c>
      <c r="AA6" s="72">
        <v>28.75</v>
      </c>
      <c r="AB6" s="72">
        <v>28.75</v>
      </c>
      <c r="AC6" s="72">
        <v>83.95</v>
      </c>
      <c r="AD6" s="72">
        <v>12.65</v>
      </c>
      <c r="AE6" s="72">
        <v>41.4</v>
      </c>
      <c r="AF6" s="72">
        <v>12.65</v>
      </c>
      <c r="AG6" s="72">
        <v>80.5</v>
      </c>
      <c r="AH6" s="72">
        <v>57.5</v>
      </c>
      <c r="AI6" s="72">
        <v>40.25</v>
      </c>
      <c r="AJ6" s="72">
        <v>72.45</v>
      </c>
      <c r="AK6" s="72">
        <v>35.65</v>
      </c>
      <c r="AL6" s="72">
        <v>28.75</v>
      </c>
      <c r="AM6" s="72">
        <v>25.3</v>
      </c>
      <c r="AN6" s="6"/>
      <c r="AO6" s="72">
        <f>SUM(D6:AM6)</f>
        <v>2032.0500000000009</v>
      </c>
      <c r="AP6" s="74" t="s">
        <v>138</v>
      </c>
    </row>
    <row r="7" spans="2:42" x14ac:dyDescent="0.3">
      <c r="B7" s="28" t="s">
        <v>139</v>
      </c>
      <c r="D7" s="71">
        <v>13.8</v>
      </c>
      <c r="E7" s="71">
        <v>14.95</v>
      </c>
      <c r="F7" s="71">
        <v>31.05</v>
      </c>
      <c r="G7" s="71">
        <v>54.05</v>
      </c>
      <c r="H7" s="71">
        <v>52.9</v>
      </c>
      <c r="I7" s="71">
        <v>63.25</v>
      </c>
      <c r="J7" s="72">
        <v>78.2</v>
      </c>
      <c r="K7" s="72">
        <v>80</v>
      </c>
      <c r="L7" s="72">
        <v>80</v>
      </c>
      <c r="M7" s="72">
        <v>86</v>
      </c>
      <c r="N7" s="72">
        <v>127</v>
      </c>
      <c r="O7" s="72">
        <v>88</v>
      </c>
      <c r="P7" s="72">
        <v>90</v>
      </c>
      <c r="Q7" s="72">
        <v>115</v>
      </c>
      <c r="R7" s="72">
        <v>74</v>
      </c>
      <c r="S7" s="72">
        <v>68</v>
      </c>
      <c r="T7" s="72">
        <v>106</v>
      </c>
      <c r="U7" s="72">
        <v>54</v>
      </c>
      <c r="V7" s="72">
        <v>54</v>
      </c>
      <c r="W7" s="72">
        <v>80</v>
      </c>
      <c r="X7" s="72">
        <v>46</v>
      </c>
      <c r="Y7" s="72">
        <v>45</v>
      </c>
      <c r="Z7" s="72">
        <v>72</v>
      </c>
      <c r="AA7" s="72">
        <v>34</v>
      </c>
      <c r="AB7" s="72">
        <v>34</v>
      </c>
      <c r="AC7" s="72">
        <v>88</v>
      </c>
      <c r="AD7" s="72">
        <v>15</v>
      </c>
      <c r="AE7" s="72">
        <v>46</v>
      </c>
      <c r="AF7" s="72">
        <v>15</v>
      </c>
      <c r="AG7" s="72">
        <v>88</v>
      </c>
      <c r="AH7" s="72">
        <v>66</v>
      </c>
      <c r="AI7" s="72">
        <v>45</v>
      </c>
      <c r="AJ7" s="72">
        <v>80</v>
      </c>
      <c r="AK7" s="72">
        <v>42</v>
      </c>
      <c r="AL7" s="72">
        <v>35</v>
      </c>
      <c r="AM7" s="72">
        <v>29</v>
      </c>
      <c r="AN7" s="6"/>
      <c r="AO7" s="72">
        <f>SUM(D7:AM7)</f>
        <v>2190.1999999999998</v>
      </c>
      <c r="AP7" s="74" t="s">
        <v>140</v>
      </c>
    </row>
    <row r="8" spans="2:42" x14ac:dyDescent="0.3">
      <c r="B8" s="28" t="s">
        <v>141</v>
      </c>
      <c r="D8" s="38">
        <v>12</v>
      </c>
      <c r="E8" s="38">
        <v>14</v>
      </c>
      <c r="F8" s="38">
        <v>30</v>
      </c>
      <c r="G8" s="38">
        <v>54</v>
      </c>
      <c r="H8" s="38">
        <v>50</v>
      </c>
      <c r="I8" s="38">
        <v>60</v>
      </c>
      <c r="J8" s="72">
        <v>78.2</v>
      </c>
      <c r="K8" s="72">
        <v>80</v>
      </c>
      <c r="L8" s="72">
        <v>80</v>
      </c>
      <c r="M8" s="72">
        <v>90</v>
      </c>
      <c r="N8" s="72">
        <v>135</v>
      </c>
      <c r="O8" s="72">
        <v>93</v>
      </c>
      <c r="P8" s="72">
        <v>93</v>
      </c>
      <c r="Q8" s="72">
        <v>116</v>
      </c>
      <c r="R8" s="72">
        <v>74</v>
      </c>
      <c r="S8" s="72">
        <v>68</v>
      </c>
      <c r="T8" s="72">
        <v>106</v>
      </c>
      <c r="U8" s="72">
        <v>50</v>
      </c>
      <c r="V8" s="72">
        <v>50</v>
      </c>
      <c r="W8" s="72">
        <v>85</v>
      </c>
      <c r="X8" s="72">
        <v>50</v>
      </c>
      <c r="Y8" s="72">
        <v>50</v>
      </c>
      <c r="Z8" s="72">
        <v>70</v>
      </c>
      <c r="AA8" s="72">
        <v>32</v>
      </c>
      <c r="AB8" s="72">
        <v>34</v>
      </c>
      <c r="AC8" s="72">
        <v>88</v>
      </c>
      <c r="AD8" s="72">
        <v>14</v>
      </c>
      <c r="AE8" s="72">
        <v>46</v>
      </c>
      <c r="AF8" s="72">
        <v>15</v>
      </c>
      <c r="AG8" s="72">
        <v>88</v>
      </c>
      <c r="AH8" s="72">
        <v>66</v>
      </c>
      <c r="AI8" s="72">
        <v>45</v>
      </c>
      <c r="AJ8" s="72">
        <v>80</v>
      </c>
      <c r="AK8" s="72">
        <v>42</v>
      </c>
      <c r="AL8" s="72">
        <v>35</v>
      </c>
      <c r="AM8" s="72">
        <v>29</v>
      </c>
      <c r="AN8" s="6"/>
      <c r="AO8" s="72">
        <f>SUM(D8:AM8)</f>
        <v>2202.1999999999998</v>
      </c>
      <c r="AP8" s="74" t="s">
        <v>142</v>
      </c>
    </row>
    <row r="9" spans="2:42" x14ac:dyDescent="0.3">
      <c r="B9" s="29" t="s">
        <v>143</v>
      </c>
      <c r="D9" s="7">
        <f>D7-D8</f>
        <v>1.8000000000000007</v>
      </c>
      <c r="E9" s="7">
        <f t="shared" ref="E9:AM9" si="1">E7-E8</f>
        <v>0.94999999999999929</v>
      </c>
      <c r="F9" s="7">
        <f t="shared" si="1"/>
        <v>1.0500000000000007</v>
      </c>
      <c r="G9" s="7">
        <f t="shared" si="1"/>
        <v>4.9999999999997158E-2</v>
      </c>
      <c r="H9" s="7">
        <f t="shared" si="1"/>
        <v>2.8999999999999986</v>
      </c>
      <c r="I9" s="7">
        <f t="shared" si="1"/>
        <v>3.25</v>
      </c>
      <c r="J9" s="7">
        <f t="shared" si="1"/>
        <v>0</v>
      </c>
      <c r="K9" s="7">
        <f t="shared" si="1"/>
        <v>0</v>
      </c>
      <c r="L9" s="7">
        <f t="shared" si="1"/>
        <v>0</v>
      </c>
      <c r="M9" s="7">
        <f t="shared" si="1"/>
        <v>-4</v>
      </c>
      <c r="N9" s="7">
        <f t="shared" si="1"/>
        <v>-8</v>
      </c>
      <c r="O9" s="7">
        <f t="shared" si="1"/>
        <v>-5</v>
      </c>
      <c r="P9" s="7">
        <f t="shared" si="1"/>
        <v>-3</v>
      </c>
      <c r="Q9" s="7">
        <f t="shared" si="1"/>
        <v>-1</v>
      </c>
      <c r="R9" s="7">
        <f t="shared" si="1"/>
        <v>0</v>
      </c>
      <c r="S9" s="7">
        <f t="shared" si="1"/>
        <v>0</v>
      </c>
      <c r="T9" s="7">
        <f t="shared" si="1"/>
        <v>0</v>
      </c>
      <c r="U9" s="7">
        <f t="shared" si="1"/>
        <v>4</v>
      </c>
      <c r="V9" s="7">
        <f t="shared" si="1"/>
        <v>4</v>
      </c>
      <c r="W9" s="7">
        <f t="shared" si="1"/>
        <v>-5</v>
      </c>
      <c r="X9" s="7">
        <f t="shared" si="1"/>
        <v>-4</v>
      </c>
      <c r="Y9" s="7">
        <f t="shared" si="1"/>
        <v>-5</v>
      </c>
      <c r="Z9" s="7">
        <f t="shared" si="1"/>
        <v>2</v>
      </c>
      <c r="AA9" s="7">
        <f t="shared" si="1"/>
        <v>2</v>
      </c>
      <c r="AB9" s="7">
        <f t="shared" si="1"/>
        <v>0</v>
      </c>
      <c r="AC9" s="7">
        <f t="shared" si="1"/>
        <v>0</v>
      </c>
      <c r="AD9" s="7">
        <f t="shared" si="1"/>
        <v>1</v>
      </c>
      <c r="AE9" s="7">
        <f t="shared" si="1"/>
        <v>0</v>
      </c>
      <c r="AF9" s="7">
        <f t="shared" si="1"/>
        <v>0</v>
      </c>
      <c r="AG9" s="7">
        <f t="shared" si="1"/>
        <v>0</v>
      </c>
      <c r="AH9" s="7">
        <f t="shared" si="1"/>
        <v>0</v>
      </c>
      <c r="AI9" s="7">
        <f t="shared" si="1"/>
        <v>0</v>
      </c>
      <c r="AJ9" s="7">
        <f t="shared" si="1"/>
        <v>0</v>
      </c>
      <c r="AK9" s="7">
        <f t="shared" si="1"/>
        <v>0</v>
      </c>
      <c r="AL9" s="7">
        <f t="shared" si="1"/>
        <v>0</v>
      </c>
      <c r="AM9" s="7">
        <f t="shared" si="1"/>
        <v>0</v>
      </c>
      <c r="AN9" s="75"/>
      <c r="AO9" s="7">
        <f>SUM(D9:AM9)</f>
        <v>-12.000000000000004</v>
      </c>
    </row>
    <row r="10" spans="2:42" x14ac:dyDescent="0.3">
      <c r="B10" s="26" t="s">
        <v>144</v>
      </c>
      <c r="D10" s="71">
        <f>D6</f>
        <v>13.8</v>
      </c>
      <c r="E10" s="71">
        <f>D10+E6</f>
        <v>28.75</v>
      </c>
      <c r="F10" s="71">
        <f t="shared" ref="F10:AM10" si="2">E10+F6</f>
        <v>59.8</v>
      </c>
      <c r="G10" s="71">
        <f t="shared" si="2"/>
        <v>113.85</v>
      </c>
      <c r="H10" s="71">
        <f t="shared" si="2"/>
        <v>166.75</v>
      </c>
      <c r="I10" s="71">
        <f t="shared" si="2"/>
        <v>230</v>
      </c>
      <c r="J10" s="72">
        <f t="shared" si="2"/>
        <v>308.2</v>
      </c>
      <c r="K10" s="72">
        <f t="shared" si="2"/>
        <v>386.4</v>
      </c>
      <c r="L10" s="72">
        <f t="shared" si="2"/>
        <v>464.59999999999997</v>
      </c>
      <c r="M10" s="72">
        <f t="shared" si="2"/>
        <v>548.54999999999995</v>
      </c>
      <c r="N10" s="72">
        <f t="shared" si="2"/>
        <v>672.75</v>
      </c>
      <c r="O10" s="72">
        <f t="shared" si="2"/>
        <v>756.7</v>
      </c>
      <c r="P10" s="72">
        <f t="shared" si="2"/>
        <v>840.65000000000009</v>
      </c>
      <c r="Q10" s="72">
        <f t="shared" si="2"/>
        <v>947.60000000000014</v>
      </c>
      <c r="R10" s="72">
        <f t="shared" si="2"/>
        <v>1015.4500000000002</v>
      </c>
      <c r="S10" s="72">
        <f t="shared" si="2"/>
        <v>1078.7000000000003</v>
      </c>
      <c r="T10" s="72">
        <f t="shared" si="2"/>
        <v>1168.4000000000003</v>
      </c>
      <c r="U10" s="72">
        <f t="shared" si="2"/>
        <v>1214.4000000000003</v>
      </c>
      <c r="V10" s="72">
        <f t="shared" si="2"/>
        <v>1260.4000000000003</v>
      </c>
      <c r="W10" s="72">
        <f t="shared" si="2"/>
        <v>1335.1500000000003</v>
      </c>
      <c r="X10" s="72">
        <f t="shared" si="2"/>
        <v>1376.5500000000004</v>
      </c>
      <c r="Y10" s="72">
        <f t="shared" si="2"/>
        <v>1416.8000000000004</v>
      </c>
      <c r="Z10" s="72">
        <f t="shared" si="2"/>
        <v>1483.5000000000005</v>
      </c>
      <c r="AA10" s="72">
        <f t="shared" si="2"/>
        <v>1512.2500000000005</v>
      </c>
      <c r="AB10" s="72">
        <f t="shared" si="2"/>
        <v>1541.0000000000005</v>
      </c>
      <c r="AC10" s="72">
        <f t="shared" si="2"/>
        <v>1624.9500000000005</v>
      </c>
      <c r="AD10" s="72">
        <f t="shared" si="2"/>
        <v>1637.6000000000006</v>
      </c>
      <c r="AE10" s="72">
        <f t="shared" si="2"/>
        <v>1679.0000000000007</v>
      </c>
      <c r="AF10" s="72">
        <f t="shared" si="2"/>
        <v>1691.6500000000008</v>
      </c>
      <c r="AG10" s="72">
        <f t="shared" si="2"/>
        <v>1772.1500000000008</v>
      </c>
      <c r="AH10" s="72">
        <f t="shared" si="2"/>
        <v>1829.6500000000008</v>
      </c>
      <c r="AI10" s="72">
        <f t="shared" si="2"/>
        <v>1869.9000000000008</v>
      </c>
      <c r="AJ10" s="72">
        <f t="shared" si="2"/>
        <v>1942.3500000000008</v>
      </c>
      <c r="AK10" s="72">
        <f t="shared" si="2"/>
        <v>1978.0000000000009</v>
      </c>
      <c r="AL10" s="72">
        <f t="shared" si="2"/>
        <v>2006.7500000000009</v>
      </c>
      <c r="AM10" s="72">
        <f t="shared" si="2"/>
        <v>2032.0500000000009</v>
      </c>
      <c r="AO10" s="72">
        <f>AM10</f>
        <v>2032.0500000000009</v>
      </c>
    </row>
    <row r="11" spans="2:42" x14ac:dyDescent="0.3">
      <c r="B11" s="28" t="s">
        <v>145</v>
      </c>
      <c r="D11" s="71">
        <f t="shared" ref="D11:D12" si="3">D7</f>
        <v>13.8</v>
      </c>
      <c r="E11" s="71">
        <f t="shared" ref="E11:AM11" si="4">D11+E7</f>
        <v>28.75</v>
      </c>
      <c r="F11" s="71">
        <f t="shared" si="4"/>
        <v>59.8</v>
      </c>
      <c r="G11" s="71">
        <f t="shared" si="4"/>
        <v>113.85</v>
      </c>
      <c r="H11" s="71">
        <f t="shared" si="4"/>
        <v>166.75</v>
      </c>
      <c r="I11" s="71">
        <f t="shared" si="4"/>
        <v>230</v>
      </c>
      <c r="J11" s="72">
        <f t="shared" si="4"/>
        <v>308.2</v>
      </c>
      <c r="K11" s="72">
        <f t="shared" si="4"/>
        <v>388.2</v>
      </c>
      <c r="L11" s="72">
        <f t="shared" si="4"/>
        <v>468.2</v>
      </c>
      <c r="M11" s="72">
        <f t="shared" si="4"/>
        <v>554.20000000000005</v>
      </c>
      <c r="N11" s="72">
        <f t="shared" si="4"/>
        <v>681.2</v>
      </c>
      <c r="O11" s="72">
        <f t="shared" si="4"/>
        <v>769.2</v>
      </c>
      <c r="P11" s="72">
        <f t="shared" si="4"/>
        <v>859.2</v>
      </c>
      <c r="Q11" s="72">
        <f t="shared" si="4"/>
        <v>974.2</v>
      </c>
      <c r="R11" s="72">
        <f t="shared" si="4"/>
        <v>1048.2</v>
      </c>
      <c r="S11" s="72">
        <f t="shared" si="4"/>
        <v>1116.2</v>
      </c>
      <c r="T11" s="72">
        <f t="shared" si="4"/>
        <v>1222.2</v>
      </c>
      <c r="U11" s="72">
        <f t="shared" si="4"/>
        <v>1276.2</v>
      </c>
      <c r="V11" s="72">
        <f t="shared" si="4"/>
        <v>1330.2</v>
      </c>
      <c r="W11" s="72">
        <f t="shared" si="4"/>
        <v>1410.2</v>
      </c>
      <c r="X11" s="72">
        <f t="shared" si="4"/>
        <v>1456.2</v>
      </c>
      <c r="Y11" s="72">
        <f t="shared" si="4"/>
        <v>1501.2</v>
      </c>
      <c r="Z11" s="72">
        <f t="shared" si="4"/>
        <v>1573.2</v>
      </c>
      <c r="AA11" s="72">
        <f t="shared" si="4"/>
        <v>1607.2</v>
      </c>
      <c r="AB11" s="72">
        <f t="shared" si="4"/>
        <v>1641.2</v>
      </c>
      <c r="AC11" s="72">
        <f t="shared" si="4"/>
        <v>1729.2</v>
      </c>
      <c r="AD11" s="72">
        <f t="shared" si="4"/>
        <v>1744.2</v>
      </c>
      <c r="AE11" s="72">
        <f t="shared" si="4"/>
        <v>1790.2</v>
      </c>
      <c r="AF11" s="72">
        <f t="shared" si="4"/>
        <v>1805.2</v>
      </c>
      <c r="AG11" s="72">
        <f t="shared" si="4"/>
        <v>1893.2</v>
      </c>
      <c r="AH11" s="72">
        <f t="shared" si="4"/>
        <v>1959.2</v>
      </c>
      <c r="AI11" s="72">
        <f t="shared" si="4"/>
        <v>2004.2</v>
      </c>
      <c r="AJ11" s="72">
        <f t="shared" si="4"/>
        <v>2084.1999999999998</v>
      </c>
      <c r="AK11" s="72">
        <f t="shared" si="4"/>
        <v>2126.1999999999998</v>
      </c>
      <c r="AL11" s="72">
        <f t="shared" si="4"/>
        <v>2161.1999999999998</v>
      </c>
      <c r="AM11" s="72">
        <f t="shared" si="4"/>
        <v>2190.1999999999998</v>
      </c>
      <c r="AN11" s="6"/>
      <c r="AO11" s="73">
        <f>AM11</f>
        <v>2190.1999999999998</v>
      </c>
    </row>
    <row r="12" spans="2:42" x14ac:dyDescent="0.3">
      <c r="B12" s="28" t="s">
        <v>146</v>
      </c>
      <c r="D12" s="71">
        <f t="shared" si="3"/>
        <v>12</v>
      </c>
      <c r="E12" s="71">
        <f t="shared" ref="E12:AM12" si="5">D12+E8</f>
        <v>26</v>
      </c>
      <c r="F12" s="71">
        <f t="shared" si="5"/>
        <v>56</v>
      </c>
      <c r="G12" s="71">
        <f t="shared" si="5"/>
        <v>110</v>
      </c>
      <c r="H12" s="71">
        <f t="shared" si="5"/>
        <v>160</v>
      </c>
      <c r="I12" s="71">
        <f t="shared" si="5"/>
        <v>220</v>
      </c>
      <c r="J12" s="72">
        <f t="shared" si="5"/>
        <v>298.2</v>
      </c>
      <c r="K12" s="72">
        <f t="shared" si="5"/>
        <v>378.2</v>
      </c>
      <c r="L12" s="72">
        <f t="shared" si="5"/>
        <v>458.2</v>
      </c>
      <c r="M12" s="72">
        <f t="shared" si="5"/>
        <v>548.20000000000005</v>
      </c>
      <c r="N12" s="72">
        <f t="shared" si="5"/>
        <v>683.2</v>
      </c>
      <c r="O12" s="72">
        <f t="shared" si="5"/>
        <v>776.2</v>
      </c>
      <c r="P12" s="72">
        <f t="shared" si="5"/>
        <v>869.2</v>
      </c>
      <c r="Q12" s="72">
        <f t="shared" si="5"/>
        <v>985.2</v>
      </c>
      <c r="R12" s="72">
        <f t="shared" si="5"/>
        <v>1059.2</v>
      </c>
      <c r="S12" s="72">
        <f t="shared" si="5"/>
        <v>1127.2</v>
      </c>
      <c r="T12" s="72">
        <f t="shared" si="5"/>
        <v>1233.2</v>
      </c>
      <c r="U12" s="72">
        <f t="shared" si="5"/>
        <v>1283.2</v>
      </c>
      <c r="V12" s="72">
        <f t="shared" si="5"/>
        <v>1333.2</v>
      </c>
      <c r="W12" s="72">
        <f t="shared" si="5"/>
        <v>1418.2</v>
      </c>
      <c r="X12" s="72">
        <f t="shared" si="5"/>
        <v>1468.2</v>
      </c>
      <c r="Y12" s="72">
        <f t="shared" si="5"/>
        <v>1518.2</v>
      </c>
      <c r="Z12" s="72">
        <f t="shared" si="5"/>
        <v>1588.2</v>
      </c>
      <c r="AA12" s="72">
        <f t="shared" si="5"/>
        <v>1620.2</v>
      </c>
      <c r="AB12" s="72">
        <f t="shared" si="5"/>
        <v>1654.2</v>
      </c>
      <c r="AC12" s="72">
        <f t="shared" si="5"/>
        <v>1742.2</v>
      </c>
      <c r="AD12" s="72">
        <f t="shared" si="5"/>
        <v>1756.2</v>
      </c>
      <c r="AE12" s="72">
        <f t="shared" si="5"/>
        <v>1802.2</v>
      </c>
      <c r="AF12" s="72">
        <f t="shared" si="5"/>
        <v>1817.2</v>
      </c>
      <c r="AG12" s="72">
        <f t="shared" si="5"/>
        <v>1905.2</v>
      </c>
      <c r="AH12" s="72">
        <f t="shared" si="5"/>
        <v>1971.2</v>
      </c>
      <c r="AI12" s="72">
        <f t="shared" si="5"/>
        <v>2016.2</v>
      </c>
      <c r="AJ12" s="72">
        <f t="shared" si="5"/>
        <v>2096.1999999999998</v>
      </c>
      <c r="AK12" s="72">
        <f t="shared" si="5"/>
        <v>2138.1999999999998</v>
      </c>
      <c r="AL12" s="72">
        <f t="shared" si="5"/>
        <v>2173.1999999999998</v>
      </c>
      <c r="AM12" s="72">
        <f t="shared" si="5"/>
        <v>2202.1999999999998</v>
      </c>
      <c r="AN12" s="6"/>
      <c r="AO12" s="72">
        <f>AM12</f>
        <v>2202.1999999999998</v>
      </c>
    </row>
    <row r="13" spans="2:42" x14ac:dyDescent="0.3">
      <c r="B13" s="29" t="s">
        <v>147</v>
      </c>
      <c r="D13" s="7">
        <f>D11-D12</f>
        <v>1.8000000000000007</v>
      </c>
      <c r="E13" s="7">
        <f t="shared" ref="E13" si="6">E11-E12</f>
        <v>2.75</v>
      </c>
      <c r="F13" s="7">
        <f t="shared" ref="F13" si="7">F11-F12</f>
        <v>3.7999999999999972</v>
      </c>
      <c r="G13" s="7">
        <f t="shared" ref="G13" si="8">G11-G12</f>
        <v>3.8499999999999943</v>
      </c>
      <c r="H13" s="7">
        <f t="shared" ref="H13" si="9">H11-H12</f>
        <v>6.75</v>
      </c>
      <c r="I13" s="7">
        <f t="shared" ref="I13" si="10">I11-I12</f>
        <v>10</v>
      </c>
      <c r="J13" s="7">
        <f t="shared" ref="J13" si="11">J11-J12</f>
        <v>10</v>
      </c>
      <c r="K13" s="7">
        <f t="shared" ref="K13" si="12">K11-K12</f>
        <v>10</v>
      </c>
      <c r="L13" s="7">
        <f t="shared" ref="L13" si="13">L11-L12</f>
        <v>10</v>
      </c>
      <c r="M13" s="7">
        <f t="shared" ref="M13" si="14">M11-M12</f>
        <v>6</v>
      </c>
      <c r="N13" s="7">
        <f t="shared" ref="N13" si="15">N11-N12</f>
        <v>-2</v>
      </c>
      <c r="O13" s="7">
        <f t="shared" ref="O13" si="16">O11-O12</f>
        <v>-7</v>
      </c>
      <c r="P13" s="7">
        <f t="shared" ref="P13" si="17">P11-P12</f>
        <v>-10</v>
      </c>
      <c r="Q13" s="7">
        <f t="shared" ref="Q13" si="18">Q11-Q12</f>
        <v>-11</v>
      </c>
      <c r="R13" s="7">
        <f t="shared" ref="R13" si="19">R11-R12</f>
        <v>-11</v>
      </c>
      <c r="S13" s="7">
        <f t="shared" ref="S13" si="20">S11-S12</f>
        <v>-11</v>
      </c>
      <c r="T13" s="7">
        <f t="shared" ref="T13" si="21">T11-T12</f>
        <v>-11</v>
      </c>
      <c r="U13" s="7">
        <f t="shared" ref="U13" si="22">U11-U12</f>
        <v>-7</v>
      </c>
      <c r="V13" s="7">
        <f t="shared" ref="V13" si="23">V11-V12</f>
        <v>-3</v>
      </c>
      <c r="W13" s="7">
        <f t="shared" ref="W13" si="24">W11-W12</f>
        <v>-8</v>
      </c>
      <c r="X13" s="7">
        <f t="shared" ref="X13" si="25">X11-X12</f>
        <v>-12</v>
      </c>
      <c r="Y13" s="7">
        <f t="shared" ref="Y13" si="26">Y11-Y12</f>
        <v>-17</v>
      </c>
      <c r="Z13" s="7">
        <f t="shared" ref="Z13" si="27">Z11-Z12</f>
        <v>-15</v>
      </c>
      <c r="AA13" s="7">
        <f t="shared" ref="AA13" si="28">AA11-AA12</f>
        <v>-13</v>
      </c>
      <c r="AB13" s="7">
        <f t="shared" ref="AB13" si="29">AB11-AB12</f>
        <v>-13</v>
      </c>
      <c r="AC13" s="7">
        <f t="shared" ref="AC13" si="30">AC11-AC12</f>
        <v>-13</v>
      </c>
      <c r="AD13" s="7">
        <f t="shared" ref="AD13" si="31">AD11-AD12</f>
        <v>-12</v>
      </c>
      <c r="AE13" s="7">
        <f t="shared" ref="AE13" si="32">AE11-AE12</f>
        <v>-12</v>
      </c>
      <c r="AF13" s="7">
        <f t="shared" ref="AF13" si="33">AF11-AF12</f>
        <v>-12</v>
      </c>
      <c r="AG13" s="7">
        <f t="shared" ref="AG13" si="34">AG11-AG12</f>
        <v>-12</v>
      </c>
      <c r="AH13" s="7">
        <f t="shared" ref="AH13" si="35">AH11-AH12</f>
        <v>-12</v>
      </c>
      <c r="AI13" s="7">
        <f t="shared" ref="AI13" si="36">AI11-AI12</f>
        <v>-12</v>
      </c>
      <c r="AJ13" s="7">
        <f t="shared" ref="AJ13" si="37">AJ11-AJ12</f>
        <v>-12</v>
      </c>
      <c r="AK13" s="7">
        <f t="shared" ref="AK13" si="38">AK11-AK12</f>
        <v>-12</v>
      </c>
      <c r="AL13" s="7">
        <f t="shared" ref="AL13" si="39">AL11-AL12</f>
        <v>-12</v>
      </c>
      <c r="AM13" s="7">
        <f t="shared" ref="AM13" si="40">AM11-AM12</f>
        <v>-12</v>
      </c>
      <c r="AO13" s="7">
        <f>AM13</f>
        <v>-12</v>
      </c>
    </row>
    <row r="15" spans="2:42" x14ac:dyDescent="0.3">
      <c r="D15" s="40" t="s">
        <v>148</v>
      </c>
    </row>
  </sheetData>
  <mergeCells count="3">
    <mergeCell ref="D3:I3"/>
    <mergeCell ref="AO4:AO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BD925D1621464A95C2C4F1225C6722" ma:contentTypeVersion="17" ma:contentTypeDescription="Een nieuw document maken." ma:contentTypeScope="" ma:versionID="4127e204f489d06f23da40630e370617">
  <xsd:schema xmlns:xsd="http://www.w3.org/2001/XMLSchema" xmlns:xs="http://www.w3.org/2001/XMLSchema" xmlns:p="http://schemas.microsoft.com/office/2006/metadata/properties" xmlns:ns2="209e4751-2b6a-419f-af4e-b5ddc2a4bc00" xmlns:ns3="47bf6794-c36b-4c1c-a963-7a617a2f0fa0" xmlns:ns4="http://schemas.microsoft.com/sharepoint/v3/fields" xmlns:ns5="3c036e8a-fdb2-4ad9-825d-d798fd1b29a1" targetNamespace="http://schemas.microsoft.com/office/2006/metadata/properties" ma:root="true" ma:fieldsID="aabc7f5e3a994c25e2fd7586da2fff24" ns2:_="" ns3:_="" ns4:_="" ns5:_="">
    <xsd:import namespace="209e4751-2b6a-419f-af4e-b5ddc2a4bc00"/>
    <xsd:import namespace="47bf6794-c36b-4c1c-a963-7a617a2f0fa0"/>
    <xsd:import namespace="http://schemas.microsoft.com/sharepoint/v3/fields"/>
    <xsd:import namespace="3c036e8a-fdb2-4ad9-825d-d798fd1b29a1"/>
    <xsd:element name="properties">
      <xsd:complexType>
        <xsd:sequence>
          <xsd:element name="documentManagement">
            <xsd:complexType>
              <xsd:all>
                <xsd:element ref="ns2:_dlc_DocIdUrl" minOccurs="0"/>
                <xsd:element ref="ns3:RWSDocumentType" minOccurs="0"/>
                <xsd:element ref="ns4:_Status" minOccurs="0"/>
                <xsd:element ref="ns3:RWSArchiefwaardig" minOccurs="0"/>
                <xsd:element ref="ns5:Vertrouwelijkheid" minOccurs="0"/>
                <xsd:element ref="ns3:RWSAuteur" minOccurs="0"/>
                <xsd:element ref="ns3:RWSDocumentDatum" minOccurs="0"/>
                <xsd:element ref="ns3:RWSStatusDataroom" minOccurs="0"/>
                <xsd:element ref="ns3:RWSContractDossier" minOccurs="0"/>
                <xsd:element ref="ns3:RWSContractDocument" minOccurs="0"/>
                <xsd:element ref="ns3:RWSRevision" minOccurs="0"/>
                <xsd:element ref="ns3:RWSStatusReview" minOccurs="0"/>
                <xsd:element ref="ns3:RWSDiscipline" minOccurs="0"/>
                <xsd:element ref="ns3:RWSWerkpakketNaam" minOccurs="0"/>
                <xsd:element ref="ns3:RWSWerkpakketnr" minOccurs="0"/>
                <xsd:element ref="ns3:RWSDocumentVersie" minOccurs="0"/>
                <xsd:element ref="ns3:RWSProject" minOccurs="0"/>
                <xsd:element ref="ns3:RWSDeelproject" minOccurs="0"/>
                <xsd:element ref="ns3:RWSThema" minOccurs="0"/>
                <xsd:element ref="ns3:RWSFase" minOccurs="0"/>
                <xsd:element ref="ns3:RWSDocumentStatus" minOccurs="0"/>
                <xsd:element ref="ns3:RWSEmailAan" minOccurs="0"/>
                <xsd:element ref="ns3:RWSCreatieDatumBron" minOccurs="0"/>
                <xsd:element ref="ns3:RWSWijzigingsDatumBron" minOccurs="0"/>
                <xsd:element ref="ns3:RWSGewijzigdDoorBron" minOccurs="0"/>
                <xsd:element ref="ns3:RWSObject" minOccurs="0"/>
                <xsd:element ref="ns3:RWSOpmerkingen" minOccurs="0"/>
                <xsd:element ref="ns3:RWSAfdeling" minOccurs="0"/>
                <xsd:element ref="ns3:RWSTitelDocumentENG" minOccurs="0"/>
                <xsd:element ref="ns3:RWSOrganisatie" minOccurs="0"/>
                <xsd:element ref="ns3:RWSBridgeName" minOccurs="0"/>
                <xsd:element ref="ns3:RWSDocumentnrPW" minOccurs="0"/>
                <xsd:element ref="ns3:RWSDocumentnrUltimo" minOccurs="0"/>
                <xsd:element ref="ns3:RWSEmailOntvangen" minOccurs="0"/>
                <xsd:element ref="ns3:RWSEmailVan" minOccurs="0"/>
                <xsd:element ref="ns3:RWSExpiratieDatum" minOccurs="0"/>
                <xsd:element ref="ns3:RWSExternDocumentNr" minOccurs="0"/>
                <xsd:element ref="ns3:RWSExterneBron" minOccurs="0"/>
                <xsd:element ref="ns3:RWSOpmerkingenReview" minOccurs="0"/>
                <xsd:element ref="ns3:RWSEmailVerzonden" minOccurs="0"/>
                <xsd:element ref="ns3:RWSDocumentnrHB" minOccurs="0"/>
                <xsd:element ref="ns3:RWSEmailOnderwerp" minOccurs="0"/>
                <xsd:element ref="ns5:Activiteit" minOccurs="0"/>
                <xsd:element ref="ns2:_dlc_DocId" minOccurs="0"/>
                <xsd:element ref="ns2:_dlc_DocIdPersistId" minOccurs="0"/>
                <xsd:element ref="ns5:MediaServiceMetadata" minOccurs="0"/>
                <xsd:element ref="ns5:MediaServiceFastMetadata" minOccurs="0"/>
                <xsd:element ref="ns5:MediaServiceSearchProperties" minOccurs="0"/>
                <xsd:element ref="ns5:MediaServiceObjectDetectorVersions" minOccurs="0"/>
                <xsd:element ref="ns5:MediaServiceBillingMetadata" minOccurs="0"/>
                <xsd:element ref="ns5:lcf76f155ced4ddcb4097134ff3c332f" minOccurs="0"/>
                <xsd:element ref="ns2:TaxCatchAll" minOccurs="0"/>
                <xsd:element ref="ns5:MediaServiceDateTaken" minOccurs="0"/>
                <xsd:element ref="ns5:MediaServiceOCR"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e4751-2b6a-419f-af4e-b5ddc2a4bc00" elementFormDefault="qualified">
    <xsd:import namespace="http://schemas.microsoft.com/office/2006/documentManagement/types"/>
    <xsd:import namespace="http://schemas.microsoft.com/office/infopath/2007/PartnerControls"/>
    <xsd:element name="_dlc_DocIdUrl" ma:index="1"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6" nillable="true" ma:displayName="Waarde van de document-id" ma:description="De waarde van de document-id die aan dit item is toegewezen." ma:hidden="true" ma:indexed="true" ma:internalName="_dlc_DocId" ma:readOnly="false">
      <xsd:simpleType>
        <xsd:restriction base="dms:Text"/>
      </xsd:simpleType>
    </xsd:element>
    <xsd:element name="_dlc_DocIdPersistId" ma:index="48" nillable="true" ma:displayName="Persist ID" ma:description="Keep ID on add." ma:hidden="true" ma:internalName="_dlc_DocIdPersistId" ma:readOnly="false">
      <xsd:simpleType>
        <xsd:restriction base="dms:Boolean"/>
      </xsd:simpleType>
    </xsd:element>
    <xsd:element name="TaxCatchAll" ma:index="60" nillable="true" ma:displayName="Taxonomy Catch All Column" ma:hidden="true" ma:list="{240285f5-06f9-458e-88f5-15cb3a4b0e77}" ma:internalName="TaxCatchAll" ma:showField="CatchAllData" ma:web="209e4751-2b6a-419f-af4e-b5ddc2a4bc0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7bf6794-c36b-4c1c-a963-7a617a2f0fa0" elementFormDefault="qualified">
    <xsd:import namespace="http://schemas.microsoft.com/office/2006/documentManagement/types"/>
    <xsd:import namespace="http://schemas.microsoft.com/office/infopath/2007/PartnerControls"/>
    <xsd:element name="RWSDocumentType" ma:index="2" nillable="true" ma:displayName="Documenttype*" ma:default="Memo" ma:format="Dropdown" ma:internalName="RWSDocumentType" ma:readOnly="false">
      <xsd:simpleType>
        <xsd:restriction base="dms:Choice">
          <xsd:enumeration value="Advies"/>
          <xsd:enumeration value="Afbeelding"/>
          <xsd:enumeration value="Agenda"/>
          <xsd:enumeration value="Audio"/>
          <xsd:enumeration value="Beschikking"/>
          <xsd:enumeration value="Besluit"/>
          <xsd:enumeration value="Bevestiging"/>
          <xsd:enumeration value="Brief"/>
          <xsd:enumeration value="Claim"/>
          <xsd:enumeration value="E-mail"/>
          <xsd:enumeration value="Formulier"/>
          <xsd:enumeration value="Instructie"/>
          <xsd:enumeration value="Inventarisatie"/>
          <xsd:enumeration value="Melding"/>
          <xsd:enumeration value="Memo"/>
          <xsd:enumeration value="Minuut"/>
          <xsd:enumeration value="Nota"/>
          <xsd:enumeration value="Offerte"/>
          <xsd:enumeration value="Opdracht"/>
          <xsd:enumeration value="Overeenkomst"/>
          <xsd:enumeration value="Plan"/>
          <xsd:enumeration value="Planning"/>
          <xsd:enumeration value="Presentatie"/>
          <xsd:enumeration value="Programma"/>
          <xsd:enumeration value="Protocol"/>
          <xsd:enumeration value="Raming"/>
          <xsd:enumeration value="Rapport"/>
          <xsd:enumeration value="Rekenblad"/>
          <xsd:enumeration value="Specificatie"/>
          <xsd:enumeration value="Speech"/>
          <xsd:enumeration value="Raming"/>
          <xsd:enumeration value="Rapport"/>
          <xsd:enumeration value="Rekenblad"/>
          <xsd:enumeration value="Specificatie"/>
          <xsd:enumeration value="Speech"/>
          <xsd:enumeration value="Tekening"/>
          <xsd:enumeration value="Verslag"/>
          <xsd:enumeration value="Verzoek"/>
          <xsd:enumeration value="Video"/>
          <xsd:enumeration value="Leeg"/>
        </xsd:restriction>
      </xsd:simpleType>
    </xsd:element>
    <xsd:element name="RWSArchiefwaardig" ma:index="4" nillable="true" ma:displayName="Archiefwaardig*" ma:default="Ja" ma:format="Dropdown" ma:internalName="RWSArchiefwaardig" ma:readOnly="false">
      <xsd:simpleType>
        <xsd:restriction base="dms:Choice">
          <xsd:enumeration value="Ja"/>
          <xsd:enumeration value="Nee"/>
        </xsd:restriction>
      </xsd:simpleType>
    </xsd:element>
    <xsd:element name="RWSAuteur" ma:index="7" nillable="true" ma:displayName="Auteur*" ma:default="Onbekend" ma:internalName="RWSAuteur" ma:readOnly="false">
      <xsd:simpleType>
        <xsd:restriction base="dms:Text">
          <xsd:maxLength value="255"/>
        </xsd:restriction>
      </xsd:simpleType>
    </xsd:element>
    <xsd:element name="RWSDocumentDatum" ma:index="8" nillable="true" ma:displayName="Document Datum*" ma:default="[today]" ma:format="DateOnly" ma:internalName="RWSDocumentDatum" ma:readOnly="false">
      <xsd:simpleType>
        <xsd:restriction base="dms:DateTime"/>
      </xsd:simpleType>
    </xsd:element>
    <xsd:element name="RWSStatusDataroom" ma:index="9" nillable="true" ma:displayName="Status Dataroom*" ma:default="Geen" ma:format="Dropdown" ma:internalName="RWSStatusDataroom" ma:readOnly="false">
      <xsd:simpleType>
        <xsd:restriction base="dms:Choice">
          <xsd:enumeration value="Geen"/>
          <xsd:enumeration value="In aanmerking voor Dataroom"/>
          <xsd:enumeration value="Goedgekeurd voor opname in Dataroom"/>
          <xsd:enumeration value="Afgekeurd voor opname in Dataroom"/>
          <xsd:enumeration value="Opgenomen in Dataroom"/>
        </xsd:restriction>
      </xsd:simpleType>
    </xsd:element>
    <xsd:element name="RWSContractDossier" ma:index="10" nillable="true" ma:displayName="Contractdossier*" ma:internalName="RWSContractDossier" ma:readOnly="false">
      <xsd:simpleType>
        <xsd:restriction base="dms:Text">
          <xsd:maxLength value="255"/>
        </xsd:restriction>
      </xsd:simpleType>
    </xsd:element>
    <xsd:element name="RWSContractDocument" ma:index="11" nillable="true" ma:displayName="Contractdocument*" ma:internalName="RWSContractDocument" ma:readOnly="false">
      <xsd:simpleType>
        <xsd:restriction base="dms:Text">
          <xsd:maxLength value="255"/>
        </xsd:restriction>
      </xsd:simpleType>
    </xsd:element>
    <xsd:element name="RWSRevision" ma:index="12" nillable="true" ma:displayName="Revisie*" ma:internalName="RWSRevision" ma:readOnly="false">
      <xsd:simpleType>
        <xsd:restriction base="dms:Text">
          <xsd:maxLength value="255"/>
        </xsd:restriction>
      </xsd:simpleType>
    </xsd:element>
    <xsd:element name="RWSStatusReview" ma:index="13" nillable="true" ma:displayName="Status Revisie*" ma:default="0. Nog te bepalen" ma:format="Dropdown" ma:internalName="RWSStatusReview" ma:readOnly="false">
      <xsd:simpleType>
        <xsd:restriction base="dms:Choice">
          <xsd:enumeration value="0. Nog te bepalen"/>
          <xsd:enumeration value="1. oordeel positief"/>
          <xsd:enumeration value="2. oordeel positief met aandachtspunten"/>
          <xsd:enumeration value="3. aandachtspunten inhoud"/>
          <xsd:enumeration value="4. aandachtspunten volledigheid"/>
        </xsd:restriction>
      </xsd:simpleType>
    </xsd:element>
    <xsd:element name="RWSDiscipline" ma:index="14" nillable="true" ma:displayName="Discipline*" ma:internalName="RWSDiscipline" ma:readOnly="false">
      <xsd:simpleType>
        <xsd:restriction base="dms:Text">
          <xsd:maxLength value="255"/>
        </xsd:restriction>
      </xsd:simpleType>
    </xsd:element>
    <xsd:element name="RWSWerkpakketNaam" ma:index="15" nillable="true" ma:displayName="Werkpakketnaam*" ma:internalName="RWSWerkpakketNaam" ma:readOnly="false">
      <xsd:simpleType>
        <xsd:restriction base="dms:Text">
          <xsd:maxLength value="255"/>
        </xsd:restriction>
      </xsd:simpleType>
    </xsd:element>
    <xsd:element name="RWSWerkpakketnr" ma:index="16" nillable="true" ma:displayName="Werkpakketnr*" ma:internalName="RWSWerkpakketnr" ma:readOnly="false">
      <xsd:simpleType>
        <xsd:restriction base="dms:Text">
          <xsd:maxLength value="255"/>
        </xsd:restriction>
      </xsd:simpleType>
    </xsd:element>
    <xsd:element name="RWSDocumentVersie" ma:index="17" nillable="true" ma:displayName="Documentversie*" ma:default="Versie 1.0" ma:internalName="RWSDocumentVersie" ma:readOnly="false">
      <xsd:simpleType>
        <xsd:restriction base="dms:Text">
          <xsd:maxLength value="255"/>
        </xsd:restriction>
      </xsd:simpleType>
    </xsd:element>
    <xsd:element name="RWSProject" ma:index="18" nillable="true" ma:displayName="Project*" ma:default="Vernieuwen Van Brienenoordbrug" ma:internalName="RWSProject" ma:readOnly="false">
      <xsd:simpleType>
        <xsd:restriction base="dms:Text">
          <xsd:maxLength value="255"/>
        </xsd:restriction>
      </xsd:simpleType>
    </xsd:element>
    <xsd:element name="RWSDeelproject" ma:index="19" nillable="true" ma:displayName="Deelproject*" ma:default="n.v.t." ma:format="Dropdown" ma:internalName="RWSDeelproject" ma:readOnly="false">
      <xsd:simpleType>
        <xsd:restriction base="dms:Choice">
          <xsd:enumeration value="n.v.t."/>
          <xsd:enumeration value="VBB Beweegbaar"/>
          <xsd:enumeration value="VBB Integraal"/>
          <xsd:enumeration value="VBB Vast"/>
          <xsd:enumeration value="Westboog"/>
        </xsd:restriction>
      </xsd:simpleType>
    </xsd:element>
    <xsd:element name="RWSThema" ma:index="20" nillable="true" ma:displayName="Thema*" ma:default="Geen Thema" ma:format="Dropdown" ma:internalName="RWSThema" ma:readOnly="false">
      <xsd:simpleType>
        <xsd:restriction base="dms:Choice">
          <xsd:enumeration value="WP01 - Westelijke Boogbrug nieuw (WBBn)"/>
          <xsd:enumeration value="WP02 - Westelijke Boogbrug bestaand (WBBb)"/>
          <xsd:enumeration value="WP03 - Onderbouw – Pijler 9 en 10"/>
          <xsd:enumeration value="WP04 - Uitwisseling Boogbruggen"/>
          <xsd:enumeration value="WP05 - Inpassing"/>
          <xsd:enumeration value="WP06 - Werktuigbouw"/>
          <xsd:enumeration value="WP07 - E, IA, Bouwblokken"/>
          <xsd:enumeration value="WP08 - CE, MV, RAMS"/>
          <xsd:enumeration value="WP09 - Bovenbouw - Stalen Vallen"/>
          <xsd:enumeration value="WP10 - Onderbouw - Bascule Kelder"/>
          <xsd:enumeration value="WP11 - Uitwisselen Vallen"/>
          <xsd:enumeration value="WP12 - Systeemintegratie"/>
          <xsd:enumeration value="Geen Thema"/>
        </xsd:restriction>
      </xsd:simpleType>
    </xsd:element>
    <xsd:element name="RWSFase" ma:index="21" nillable="true" ma:displayName="Fase*" ma:default="Fase 0" ma:format="Dropdown" ma:internalName="RWSFase" ma:readOnly="false">
      <xsd:simpleType>
        <xsd:restriction base="dms:Choice">
          <xsd:enumeration value="Fase 0"/>
          <xsd:enumeration value="Fase 1"/>
        </xsd:restriction>
      </xsd:simpleType>
    </xsd:element>
    <xsd:element name="RWSDocumentStatus" ma:index="22" nillable="true" ma:displayName="Status" ma:default="Concept" ma:format="Dropdown" ma:internalName="RWSDocumentStatus" ma:readOnly="false">
      <xsd:simpleType>
        <xsd:restriction base="dms:Choice">
          <xsd:enumeration value="Concept"/>
          <xsd:enumeration value="Definitief"/>
        </xsd:restriction>
      </xsd:simpleType>
    </xsd:element>
    <xsd:element name="RWSEmailAan" ma:index="23" nillable="true" ma:displayName="Email - Aan" ma:internalName="RWSEmailAan" ma:readOnly="false">
      <xsd:simpleType>
        <xsd:restriction base="dms:Text">
          <xsd:maxLength value="255"/>
        </xsd:restriction>
      </xsd:simpleType>
    </xsd:element>
    <xsd:element name="RWSCreatieDatumBron" ma:index="24" nillable="true" ma:displayName="Datum geregistreerd (bron)" ma:format="DateTime" ma:internalName="RWSCreatieDatumBron" ma:readOnly="false">
      <xsd:simpleType>
        <xsd:restriction base="dms:DateTime"/>
      </xsd:simpleType>
    </xsd:element>
    <xsd:element name="RWSWijzigingsDatumBron" ma:index="25" nillable="true" ma:displayName="Datum gewijzigd (bron)" ma:format="DateTime" ma:internalName="RWSWijzigingsDatumBron" ma:readOnly="false">
      <xsd:simpleType>
        <xsd:restriction base="dms:DateTime"/>
      </xsd:simpleType>
    </xsd:element>
    <xsd:element name="RWSGewijzigdDoorBron" ma:index="26" nillable="true" ma:displayName="Gewijzigd door (bron)" ma:internalName="RWSGewijzigdDoorBron" ma:readOnly="false">
      <xsd:simpleType>
        <xsd:restriction base="dms:Text">
          <xsd:maxLength value="255"/>
        </xsd:restriction>
      </xsd:simpleType>
    </xsd:element>
    <xsd:element name="RWSObject" ma:index="27" nillable="true" ma:displayName="Object" ma:internalName="RWSObject" ma:readOnly="false">
      <xsd:simpleType>
        <xsd:restriction base="dms:Text">
          <xsd:maxLength value="255"/>
        </xsd:restriction>
      </xsd:simpleType>
    </xsd:element>
    <xsd:element name="RWSOpmerkingen" ma:index="28" nillable="true" ma:displayName="Opmerkingen" ma:internalName="RWSOpmerkingen" ma:readOnly="false">
      <xsd:simpleType>
        <xsd:restriction base="dms:Note">
          <xsd:maxLength value="255"/>
        </xsd:restriction>
      </xsd:simpleType>
    </xsd:element>
    <xsd:element name="RWSAfdeling" ma:index="29" nillable="true" ma:displayName="Afdeling" ma:default="Grote Projecten en Onderhoud" ma:internalName="RWSAfdeling" ma:readOnly="false">
      <xsd:simpleType>
        <xsd:restriction base="dms:Text">
          <xsd:maxLength value="255"/>
        </xsd:restriction>
      </xsd:simpleType>
    </xsd:element>
    <xsd:element name="RWSTitelDocumentENG" ma:index="30" nillable="true" ma:displayName="Titel document (ENG)" ma:internalName="RWSTitelDocumentENG" ma:readOnly="false">
      <xsd:simpleType>
        <xsd:restriction base="dms:Text">
          <xsd:maxLength value="255"/>
        </xsd:restriction>
      </xsd:simpleType>
    </xsd:element>
    <xsd:element name="RWSOrganisatie" ma:index="31" nillable="true" ma:displayName="Organisatie" ma:internalName="RWSOrganisatie" ma:readOnly="false">
      <xsd:simpleType>
        <xsd:restriction base="dms:Text">
          <xsd:maxLength value="255"/>
        </xsd:restriction>
      </xsd:simpleType>
    </xsd:element>
    <xsd:element name="RWSBridgeName" ma:index="32" nillable="true" ma:displayName="Bridge name" ma:internalName="RWSBridgeName" ma:readOnly="false">
      <xsd:simpleType>
        <xsd:restriction base="dms:Text">
          <xsd:maxLength value="255"/>
        </xsd:restriction>
      </xsd:simpleType>
    </xsd:element>
    <xsd:element name="RWSDocumentnrPW" ma:index="33" nillable="true" ma:displayName="Documentnr - PW" ma:internalName="RWSDocumentnrPW" ma:readOnly="false">
      <xsd:simpleType>
        <xsd:restriction base="dms:Text">
          <xsd:maxLength value="255"/>
        </xsd:restriction>
      </xsd:simpleType>
    </xsd:element>
    <xsd:element name="RWSDocumentnrUltimo" ma:index="34" nillable="true" ma:displayName="Documentnr - Ultimo" ma:internalName="RWSDocumentnrUltimo" ma:readOnly="false">
      <xsd:simpleType>
        <xsd:restriction base="dms:Text">
          <xsd:maxLength value="255"/>
        </xsd:restriction>
      </xsd:simpleType>
    </xsd:element>
    <xsd:element name="RWSEmailOntvangen" ma:index="35" nillable="true" ma:displayName="Email - Ontvangen" ma:format="DateTime" ma:internalName="RWSEmailOntvangen" ma:readOnly="false">
      <xsd:simpleType>
        <xsd:restriction base="dms:DateTime"/>
      </xsd:simpleType>
    </xsd:element>
    <xsd:element name="RWSEmailVan" ma:index="36" nillable="true" ma:displayName="Email - Van" ma:internalName="RWSEmailVan" ma:readOnly="false">
      <xsd:simpleType>
        <xsd:restriction base="dms:Text">
          <xsd:maxLength value="255"/>
        </xsd:restriction>
      </xsd:simpleType>
    </xsd:element>
    <xsd:element name="RWSExpiratieDatum" ma:index="37" nillable="true" ma:displayName="Expiratiedatum" ma:format="DateOnly" ma:internalName="RWSExpiratieDatum" ma:readOnly="false">
      <xsd:simpleType>
        <xsd:restriction base="dms:DateTime"/>
      </xsd:simpleType>
    </xsd:element>
    <xsd:element name="RWSExternDocumentNr" ma:index="38" nillable="true" ma:displayName="Extern Documentnummer" ma:internalName="RWSExternDocumentNr" ma:readOnly="false">
      <xsd:simpleType>
        <xsd:restriction base="dms:Text">
          <xsd:maxLength value="255"/>
        </xsd:restriction>
      </xsd:simpleType>
    </xsd:element>
    <xsd:element name="RWSExterneBron" ma:index="39" nillable="true" ma:displayName="Externe bron" ma:internalName="RWSExterneBron" ma:readOnly="false">
      <xsd:simpleType>
        <xsd:restriction base="dms:Text">
          <xsd:maxLength value="255"/>
        </xsd:restriction>
      </xsd:simpleType>
    </xsd:element>
    <xsd:element name="RWSOpmerkingenReview" ma:index="40" nillable="true" ma:displayName="Opmerkingen review" ma:internalName="RWSOpmerkingenReview" ma:readOnly="false">
      <xsd:simpleType>
        <xsd:restriction base="dms:Note">
          <xsd:maxLength value="255"/>
        </xsd:restriction>
      </xsd:simpleType>
    </xsd:element>
    <xsd:element name="RWSEmailVerzonden" ma:index="41" nillable="true" ma:displayName="Email - Verzonden" ma:format="DateTime" ma:internalName="RWSEmailVerzonden" ma:readOnly="false">
      <xsd:simpleType>
        <xsd:restriction base="dms:DateTime"/>
      </xsd:simpleType>
    </xsd:element>
    <xsd:element name="RWSDocumentnrHB" ma:index="42" nillable="true" ma:displayName="Documentnr - HB" ma:internalName="RWSDocumentnrHB" ma:readOnly="false">
      <xsd:simpleType>
        <xsd:restriction base="dms:Text">
          <xsd:maxLength value="255"/>
        </xsd:restriction>
      </xsd:simpleType>
    </xsd:element>
    <xsd:element name="RWSEmailOnderwerp" ma:index="43" nillable="true" ma:displayName="Email - Onderwerp" ma:internalName="RWSEmailOnderwerp"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fault="Concept" ma:format="Dropdown" ma:internalName="_Status" ma:readOnly="false">
      <xsd:simpleType>
        <xsd:restriction base="dms:Choice">
          <xsd:enumeration value="Concept"/>
          <xsd:enumeration value="Definitief"/>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3c036e8a-fdb2-4ad9-825d-d798fd1b29a1" elementFormDefault="qualified">
    <xsd:import namespace="http://schemas.microsoft.com/office/2006/documentManagement/types"/>
    <xsd:import namespace="http://schemas.microsoft.com/office/infopath/2007/PartnerControls"/>
    <xsd:element name="Vertrouwelijkheid" ma:index="5" nillable="true" ma:displayName="Vertrouwelijkheid*" ma:default="Bedrijfsvertrouwelijk - geen" ma:format="Dropdown" ma:internalName="Vertrouwelijkheid" ma:readOnly="false">
      <xsd:simpleType>
        <xsd:restriction base="dms:Choice">
          <xsd:enumeration value="Informatie - geen"/>
          <xsd:enumeration value="Informatie - persoonsvertrouwelijk"/>
          <xsd:enumeration value="Bedrijfsvertrouwelijk - geen"/>
          <xsd:enumeration value="Bedrijfsvertrouwelijk - persoonsvertrouwelijkheid"/>
          <xsd:enumeration value="Departementaal vertrouwelijk - geen"/>
          <xsd:enumeration value="Departementaal vertrouwelijk - persoonsvertrouwelijk"/>
        </xsd:restriction>
      </xsd:simpleType>
    </xsd:element>
    <xsd:element name="Activiteit" ma:index="44" nillable="true" ma:displayName="Activiteit" ma:format="Dropdown" ma:internalName="Activiteit0" ma:readOnly="false">
      <xsd:simpleType>
        <xsd:restriction base="dms:Choice">
          <xsd:enumeration value="Beheersen realisatiecontract"/>
          <xsd:enumeration value="Bepalen marktbenadering realisatie"/>
          <xsd:enumeration value="Opstellen en aanbesteden realisatiecontract"/>
          <xsd:enumeration value="Uitbesteden ingenieursdiensten planuitwerking"/>
          <xsd:enumeration value="Uitbesteden ingenieursdiensten realisatie"/>
          <xsd:enumeration value="Uitbesteden ingenieursdiensten verkenning"/>
        </xsd:restriction>
      </xsd:simpleType>
    </xsd:element>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MediaServiceObjectDetectorVersions" ma:index="52" nillable="true" ma:displayName="MediaServiceObjectDetectorVersions" ma:hidden="true" ma:indexed="true" ma:internalName="MediaServiceObjectDetectorVersions" ma:readOnly="true">
      <xsd:simpleType>
        <xsd:restriction base="dms:Text"/>
      </xsd:simpleType>
    </xsd:element>
    <xsd:element name="MediaServiceBillingMetadata" ma:index="57" nillable="true" ma:displayName="MediaServiceBillingMetadata" ma:hidden="true" ma:internalName="MediaServiceBillingMetadata" ma:readOnly="true">
      <xsd:simpleType>
        <xsd:restriction base="dms:Note"/>
      </xsd:simpleType>
    </xsd:element>
    <xsd:element name="lcf76f155ced4ddcb4097134ff3c332f" ma:index="59" nillable="true" ma:taxonomy="true" ma:internalName="lcf76f155ced4ddcb4097134ff3c332f" ma:taxonomyFieldName="MediaServiceImageTags" ma:displayName="Afbeeldingtags" ma:readOnly="false" ma:fieldId="{5cf76f15-5ced-4ddc-b409-7134ff3c332f}" ma:taxonomyMulti="true" ma:sspId="7bbcad0e-214e-4a77-9a5d-a1d4198e6cd8" ma:termSetId="09814cd3-568e-fe90-9814-8d621ff8fb84" ma:anchorId="fba54fb3-c3e1-fe81-a776-ca4b69148c4d" ma:open="true" ma:isKeyword="false">
      <xsd:complexType>
        <xsd:sequence>
          <xsd:element ref="pc:Terms" minOccurs="0" maxOccurs="1"/>
        </xsd:sequence>
      </xsd:complexType>
    </xsd:element>
    <xsd:element name="MediaServiceDateTaken" ma:index="61" nillable="true" ma:displayName="MediaServiceDateTaken" ma:hidden="true" ma:indexed="true" ma:internalName="MediaServiceDateTaken" ma:readOnly="true">
      <xsd:simpleType>
        <xsd:restriction base="dms:Text"/>
      </xsd:simpleType>
    </xsd:element>
    <xsd:element name="MediaServiceOCR" ma:index="62" nillable="true" ma:displayName="Extracted Text" ma:internalName="MediaServiceOCR" ma:readOnly="true">
      <xsd:simpleType>
        <xsd:restriction base="dms:Note">
          <xsd:maxLength value="255"/>
        </xsd:restriction>
      </xsd:simple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6"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PolicyDirtyBag>
</file>

<file path=customXml/item3.xml><?xml version="1.0" encoding="utf-8"?>
<p:properties xmlns:p="http://schemas.microsoft.com/office/2006/metadata/properties" xmlns:xsi="http://www.w3.org/2001/XMLSchema-instance" xmlns:pc="http://schemas.microsoft.com/office/infopath/2007/PartnerControls">
  <documentManagement>
    <RWSStatusReview xmlns="47bf6794-c36b-4c1c-a963-7a617a2f0fa0">0. Nog te bepalen</RWSStatusReview>
    <RWSEmailVan xmlns="47bf6794-c36b-4c1c-a963-7a617a2f0fa0" xsi:nil="true"/>
    <RWSExpiratieDatum xmlns="47bf6794-c36b-4c1c-a963-7a617a2f0fa0" xsi:nil="true"/>
    <RWSEmailOnderwerp xmlns="47bf6794-c36b-4c1c-a963-7a617a2f0fa0" xsi:nil="true"/>
    <RWSThema xmlns="47bf6794-c36b-4c1c-a963-7a617a2f0fa0">Geen Thema</RWSThema>
    <RWSAuteur xmlns="47bf6794-c36b-4c1c-a963-7a617a2f0fa0">Onbekend</RWSAuteur>
    <RWSDiscipline xmlns="47bf6794-c36b-4c1c-a963-7a617a2f0fa0" xsi:nil="true"/>
    <RWSWerkpakketnr xmlns="47bf6794-c36b-4c1c-a963-7a617a2f0fa0" xsi:nil="true"/>
    <RWSArchiefwaardig xmlns="47bf6794-c36b-4c1c-a963-7a617a2f0fa0">Ja</RWSArchiefwaardig>
    <RWSExternDocumentNr xmlns="47bf6794-c36b-4c1c-a963-7a617a2f0fa0" xsi:nil="true"/>
    <RWSRevision xmlns="47bf6794-c36b-4c1c-a963-7a617a2f0fa0" xsi:nil="true"/>
    <RWSDocumentnrHB xmlns="47bf6794-c36b-4c1c-a963-7a617a2f0fa0" xsi:nil="true"/>
    <RWSWerkpakketNaam xmlns="47bf6794-c36b-4c1c-a963-7a617a2f0fa0" xsi:nil="true"/>
    <RWSFase xmlns="47bf6794-c36b-4c1c-a963-7a617a2f0fa0">Fase 0</RWSFase>
    <RWSEmailVerzonden xmlns="47bf6794-c36b-4c1c-a963-7a617a2f0fa0" xsi:nil="true"/>
    <RWSTitelDocumentENG xmlns="47bf6794-c36b-4c1c-a963-7a617a2f0fa0" xsi:nil="true"/>
    <RWSOrganisatie xmlns="47bf6794-c36b-4c1c-a963-7a617a2f0fa0" xsi:nil="true"/>
    <_Status xmlns="http://schemas.microsoft.com/sharepoint/v3/fields">Concept</_Status>
    <RWSEmailOntvangen xmlns="47bf6794-c36b-4c1c-a963-7a617a2f0fa0" xsi:nil="true"/>
    <RWSContractDocument xmlns="47bf6794-c36b-4c1c-a963-7a617a2f0fa0" xsi:nil="true"/>
    <RWSDeelproject xmlns="47bf6794-c36b-4c1c-a963-7a617a2f0fa0">n.v.t.</RWSDeelproject>
    <RWSContractDossier xmlns="47bf6794-c36b-4c1c-a963-7a617a2f0fa0" xsi:nil="true"/>
    <RWSCreatieDatumBron xmlns="47bf6794-c36b-4c1c-a963-7a617a2f0fa0" xsi:nil="true"/>
    <RWSGewijzigdDoorBron xmlns="47bf6794-c36b-4c1c-a963-7a617a2f0fa0" xsi:nil="true"/>
    <RWSObject xmlns="47bf6794-c36b-4c1c-a963-7a617a2f0fa0" xsi:nil="true"/>
    <RWSDocumentStatus xmlns="47bf6794-c36b-4c1c-a963-7a617a2f0fa0">Concept</RWSDocumentStatus>
    <RWSStatusDataroom xmlns="47bf6794-c36b-4c1c-a963-7a617a2f0fa0">Geen</RWSStatusDataroom>
    <RWSExterneBron xmlns="47bf6794-c36b-4c1c-a963-7a617a2f0fa0" xsi:nil="true"/>
    <RWSProject xmlns="47bf6794-c36b-4c1c-a963-7a617a2f0fa0">Vernieuwen Van Brienenoordbrug</RWSProject>
    <RWSEmailAan xmlns="47bf6794-c36b-4c1c-a963-7a617a2f0fa0" xsi:nil="true"/>
    <RWSDocumentVersie xmlns="47bf6794-c36b-4c1c-a963-7a617a2f0fa0">Versie 1.0</RWSDocumentVersie>
    <RWSWijzigingsDatumBron xmlns="47bf6794-c36b-4c1c-a963-7a617a2f0fa0" xsi:nil="true"/>
    <RWSOpmerkingenReview xmlns="47bf6794-c36b-4c1c-a963-7a617a2f0fa0" xsi:nil="true"/>
    <RWSOpmerkingen xmlns="47bf6794-c36b-4c1c-a963-7a617a2f0fa0" xsi:nil="true"/>
    <RWSAfdeling xmlns="47bf6794-c36b-4c1c-a963-7a617a2f0fa0">Grote Projecten en Onderhoud</RWSAfdeling>
    <RWSDocumentnrPW xmlns="47bf6794-c36b-4c1c-a963-7a617a2f0fa0" xsi:nil="true"/>
    <RWSDocumentDatum xmlns="47bf6794-c36b-4c1c-a963-7a617a2f0fa0">2025-04-17T05:05:52+00:00</RWSDocumentDatum>
    <RWSDocumentType xmlns="47bf6794-c36b-4c1c-a963-7a617a2f0fa0">Memo</RWSDocumentType>
    <RWSBridgeName xmlns="47bf6794-c36b-4c1c-a963-7a617a2f0fa0" xsi:nil="true"/>
    <RWSDocumentnrUltimo xmlns="47bf6794-c36b-4c1c-a963-7a617a2f0fa0" xsi:nil="true"/>
    <Vertrouwelijkheid xmlns="3c036e8a-fdb2-4ad9-825d-d798fd1b29a1">Bedrijfsvertrouwelijk - geen</Vertrouwelijkheid>
    <lcf76f155ced4ddcb4097134ff3c332f xmlns="3c036e8a-fdb2-4ad9-825d-d798fd1b29a1">
      <Terms xmlns="http://schemas.microsoft.com/office/infopath/2007/PartnerControls"/>
    </lcf76f155ced4ddcb4097134ff3c332f>
    <TaxCatchAll xmlns="209e4751-2b6a-419f-af4e-b5ddc2a4bc00" xsi:nil="true"/>
    <_dlc_DocIdUrl xmlns="209e4751-2b6a-419f-af4e-b5ddc2a4bc00">
      <Url>https://documentenrws.sharepoint.com/sites/ipm-contractmanagement-I/_layouts/15/DocIdRedir.aspx?ID=VBCM1-1222814513-2022</Url>
      <Description>VBCM1-1222814513-2022</Description>
    </_dlc_DocIdUrl>
    <Activiteit xmlns="3c036e8a-fdb2-4ad9-825d-d798fd1b29a1" xsi:nil="true"/>
    <_dlc_DocIdPersistId xmlns="209e4751-2b6a-419f-af4e-b5ddc2a4bc00" xsi:nil="true"/>
    <_dlc_DocId xmlns="209e4751-2b6a-419f-af4e-b5ddc2a4bc00">VBCM1-1222814513-2022</_dlc_DocId>
  </documentManagement>
</p:properties>
</file>

<file path=customXml/item4.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7.xml><?xml version="1.0" encoding="utf-8"?>
<?mso-contentType ?>
<SharedContentType xmlns="Microsoft.SharePoint.Taxonomy.ContentTypeSync" SourceId="7bbcad0e-214e-4a77-9a5d-a1d4198e6cd8" ContentTypeId="0x0101" PreviousValue="false" LastSyncTimeStamp="2022-09-29T06:49:37.117Z"/>
</file>

<file path=customXml/item8.xml><?xml version="1.0" encoding="utf-8"?>
<?mso-contentType ?>
<p:Policy xmlns:p="office.server.policy" id="" local="true">
  <p:Name>Document</p:Name>
  <p:Description/>
  <p:Statement/>
  <p:PolicyItems>
    <p:PolicyItem featureId="Microsoft.Office.RecordsManagement.PolicyFeatures.PolicyAudit" staticId="0x0101|1757814118" UniqueId="93c33ec6-6114-43e2-a8fd-c7d992a8226e">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9817364B-18CB-4C06-A659-699636277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e4751-2b6a-419f-af4e-b5ddc2a4bc00"/>
    <ds:schemaRef ds:uri="47bf6794-c36b-4c1c-a963-7a617a2f0fa0"/>
    <ds:schemaRef ds:uri="http://schemas.microsoft.com/sharepoint/v3/fields"/>
    <ds:schemaRef ds:uri="3c036e8a-fdb2-4ad9-825d-d798fd1b2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DD1E30-9B73-410E-8414-35316666E856}">
  <ds:schemaRefs>
    <ds:schemaRef ds:uri="microsoft.office.server.policy.changes"/>
  </ds:schemaRefs>
</ds:datastoreItem>
</file>

<file path=customXml/itemProps3.xml><?xml version="1.0" encoding="utf-8"?>
<ds:datastoreItem xmlns:ds="http://schemas.openxmlformats.org/officeDocument/2006/customXml" ds:itemID="{94C6B61A-CBFD-4332-9C8E-508C4648434B}">
  <ds:schemaRefs>
    <ds:schemaRef ds:uri="http://purl.org/dc/elements/1.1/"/>
    <ds:schemaRef ds:uri="http://schemas.microsoft.com/office/2006/documentManagement/types"/>
    <ds:schemaRef ds:uri="http://schemas.microsoft.com/office/2006/metadata/properties"/>
    <ds:schemaRef ds:uri="http://purl.org/dc/dcmitype/"/>
    <ds:schemaRef ds:uri="209e4751-2b6a-419f-af4e-b5ddc2a4bc00"/>
    <ds:schemaRef ds:uri="http://www.w3.org/XML/1998/namespace"/>
    <ds:schemaRef ds:uri="http://schemas.microsoft.com/sharepoint/v3/fields"/>
    <ds:schemaRef ds:uri="http://schemas.microsoft.com/office/infopath/2007/PartnerControls"/>
    <ds:schemaRef ds:uri="http://purl.org/dc/terms/"/>
    <ds:schemaRef ds:uri="http://schemas.openxmlformats.org/package/2006/metadata/core-properties"/>
    <ds:schemaRef ds:uri="3c036e8a-fdb2-4ad9-825d-d798fd1b29a1"/>
    <ds:schemaRef ds:uri="47bf6794-c36b-4c1c-a963-7a617a2f0fa0"/>
  </ds:schemaRefs>
</ds:datastoreItem>
</file>

<file path=customXml/itemProps4.xml><?xml version="1.0" encoding="utf-8"?>
<ds:datastoreItem xmlns:ds="http://schemas.openxmlformats.org/officeDocument/2006/customXml" ds:itemID="{59BF44B7-D566-47C8-BBCC-3C6A650B9C79}">
  <ds:schemaRefs>
    <ds:schemaRef ds:uri="http://schemas.microsoft.com/sharepoint/events"/>
  </ds:schemaRefs>
</ds:datastoreItem>
</file>

<file path=customXml/itemProps5.xml><?xml version="1.0" encoding="utf-8"?>
<ds:datastoreItem xmlns:ds="http://schemas.openxmlformats.org/officeDocument/2006/customXml" ds:itemID="{1A3209C3-10B4-4ABD-BCB1-518806139380}">
  <ds:schemaRefs>
    <ds:schemaRef ds:uri="http://schemas.microsoft.com/sharepoint/v3/contenttype/forms"/>
  </ds:schemaRefs>
</ds:datastoreItem>
</file>

<file path=customXml/itemProps6.xml><?xml version="1.0" encoding="utf-8"?>
<ds:datastoreItem xmlns:ds="http://schemas.openxmlformats.org/officeDocument/2006/customXml" ds:itemID="{B594A7AE-7266-4316-AD7F-0E45FC6A8594}">
  <ds:schemaRefs>
    <ds:schemaRef ds:uri="http://schemas.microsoft.com/office/2006/metadata/customXsn"/>
  </ds:schemaRefs>
</ds:datastoreItem>
</file>

<file path=customXml/itemProps7.xml><?xml version="1.0" encoding="utf-8"?>
<ds:datastoreItem xmlns:ds="http://schemas.openxmlformats.org/officeDocument/2006/customXml" ds:itemID="{3D5052C8-6B8E-4D84-8CD6-2B59A7110A90}">
  <ds:schemaRefs>
    <ds:schemaRef ds:uri="Microsoft.SharePoint.Taxonomy.ContentTypeSync"/>
  </ds:schemaRefs>
</ds:datastoreItem>
</file>

<file path=customXml/itemProps8.xml><?xml version="1.0" encoding="utf-8"?>
<ds:datastoreItem xmlns:ds="http://schemas.openxmlformats.org/officeDocument/2006/customXml" ds:itemID="{77C7B729-FA65-4403-9CBE-0AEE9D464CAE}">
  <ds:schemaRefs>
    <ds:schemaRef ds:uri="office.server.policy"/>
  </ds:schemaRefs>
</ds:datastoreItem>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a. Financiele voortgang</vt:lpstr>
      <vt:lpstr>Toelichting tabel a.</vt:lpstr>
      <vt:lpstr>b. Prognose Eindafrekening</vt:lpstr>
      <vt:lpstr>c. Prognose bedragen in de 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Odijk</dc:creator>
  <cp:keywords/>
  <dc:description/>
  <cp:lastModifiedBy>Verhagen, Marjon (RWS GPO)</cp:lastModifiedBy>
  <cp:revision/>
  <dcterms:created xsi:type="dcterms:W3CDTF">2025-04-12T17:28:18Z</dcterms:created>
  <dcterms:modified xsi:type="dcterms:W3CDTF">2026-02-16T21:32:57Z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0x01010014BD925D1621464A95C2C4F1225C6722</vt:lpwstr>
  </property>
  <property fmtid="{D5CDD505-2E9C-101B-9397-08002B2CF9AE}" pid="3" name="MediaServiceImageTags">
    <vt:lpwstr/>
  </property>
  <property fmtid="{D5CDD505-2E9C-101B-9397-08002B2CF9AE}" pid="4" name="_dlc_DocIdItemGuid">
    <vt:lpwstr>7fe2b92d-ad1e-4774-8083-0595de832bc2</vt:lpwstr>
  </property>
</Properties>
</file>