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jsselgemeentennl.sharepoint.com/sites/CAP-WMO-Vervoer/Gedeelde documenten/General/2. Aanbestedingsdocumenten en bijlagen 2026/"/>
    </mc:Choice>
  </mc:AlternateContent>
  <xr:revisionPtr revIDLastSave="37" documentId="8_{46494B52-EF64-454F-A60F-10C9A3532FE3}" xr6:coauthVersionLast="47" xr6:coauthVersionMax="47" xr10:uidLastSave="{F3DEFE13-57DB-4AAE-A2E6-D4155C3A77EC}"/>
  <bookViews>
    <workbookView xWindow="-110" yWindow="-110" windowWidth="19420" windowHeight="10300" activeTab="1" xr2:uid="{84B6E191-0EED-4CAC-89D9-763793C710DB}"/>
  </bookViews>
  <sheets>
    <sheet name="Dataset DB 24-25" sheetId="8" r:id="rId1"/>
    <sheet name="Nwe Dataset dec 25" sheetId="9" r:id="rId2"/>
  </sheets>
  <definedNames>
    <definedName name="_xlnm._FilterDatabase" localSheetId="0" hidden="1">'Dataset DB 24-25'!$A$1:$E$89</definedName>
    <definedName name="_xlnm._FilterDatabase" localSheetId="1" hidden="1">'Nwe Dataset dec 25'!$A$1:$C$45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6" i="9" l="1"/>
  <c r="C46" i="9"/>
  <c r="E15" i="8" l="1"/>
  <c r="E57" i="8"/>
  <c r="E37" i="8"/>
  <c r="B42" i="8"/>
  <c r="A42" i="8"/>
  <c r="E43" i="8"/>
  <c r="D43" i="8"/>
  <c r="B43" i="8"/>
  <c r="A43" i="8"/>
  <c r="E4" i="8"/>
  <c r="D4" i="8"/>
  <c r="E75" i="8"/>
  <c r="D75" i="8"/>
  <c r="E69" i="8"/>
  <c r="D69" i="8"/>
  <c r="E67" i="8"/>
  <c r="D67" i="8"/>
  <c r="E54" i="8"/>
  <c r="D54" i="8"/>
  <c r="E52" i="8"/>
  <c r="D52" i="8"/>
  <c r="E46" i="8"/>
  <c r="D46" i="8"/>
  <c r="E42" i="8"/>
  <c r="D42" i="8"/>
  <c r="E39" i="8"/>
  <c r="D39" i="8"/>
  <c r="E26" i="8"/>
  <c r="D26" i="8"/>
  <c r="E25" i="8"/>
  <c r="D25" i="8"/>
  <c r="E7" i="8"/>
  <c r="D7" i="8"/>
  <c r="E16" i="8"/>
  <c r="D16" i="8"/>
  <c r="B75" i="8" l="1"/>
  <c r="A75" i="8"/>
  <c r="B69" i="8"/>
  <c r="A69" i="8"/>
  <c r="B67" i="8"/>
  <c r="A67" i="8"/>
  <c r="B57" i="8"/>
  <c r="B54" i="8"/>
  <c r="A54" i="8"/>
  <c r="A52" i="8"/>
  <c r="B52" i="8"/>
  <c r="B46" i="8"/>
  <c r="A46" i="8"/>
  <c r="B39" i="8"/>
  <c r="A39" i="8"/>
  <c r="B37" i="8"/>
  <c r="A26" i="8"/>
  <c r="B26" i="8"/>
  <c r="A25" i="8"/>
  <c r="B25" i="8"/>
  <c r="A16" i="8"/>
  <c r="B16" i="8"/>
  <c r="B15" i="8"/>
  <c r="A7" i="8"/>
  <c r="A81" i="8" s="1"/>
  <c r="B7" i="8"/>
  <c r="E81" i="8"/>
  <c r="D81" i="8"/>
  <c r="B81" i="8" l="1"/>
</calcChain>
</file>

<file path=xl/sharedStrings.xml><?xml version="1.0" encoding="utf-8"?>
<sst xmlns="http://schemas.openxmlformats.org/spreadsheetml/2006/main" count="131" uniqueCount="10">
  <si>
    <t>Rolstoel niet opklapbaar</t>
  </si>
  <si>
    <t>Voorin</t>
  </si>
  <si>
    <t>Rittenbak Trevvel</t>
  </si>
  <si>
    <t>incl.loos</t>
  </si>
  <si>
    <t>Indicatie</t>
  </si>
  <si>
    <t>Meters verreden</t>
  </si>
  <si>
    <t>Meters verreden+loos</t>
  </si>
  <si>
    <t>Regulier/ambulant</t>
  </si>
  <si>
    <t>Rolstoel opklapbaar</t>
  </si>
  <si>
    <t>Aantal ritten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</si>
</sst>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Tahoma"/>
      <family val="2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3" fontId="0" fillId="0" borderId="0" xfId="0" applyNumberFormat="1"/>
  </cellXfs>
  <cellStyles count="2">
    <cellStyle name="Standaard" xfId="0" builtinId="0"/>
    <cellStyle name="Standaard 2" xfId="1" xr:uid="{13FBF3F7-335F-41AF-89DA-E594118626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8085-D7CB-4C8C-B71D-DF5FB22494B4}">
  <dimension ref="A1:E83"/>
  <sheetViews>
    <sheetView topLeftCell="A70" workbookViewId="0">
      <selection activeCell="D85" sqref="D85"/>
    </sheetView>
  </sheetViews>
  <sheetFormatPr defaultRowHeight="14.5" x14ac:dyDescent="0.35"/>
  <cols>
    <col min="1" max="1" width="15.453125" bestFit="1" customWidth="1"/>
    <col min="2" max="2" width="8" bestFit="1" customWidth="1"/>
    <col min="3" max="3" width="20.36328125" bestFit="1" customWidth="1"/>
    <col min="4" max="4" width="10.81640625" style="4" bestFit="1" customWidth="1"/>
    <col min="5" max="5" width="21.08984375" style="4" bestFit="1" customWidth="1"/>
  </cols>
  <sheetData>
    <row r="1" spans="1:5" s="1" customFormat="1" x14ac:dyDescent="0.35">
      <c r="A1" s="2" t="s">
        <v>2</v>
      </c>
      <c r="B1" s="2" t="s">
        <v>3</v>
      </c>
      <c r="C1" s="2" t="s">
        <v>4</v>
      </c>
      <c r="D1" s="3" t="s">
        <v>5</v>
      </c>
      <c r="E1" s="3" t="s">
        <v>6</v>
      </c>
    </row>
    <row r="2" spans="1:5" x14ac:dyDescent="0.35">
      <c r="A2">
        <v>16</v>
      </c>
      <c r="B2">
        <v>16</v>
      </c>
      <c r="C2" t="s">
        <v>7</v>
      </c>
      <c r="D2" s="4">
        <v>21856</v>
      </c>
      <c r="E2" s="4">
        <v>21856</v>
      </c>
    </row>
    <row r="3" spans="1:5" x14ac:dyDescent="0.35">
      <c r="A3">
        <v>3</v>
      </c>
      <c r="B3">
        <v>6</v>
      </c>
      <c r="C3" t="s">
        <v>7</v>
      </c>
      <c r="D3" s="4">
        <v>3609</v>
      </c>
      <c r="E3" s="4">
        <v>7245</v>
      </c>
    </row>
    <row r="4" spans="1:5" x14ac:dyDescent="0.35">
      <c r="A4">
        <v>18</v>
      </c>
      <c r="B4">
        <v>18</v>
      </c>
      <c r="C4" t="s">
        <v>7</v>
      </c>
      <c r="D4" s="4">
        <f>39645+39645</f>
        <v>79290</v>
      </c>
      <c r="E4" s="4">
        <f>39645+39645</f>
        <v>79290</v>
      </c>
    </row>
    <row r="5" spans="1:5" x14ac:dyDescent="0.35">
      <c r="A5">
        <v>14</v>
      </c>
      <c r="B5">
        <v>23</v>
      </c>
      <c r="C5" t="s">
        <v>7</v>
      </c>
      <c r="D5" s="4">
        <v>27872</v>
      </c>
      <c r="E5" s="4">
        <v>46148</v>
      </c>
    </row>
    <row r="6" spans="1:5" x14ac:dyDescent="0.35">
      <c r="A6">
        <v>10</v>
      </c>
      <c r="B6">
        <v>10</v>
      </c>
      <c r="C6" t="s">
        <v>7</v>
      </c>
      <c r="D6" s="4">
        <v>18215</v>
      </c>
      <c r="E6" s="4">
        <v>18215</v>
      </c>
    </row>
    <row r="7" spans="1:5" x14ac:dyDescent="0.35">
      <c r="A7">
        <f>185+73</f>
        <v>258</v>
      </c>
      <c r="B7">
        <f>197+73</f>
        <v>270</v>
      </c>
      <c r="C7" t="s">
        <v>0</v>
      </c>
      <c r="D7" s="4">
        <f>740618+292202</f>
        <v>1032820</v>
      </c>
      <c r="E7" s="4">
        <f>788224+292202</f>
        <v>1080426</v>
      </c>
    </row>
    <row r="8" spans="1:5" x14ac:dyDescent="0.35">
      <c r="A8">
        <v>317</v>
      </c>
      <c r="B8">
        <v>324</v>
      </c>
      <c r="C8" t="s">
        <v>7</v>
      </c>
      <c r="D8" s="4">
        <v>2552580</v>
      </c>
      <c r="E8" s="4">
        <v>2608974</v>
      </c>
    </row>
    <row r="9" spans="1:5" x14ac:dyDescent="0.35">
      <c r="A9">
        <v>146</v>
      </c>
      <c r="B9">
        <v>154</v>
      </c>
      <c r="C9" t="s">
        <v>7</v>
      </c>
      <c r="D9" s="4">
        <v>131546</v>
      </c>
      <c r="E9" s="4">
        <v>138754</v>
      </c>
    </row>
    <row r="10" spans="1:5" x14ac:dyDescent="0.35">
      <c r="A10">
        <v>45</v>
      </c>
      <c r="B10">
        <v>54</v>
      </c>
      <c r="C10" t="s">
        <v>7</v>
      </c>
      <c r="D10" s="4">
        <v>156825</v>
      </c>
      <c r="E10" s="4">
        <v>188001</v>
      </c>
    </row>
    <row r="11" spans="1:5" x14ac:dyDescent="0.35">
      <c r="A11">
        <v>296</v>
      </c>
      <c r="B11">
        <v>298</v>
      </c>
      <c r="C11" t="s">
        <v>7</v>
      </c>
      <c r="D11" s="4">
        <v>619605</v>
      </c>
      <c r="E11" s="4">
        <v>623820</v>
      </c>
    </row>
    <row r="12" spans="1:5" x14ac:dyDescent="0.35">
      <c r="A12">
        <v>166</v>
      </c>
      <c r="B12">
        <v>186</v>
      </c>
      <c r="C12" t="s">
        <v>7</v>
      </c>
      <c r="D12" s="4">
        <v>315869</v>
      </c>
      <c r="E12" s="4">
        <v>354095</v>
      </c>
    </row>
    <row r="13" spans="1:5" x14ac:dyDescent="0.35">
      <c r="A13">
        <v>59</v>
      </c>
      <c r="B13">
        <v>68</v>
      </c>
      <c r="C13" t="s">
        <v>7</v>
      </c>
      <c r="D13" s="4">
        <v>160450</v>
      </c>
      <c r="E13" s="4">
        <v>185000</v>
      </c>
    </row>
    <row r="14" spans="1:5" x14ac:dyDescent="0.35">
      <c r="A14">
        <v>354</v>
      </c>
      <c r="B14">
        <v>379</v>
      </c>
      <c r="C14" t="s">
        <v>1</v>
      </c>
      <c r="D14" s="4">
        <v>425629</v>
      </c>
      <c r="E14" s="4">
        <v>456093</v>
      </c>
    </row>
    <row r="15" spans="1:5" x14ac:dyDescent="0.35">
      <c r="A15">
        <v>2</v>
      </c>
      <c r="B15">
        <f>2+3</f>
        <v>5</v>
      </c>
      <c r="C15" t="s">
        <v>7</v>
      </c>
      <c r="D15" s="4">
        <v>2162</v>
      </c>
      <c r="E15" s="4">
        <f>2162+3243</f>
        <v>5405</v>
      </c>
    </row>
    <row r="16" spans="1:5" x14ac:dyDescent="0.35">
      <c r="A16">
        <f>151+22</f>
        <v>173</v>
      </c>
      <c r="B16">
        <f>151+27</f>
        <v>178</v>
      </c>
      <c r="C16" t="s">
        <v>0</v>
      </c>
      <c r="D16" s="4">
        <f>2053157+299167</f>
        <v>2352324</v>
      </c>
      <c r="E16" s="4">
        <f>2053157+368242</f>
        <v>2421399</v>
      </c>
    </row>
    <row r="17" spans="1:5" x14ac:dyDescent="0.35">
      <c r="A17">
        <v>153</v>
      </c>
      <c r="B17">
        <v>157</v>
      </c>
      <c r="C17" t="s">
        <v>7</v>
      </c>
      <c r="D17" s="4">
        <v>1122907</v>
      </c>
      <c r="E17" s="4">
        <v>1152261</v>
      </c>
    </row>
    <row r="18" spans="1:5" x14ac:dyDescent="0.35">
      <c r="A18">
        <v>2</v>
      </c>
      <c r="B18">
        <v>2</v>
      </c>
      <c r="C18" t="s">
        <v>7</v>
      </c>
      <c r="D18" s="4">
        <v>6325</v>
      </c>
      <c r="E18" s="4">
        <v>6325</v>
      </c>
    </row>
    <row r="19" spans="1:5" x14ac:dyDescent="0.35">
      <c r="A19">
        <v>12</v>
      </c>
      <c r="B19">
        <v>17</v>
      </c>
      <c r="C19" t="s">
        <v>7</v>
      </c>
      <c r="D19" s="4">
        <v>38718</v>
      </c>
      <c r="E19" s="4">
        <v>55163</v>
      </c>
    </row>
    <row r="20" spans="1:5" x14ac:dyDescent="0.35">
      <c r="A20">
        <v>35</v>
      </c>
      <c r="B20">
        <v>101</v>
      </c>
      <c r="C20" t="s">
        <v>7</v>
      </c>
      <c r="D20" s="4">
        <v>76016</v>
      </c>
      <c r="E20" s="4">
        <v>220648</v>
      </c>
    </row>
    <row r="21" spans="1:5" x14ac:dyDescent="0.35">
      <c r="A21">
        <v>37</v>
      </c>
      <c r="B21">
        <v>51</v>
      </c>
      <c r="C21" t="s">
        <v>7</v>
      </c>
      <c r="D21" s="4">
        <v>75082</v>
      </c>
      <c r="E21" s="4">
        <v>103180</v>
      </c>
    </row>
    <row r="22" spans="1:5" x14ac:dyDescent="0.35">
      <c r="A22">
        <v>49</v>
      </c>
      <c r="B22">
        <v>64</v>
      </c>
      <c r="C22" t="s">
        <v>7</v>
      </c>
      <c r="D22" s="4">
        <v>36652</v>
      </c>
      <c r="E22" s="4">
        <v>47987</v>
      </c>
    </row>
    <row r="23" spans="1:5" x14ac:dyDescent="0.35">
      <c r="A23">
        <v>1</v>
      </c>
      <c r="B23">
        <v>8</v>
      </c>
      <c r="C23" t="s">
        <v>0</v>
      </c>
      <c r="D23" s="4">
        <v>1409</v>
      </c>
      <c r="E23" s="4">
        <v>11087</v>
      </c>
    </row>
    <row r="24" spans="1:5" x14ac:dyDescent="0.35">
      <c r="A24">
        <v>54</v>
      </c>
      <c r="B24">
        <v>54</v>
      </c>
      <c r="C24" t="s">
        <v>7</v>
      </c>
      <c r="D24" s="4">
        <v>251738</v>
      </c>
      <c r="E24" s="4">
        <v>251738</v>
      </c>
    </row>
    <row r="25" spans="1:5" x14ac:dyDescent="0.35">
      <c r="A25">
        <f>105+1</f>
        <v>106</v>
      </c>
      <c r="B25">
        <f>105+11</f>
        <v>116</v>
      </c>
      <c r="C25" t="s">
        <v>7</v>
      </c>
      <c r="D25" s="4">
        <f>242616+2171</f>
        <v>244787</v>
      </c>
      <c r="E25" s="4">
        <f>242616+26754</f>
        <v>269370</v>
      </c>
    </row>
    <row r="26" spans="1:5" x14ac:dyDescent="0.35">
      <c r="A26">
        <f>115+89</f>
        <v>204</v>
      </c>
      <c r="B26">
        <f>115+96</f>
        <v>211</v>
      </c>
      <c r="C26" t="s">
        <v>7</v>
      </c>
      <c r="D26" s="4">
        <f>105796+82190</f>
        <v>187986</v>
      </c>
      <c r="E26" s="4">
        <f>105796+88111</f>
        <v>193907</v>
      </c>
    </row>
    <row r="27" spans="1:5" x14ac:dyDescent="0.35">
      <c r="A27">
        <v>32</v>
      </c>
      <c r="B27">
        <v>33</v>
      </c>
      <c r="C27" t="s">
        <v>7</v>
      </c>
      <c r="D27" s="4">
        <v>27360</v>
      </c>
      <c r="E27" s="4">
        <v>28215</v>
      </c>
    </row>
    <row r="28" spans="1:5" x14ac:dyDescent="0.35">
      <c r="A28">
        <v>146</v>
      </c>
      <c r="B28">
        <v>151</v>
      </c>
      <c r="C28" t="s">
        <v>7</v>
      </c>
      <c r="D28" s="4">
        <v>685032</v>
      </c>
      <c r="E28" s="4">
        <v>708472</v>
      </c>
    </row>
    <row r="29" spans="1:5" x14ac:dyDescent="0.35">
      <c r="A29">
        <v>49</v>
      </c>
      <c r="B29">
        <v>49</v>
      </c>
      <c r="C29" t="s">
        <v>7</v>
      </c>
      <c r="D29" s="4">
        <v>90795</v>
      </c>
      <c r="E29" s="4">
        <v>90795</v>
      </c>
    </row>
    <row r="30" spans="1:5" x14ac:dyDescent="0.35">
      <c r="A30">
        <v>300</v>
      </c>
      <c r="B30">
        <v>300</v>
      </c>
      <c r="C30" t="s">
        <v>0</v>
      </c>
      <c r="D30" s="4">
        <v>2850831</v>
      </c>
      <c r="E30" s="4">
        <v>2850831</v>
      </c>
    </row>
    <row r="31" spans="1:5" x14ac:dyDescent="0.35">
      <c r="A31">
        <v>91</v>
      </c>
      <c r="B31">
        <v>94</v>
      </c>
      <c r="C31" t="s">
        <v>7</v>
      </c>
      <c r="D31" s="4">
        <v>163766</v>
      </c>
      <c r="E31" s="4">
        <v>168940</v>
      </c>
    </row>
    <row r="32" spans="1:5" x14ac:dyDescent="0.35">
      <c r="A32">
        <v>1</v>
      </c>
      <c r="B32">
        <v>2</v>
      </c>
      <c r="C32" t="s">
        <v>7</v>
      </c>
      <c r="D32" s="4">
        <v>2652</v>
      </c>
      <c r="E32" s="4">
        <v>5298</v>
      </c>
    </row>
    <row r="33" spans="1:5" x14ac:dyDescent="0.35">
      <c r="A33">
        <v>259</v>
      </c>
      <c r="B33">
        <v>278</v>
      </c>
      <c r="C33" t="s">
        <v>7</v>
      </c>
      <c r="D33" s="4">
        <v>776153</v>
      </c>
      <c r="E33" s="4">
        <v>833595</v>
      </c>
    </row>
    <row r="34" spans="1:5" x14ac:dyDescent="0.35">
      <c r="A34">
        <v>38</v>
      </c>
      <c r="B34">
        <v>38</v>
      </c>
      <c r="C34" t="s">
        <v>0</v>
      </c>
      <c r="D34" s="4">
        <v>51547</v>
      </c>
      <c r="E34" s="4">
        <v>51547</v>
      </c>
    </row>
    <row r="35" spans="1:5" x14ac:dyDescent="0.35">
      <c r="A35">
        <v>6</v>
      </c>
      <c r="B35">
        <v>14</v>
      </c>
      <c r="C35" t="s">
        <v>7</v>
      </c>
      <c r="D35" s="4">
        <v>10506</v>
      </c>
      <c r="E35" s="4">
        <v>24338</v>
      </c>
    </row>
    <row r="36" spans="1:5" x14ac:dyDescent="0.35">
      <c r="A36">
        <v>12</v>
      </c>
      <c r="B36">
        <v>16</v>
      </c>
      <c r="C36" t="s">
        <v>7</v>
      </c>
      <c r="D36" s="4">
        <v>61710</v>
      </c>
      <c r="E36" s="4">
        <v>82280</v>
      </c>
    </row>
    <row r="37" spans="1:5" x14ac:dyDescent="0.35">
      <c r="A37">
        <v>67</v>
      </c>
      <c r="B37">
        <f>67+5</f>
        <v>72</v>
      </c>
      <c r="C37" t="s">
        <v>7</v>
      </c>
      <c r="D37" s="4">
        <v>170597</v>
      </c>
      <c r="E37" s="4">
        <f>170597+11980</f>
        <v>182577</v>
      </c>
    </row>
    <row r="38" spans="1:5" x14ac:dyDescent="0.35">
      <c r="A38">
        <v>36</v>
      </c>
      <c r="B38">
        <v>36</v>
      </c>
      <c r="C38" t="s">
        <v>7</v>
      </c>
      <c r="D38" s="4">
        <v>105318</v>
      </c>
      <c r="E38" s="4">
        <v>105318</v>
      </c>
    </row>
    <row r="39" spans="1:5" x14ac:dyDescent="0.35">
      <c r="A39">
        <f>65+29</f>
        <v>94</v>
      </c>
      <c r="B39">
        <f>67+29</f>
        <v>96</v>
      </c>
      <c r="C39" t="s">
        <v>7</v>
      </c>
      <c r="D39" s="4">
        <f>35485+14297</f>
        <v>49782</v>
      </c>
      <c r="E39" s="4">
        <f>36659+14297</f>
        <v>50956</v>
      </c>
    </row>
    <row r="40" spans="1:5" x14ac:dyDescent="0.35">
      <c r="A40">
        <v>259</v>
      </c>
      <c r="B40">
        <v>275</v>
      </c>
      <c r="C40" t="s">
        <v>0</v>
      </c>
      <c r="D40" s="4">
        <v>281274</v>
      </c>
      <c r="E40" s="4">
        <v>316392</v>
      </c>
    </row>
    <row r="41" spans="1:5" x14ac:dyDescent="0.35">
      <c r="A41">
        <v>46</v>
      </c>
      <c r="B41">
        <v>48</v>
      </c>
      <c r="C41" t="s">
        <v>0</v>
      </c>
      <c r="D41" s="4">
        <v>77204</v>
      </c>
      <c r="E41" s="4">
        <v>80592</v>
      </c>
    </row>
    <row r="42" spans="1:5" x14ac:dyDescent="0.35">
      <c r="A42">
        <f>17+4+18</f>
        <v>39</v>
      </c>
      <c r="B42">
        <f>18+4+18</f>
        <v>40</v>
      </c>
      <c r="C42" t="s">
        <v>7</v>
      </c>
      <c r="D42" s="4">
        <f>126607+29784</f>
        <v>156391</v>
      </c>
      <c r="E42" s="4">
        <f>134078+29784</f>
        <v>163862</v>
      </c>
    </row>
    <row r="43" spans="1:5" x14ac:dyDescent="0.35">
      <c r="A43">
        <f>12+18</f>
        <v>30</v>
      </c>
      <c r="B43">
        <f>13+18</f>
        <v>31</v>
      </c>
      <c r="C43" t="s">
        <v>7</v>
      </c>
      <c r="D43" s="4">
        <f>89352+134028</f>
        <v>223380</v>
      </c>
      <c r="E43" s="4">
        <f>96823+134028</f>
        <v>230851</v>
      </c>
    </row>
    <row r="44" spans="1:5" x14ac:dyDescent="0.35">
      <c r="A44">
        <v>215</v>
      </c>
      <c r="B44">
        <v>223</v>
      </c>
      <c r="C44" t="s">
        <v>7</v>
      </c>
      <c r="D44" s="4">
        <v>428534</v>
      </c>
      <c r="E44" s="4">
        <v>444542</v>
      </c>
    </row>
    <row r="45" spans="1:5" x14ac:dyDescent="0.35">
      <c r="A45">
        <v>71</v>
      </c>
      <c r="B45">
        <v>72</v>
      </c>
      <c r="C45" t="s">
        <v>7</v>
      </c>
      <c r="D45" s="4">
        <v>74763</v>
      </c>
      <c r="E45" s="4">
        <v>75816</v>
      </c>
    </row>
    <row r="46" spans="1:5" x14ac:dyDescent="0.35">
      <c r="A46">
        <f>25+10</f>
        <v>35</v>
      </c>
      <c r="B46">
        <f>25+12</f>
        <v>37</v>
      </c>
      <c r="C46" t="s">
        <v>7</v>
      </c>
      <c r="D46" s="4">
        <f>43881+17545</f>
        <v>61426</v>
      </c>
      <c r="E46" s="4">
        <f>43881+21054</f>
        <v>64935</v>
      </c>
    </row>
    <row r="47" spans="1:5" x14ac:dyDescent="0.35">
      <c r="A47">
        <v>1</v>
      </c>
      <c r="B47">
        <v>1</v>
      </c>
      <c r="C47" t="s">
        <v>7</v>
      </c>
      <c r="D47" s="4">
        <v>756</v>
      </c>
      <c r="E47" s="4">
        <v>756</v>
      </c>
    </row>
    <row r="48" spans="1:5" x14ac:dyDescent="0.35">
      <c r="A48">
        <v>189</v>
      </c>
      <c r="B48">
        <v>195</v>
      </c>
      <c r="C48" t="s">
        <v>0</v>
      </c>
      <c r="D48" s="4">
        <v>163675</v>
      </c>
      <c r="E48" s="4">
        <v>168869</v>
      </c>
    </row>
    <row r="49" spans="1:5" x14ac:dyDescent="0.35">
      <c r="A49">
        <v>10</v>
      </c>
      <c r="B49">
        <v>10</v>
      </c>
      <c r="C49" t="s">
        <v>7</v>
      </c>
      <c r="D49" s="4">
        <v>7920</v>
      </c>
      <c r="E49" s="4">
        <v>7920</v>
      </c>
    </row>
    <row r="50" spans="1:5" x14ac:dyDescent="0.35">
      <c r="A50">
        <v>57</v>
      </c>
      <c r="B50">
        <v>68</v>
      </c>
      <c r="C50" t="s">
        <v>7</v>
      </c>
      <c r="D50" s="4">
        <v>149277</v>
      </c>
      <c r="E50" s="4">
        <v>177627</v>
      </c>
    </row>
    <row r="51" spans="1:5" x14ac:dyDescent="0.35">
      <c r="A51">
        <v>76</v>
      </c>
      <c r="B51">
        <v>82</v>
      </c>
      <c r="C51" t="s">
        <v>7</v>
      </c>
      <c r="D51" s="4">
        <v>97045</v>
      </c>
      <c r="E51" s="4">
        <v>105854</v>
      </c>
    </row>
    <row r="52" spans="1:5" x14ac:dyDescent="0.35">
      <c r="A52">
        <f>178+73</f>
        <v>251</v>
      </c>
      <c r="B52">
        <f>178+78</f>
        <v>256</v>
      </c>
      <c r="C52" t="s">
        <v>7</v>
      </c>
      <c r="D52" s="4">
        <f>117996+41318</f>
        <v>159314</v>
      </c>
      <c r="E52" s="4">
        <f>117996+44638</f>
        <v>162634</v>
      </c>
    </row>
    <row r="53" spans="1:5" x14ac:dyDescent="0.35">
      <c r="A53">
        <v>159</v>
      </c>
      <c r="B53">
        <v>169</v>
      </c>
      <c r="C53" t="s">
        <v>8</v>
      </c>
      <c r="D53" s="4">
        <v>1149379</v>
      </c>
      <c r="E53" s="4">
        <v>1221228</v>
      </c>
    </row>
    <row r="54" spans="1:5" x14ac:dyDescent="0.35">
      <c r="A54">
        <f>128+14</f>
        <v>142</v>
      </c>
      <c r="B54">
        <f>128+25</f>
        <v>153</v>
      </c>
      <c r="C54" t="s">
        <v>7</v>
      </c>
      <c r="D54" s="4">
        <f>694605+76517</f>
        <v>771122</v>
      </c>
      <c r="E54" s="4">
        <f>694605+130156</f>
        <v>824761</v>
      </c>
    </row>
    <row r="55" spans="1:5" x14ac:dyDescent="0.35">
      <c r="A55">
        <v>165</v>
      </c>
      <c r="B55">
        <v>170</v>
      </c>
      <c r="C55" t="s">
        <v>7</v>
      </c>
      <c r="D55" s="4">
        <v>461532</v>
      </c>
      <c r="E55" s="4">
        <v>475108</v>
      </c>
    </row>
    <row r="56" spans="1:5" x14ac:dyDescent="0.35">
      <c r="A56">
        <v>3</v>
      </c>
      <c r="B56">
        <v>6</v>
      </c>
      <c r="C56" t="s">
        <v>7</v>
      </c>
      <c r="D56" s="4">
        <v>1311</v>
      </c>
      <c r="E56" s="4">
        <v>2622</v>
      </c>
    </row>
    <row r="57" spans="1:5" x14ac:dyDescent="0.35">
      <c r="A57">
        <v>22</v>
      </c>
      <c r="B57">
        <f>22+2</f>
        <v>24</v>
      </c>
      <c r="C57" t="s">
        <v>7</v>
      </c>
      <c r="D57" s="4">
        <v>37114</v>
      </c>
      <c r="E57" s="4">
        <f>37114+3374</f>
        <v>40488</v>
      </c>
    </row>
    <row r="58" spans="1:5" x14ac:dyDescent="0.35">
      <c r="A58">
        <v>116</v>
      </c>
      <c r="B58">
        <v>118</v>
      </c>
      <c r="C58" t="s">
        <v>7</v>
      </c>
      <c r="D58" s="4">
        <v>85184</v>
      </c>
      <c r="E58" s="4">
        <v>86848</v>
      </c>
    </row>
    <row r="59" spans="1:5" x14ac:dyDescent="0.35">
      <c r="A59">
        <v>6</v>
      </c>
      <c r="B59">
        <v>10</v>
      </c>
      <c r="C59" t="s">
        <v>7</v>
      </c>
      <c r="D59" s="4">
        <v>13089</v>
      </c>
      <c r="E59" s="4">
        <v>21814</v>
      </c>
    </row>
    <row r="60" spans="1:5" x14ac:dyDescent="0.35">
      <c r="A60">
        <v>1</v>
      </c>
      <c r="B60">
        <v>3</v>
      </c>
      <c r="C60" t="s">
        <v>7</v>
      </c>
      <c r="D60" s="4">
        <v>794</v>
      </c>
      <c r="E60" s="4">
        <v>2382</v>
      </c>
    </row>
    <row r="61" spans="1:5" x14ac:dyDescent="0.35">
      <c r="A61">
        <v>13</v>
      </c>
      <c r="B61">
        <v>15</v>
      </c>
      <c r="C61" t="s">
        <v>7</v>
      </c>
      <c r="D61" s="4">
        <v>69988</v>
      </c>
      <c r="E61" s="4">
        <v>80740</v>
      </c>
    </row>
    <row r="62" spans="1:5" x14ac:dyDescent="0.35">
      <c r="A62">
        <v>22</v>
      </c>
      <c r="B62">
        <v>24</v>
      </c>
      <c r="C62" t="s">
        <v>7</v>
      </c>
      <c r="D62" s="4">
        <v>51271</v>
      </c>
      <c r="E62" s="4">
        <v>55979</v>
      </c>
    </row>
    <row r="63" spans="1:5" x14ac:dyDescent="0.35">
      <c r="A63">
        <v>20</v>
      </c>
      <c r="B63">
        <v>23</v>
      </c>
      <c r="C63" t="s">
        <v>7</v>
      </c>
      <c r="D63" s="4">
        <v>63960</v>
      </c>
      <c r="E63" s="4">
        <v>73554</v>
      </c>
    </row>
    <row r="64" spans="1:5" x14ac:dyDescent="0.35">
      <c r="A64">
        <v>68</v>
      </c>
      <c r="B64">
        <v>71</v>
      </c>
      <c r="C64" t="s">
        <v>0</v>
      </c>
      <c r="D64" s="4">
        <v>343713</v>
      </c>
      <c r="E64" s="4">
        <v>359056</v>
      </c>
    </row>
    <row r="65" spans="1:5" x14ac:dyDescent="0.35">
      <c r="A65">
        <v>96</v>
      </c>
      <c r="B65">
        <v>102</v>
      </c>
      <c r="C65" t="s">
        <v>7</v>
      </c>
      <c r="D65" s="4">
        <v>94560</v>
      </c>
      <c r="E65" s="4">
        <v>100470</v>
      </c>
    </row>
    <row r="66" spans="1:5" x14ac:dyDescent="0.35">
      <c r="A66">
        <v>116</v>
      </c>
      <c r="B66">
        <v>120</v>
      </c>
      <c r="C66" t="s">
        <v>7</v>
      </c>
      <c r="D66" s="4">
        <v>243397</v>
      </c>
      <c r="E66" s="4">
        <v>251787</v>
      </c>
    </row>
    <row r="67" spans="1:5" x14ac:dyDescent="0.35">
      <c r="A67">
        <f>20+11</f>
        <v>31</v>
      </c>
      <c r="B67">
        <f>20+17</f>
        <v>37</v>
      </c>
      <c r="C67" t="s">
        <v>7</v>
      </c>
      <c r="D67" s="4">
        <f>14056+7580</f>
        <v>21636</v>
      </c>
      <c r="E67" s="4">
        <f>14056+11704</f>
        <v>25760</v>
      </c>
    </row>
    <row r="68" spans="1:5" x14ac:dyDescent="0.35">
      <c r="A68">
        <v>200</v>
      </c>
      <c r="B68">
        <v>202</v>
      </c>
      <c r="C68" t="s">
        <v>7</v>
      </c>
      <c r="D68" s="4">
        <v>53200</v>
      </c>
      <c r="E68" s="4">
        <v>53732</v>
      </c>
    </row>
    <row r="69" spans="1:5" x14ac:dyDescent="0.35">
      <c r="A69">
        <f>91+8</f>
        <v>99</v>
      </c>
      <c r="B69">
        <f>91+16</f>
        <v>107</v>
      </c>
      <c r="C69" t="s">
        <v>7</v>
      </c>
      <c r="D69" s="4">
        <f>127412+11224</f>
        <v>138636</v>
      </c>
      <c r="E69" s="4">
        <f>127412+22376</f>
        <v>149788</v>
      </c>
    </row>
    <row r="70" spans="1:5" x14ac:dyDescent="0.35">
      <c r="A70">
        <v>54</v>
      </c>
      <c r="B70">
        <v>68</v>
      </c>
      <c r="C70" t="s">
        <v>7</v>
      </c>
      <c r="D70" s="4">
        <v>83309</v>
      </c>
      <c r="E70" s="4">
        <v>104016</v>
      </c>
    </row>
    <row r="71" spans="1:5" x14ac:dyDescent="0.35">
      <c r="A71">
        <v>5</v>
      </c>
      <c r="B71">
        <v>5</v>
      </c>
      <c r="C71" t="s">
        <v>7</v>
      </c>
      <c r="D71" s="4">
        <v>9623</v>
      </c>
      <c r="E71" s="4">
        <v>9623</v>
      </c>
    </row>
    <row r="72" spans="1:5" x14ac:dyDescent="0.35">
      <c r="A72">
        <v>50</v>
      </c>
      <c r="B72">
        <v>59</v>
      </c>
      <c r="C72" t="s">
        <v>7</v>
      </c>
      <c r="D72" s="4">
        <v>76450</v>
      </c>
      <c r="E72" s="4">
        <v>90211</v>
      </c>
    </row>
    <row r="73" spans="1:5" x14ac:dyDescent="0.35">
      <c r="A73">
        <v>6</v>
      </c>
      <c r="B73">
        <v>12</v>
      </c>
      <c r="C73" t="s">
        <v>7</v>
      </c>
      <c r="D73" s="4">
        <v>11548</v>
      </c>
      <c r="E73" s="4">
        <v>23093</v>
      </c>
    </row>
    <row r="74" spans="1:5" x14ac:dyDescent="0.35">
      <c r="A74">
        <v>30</v>
      </c>
      <c r="B74">
        <v>31</v>
      </c>
      <c r="C74" t="s">
        <v>7</v>
      </c>
      <c r="D74" s="4">
        <v>86790</v>
      </c>
      <c r="E74" s="4">
        <v>89545</v>
      </c>
    </row>
    <row r="75" spans="1:5" x14ac:dyDescent="0.35">
      <c r="A75">
        <f>4+8</f>
        <v>12</v>
      </c>
      <c r="B75">
        <f>15+8</f>
        <v>23</v>
      </c>
      <c r="C75" t="s">
        <v>0</v>
      </c>
      <c r="D75" s="4">
        <f>20159+40026</f>
        <v>60185</v>
      </c>
      <c r="E75" s="4">
        <f>75325+40026</f>
        <v>115351</v>
      </c>
    </row>
    <row r="76" spans="1:5" x14ac:dyDescent="0.35">
      <c r="A76">
        <v>1</v>
      </c>
      <c r="B76">
        <v>2</v>
      </c>
      <c r="C76" t="s">
        <v>7</v>
      </c>
      <c r="D76" s="4">
        <v>2446</v>
      </c>
      <c r="E76" s="4">
        <v>4892</v>
      </c>
    </row>
    <row r="77" spans="1:5" x14ac:dyDescent="0.35">
      <c r="A77">
        <v>28</v>
      </c>
      <c r="B77">
        <v>33</v>
      </c>
      <c r="C77" t="s">
        <v>7</v>
      </c>
      <c r="D77" s="4">
        <v>48076</v>
      </c>
      <c r="E77" s="4">
        <v>56509</v>
      </c>
    </row>
    <row r="78" spans="1:5" x14ac:dyDescent="0.35">
      <c r="A78">
        <v>44</v>
      </c>
      <c r="B78">
        <v>44</v>
      </c>
      <c r="C78" t="s">
        <v>7</v>
      </c>
      <c r="D78" s="4">
        <v>58168</v>
      </c>
      <c r="E78" s="4">
        <v>58168</v>
      </c>
    </row>
    <row r="79" spans="1:5" x14ac:dyDescent="0.35">
      <c r="A79">
        <v>26</v>
      </c>
      <c r="B79">
        <v>26</v>
      </c>
      <c r="C79" t="s">
        <v>7</v>
      </c>
      <c r="D79" s="4">
        <v>193546</v>
      </c>
      <c r="E79" s="4">
        <v>193546</v>
      </c>
    </row>
    <row r="80" spans="1:5" x14ac:dyDescent="0.35">
      <c r="A80">
        <v>0</v>
      </c>
      <c r="B80">
        <v>12</v>
      </c>
      <c r="C80" t="s">
        <v>7</v>
      </c>
      <c r="D80" s="4">
        <v>0</v>
      </c>
      <c r="E80" s="4">
        <v>21424</v>
      </c>
    </row>
    <row r="81" spans="1:5" x14ac:dyDescent="0.35">
      <c r="A81" s="3">
        <f>SUM(A2:A80)</f>
        <v>6475</v>
      </c>
      <c r="B81" s="3">
        <f>SUM(B2:B80)</f>
        <v>6956</v>
      </c>
      <c r="D81" s="3">
        <f>SUM(D2:D80)</f>
        <v>21099307</v>
      </c>
      <c r="E81" s="3">
        <f>SUM(E2:E80)</f>
        <v>22322694</v>
      </c>
    </row>
    <row r="83" spans="1:5" x14ac:dyDescent="0.35">
      <c r="A83" s="4"/>
      <c r="B83" s="4"/>
    </row>
  </sheetData>
  <autoFilter ref="A1:E89" xr:uid="{30738085-D7CB-4C8C-B71D-DF5FB22494B4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8BC3E-8CA4-4202-96E0-496245A495AE}">
  <dimension ref="A1:C46"/>
  <sheetViews>
    <sheetView tabSelected="1" topLeftCell="A31" workbookViewId="0">
      <selection activeCell="C11" sqref="C11"/>
    </sheetView>
  </sheetViews>
  <sheetFormatPr defaultRowHeight="14.5" x14ac:dyDescent="0.35"/>
  <cols>
    <col min="1" max="1" width="15.453125" bestFit="1" customWidth="1"/>
    <col min="2" max="2" width="26.1796875" customWidth="1"/>
    <col min="3" max="3" width="16.54296875" bestFit="1" customWidth="1"/>
    <col min="4" max="4" width="11.26953125" bestFit="1" customWidth="1"/>
    <col min="5" max="5" width="14.81640625" bestFit="1" customWidth="1"/>
    <col min="6" max="6" width="10.26953125" bestFit="1" customWidth="1"/>
  </cols>
  <sheetData>
    <row r="1" spans="1:3" x14ac:dyDescent="0.35">
      <c r="A1" s="2" t="s">
        <v>9</v>
      </c>
      <c r="B1" s="2" t="s">
        <v>4</v>
      </c>
      <c r="C1" s="3" t="s">
        <v>5</v>
      </c>
    </row>
    <row r="2" spans="1:3" x14ac:dyDescent="0.35">
      <c r="A2">
        <v>9</v>
      </c>
      <c r="B2" t="s">
        <v>7</v>
      </c>
      <c r="C2" s="4">
        <v>10854</v>
      </c>
    </row>
    <row r="3" spans="1:3" x14ac:dyDescent="0.35">
      <c r="A3">
        <v>1</v>
      </c>
      <c r="B3" t="s">
        <v>0</v>
      </c>
      <c r="C3" s="4">
        <v>4043</v>
      </c>
    </row>
    <row r="4" spans="1:3" x14ac:dyDescent="0.35">
      <c r="A4">
        <v>26</v>
      </c>
      <c r="B4" t="s">
        <v>7</v>
      </c>
      <c r="C4" s="4">
        <v>209898</v>
      </c>
    </row>
    <row r="5" spans="1:3" x14ac:dyDescent="0.35">
      <c r="A5">
        <v>17</v>
      </c>
      <c r="B5" t="s">
        <v>7</v>
      </c>
      <c r="C5" s="4">
        <v>32419</v>
      </c>
    </row>
    <row r="6" spans="1:3" x14ac:dyDescent="0.35">
      <c r="A6">
        <v>6</v>
      </c>
      <c r="B6" t="s">
        <v>7</v>
      </c>
      <c r="C6" s="4">
        <v>16320</v>
      </c>
    </row>
    <row r="7" spans="1:3" x14ac:dyDescent="0.35">
      <c r="A7">
        <v>12</v>
      </c>
      <c r="B7" t="s">
        <v>7</v>
      </c>
      <c r="C7" s="4">
        <v>88062</v>
      </c>
    </row>
    <row r="8" spans="1:3" x14ac:dyDescent="0.35">
      <c r="A8">
        <v>7</v>
      </c>
      <c r="B8" t="s">
        <v>7</v>
      </c>
      <c r="C8" s="4">
        <v>22173</v>
      </c>
    </row>
    <row r="9" spans="1:3" x14ac:dyDescent="0.35">
      <c r="A9">
        <v>7</v>
      </c>
      <c r="B9" t="s">
        <v>7</v>
      </c>
      <c r="C9" s="4">
        <v>15558</v>
      </c>
    </row>
    <row r="10" spans="1:3" x14ac:dyDescent="0.35">
      <c r="A10">
        <v>5</v>
      </c>
      <c r="B10" t="s">
        <v>7</v>
      </c>
      <c r="C10" s="4">
        <v>23265</v>
      </c>
    </row>
    <row r="11" spans="1:3" x14ac:dyDescent="0.35">
      <c r="A11">
        <v>15</v>
      </c>
      <c r="B11" t="s">
        <v>7</v>
      </c>
      <c r="C11" s="4">
        <v>13999</v>
      </c>
    </row>
    <row r="12" spans="1:3" x14ac:dyDescent="0.35">
      <c r="A12">
        <v>14</v>
      </c>
      <c r="B12" t="s">
        <v>0</v>
      </c>
      <c r="C12" s="4">
        <v>48629</v>
      </c>
    </row>
    <row r="13" spans="1:3" x14ac:dyDescent="0.35">
      <c r="A13">
        <v>12</v>
      </c>
      <c r="B13" t="s">
        <v>7</v>
      </c>
      <c r="C13" s="4">
        <v>56304</v>
      </c>
    </row>
    <row r="14" spans="1:3" x14ac:dyDescent="0.35">
      <c r="A14">
        <v>14</v>
      </c>
      <c r="B14" t="s">
        <v>7</v>
      </c>
      <c r="C14" s="4">
        <v>25942</v>
      </c>
    </row>
    <row r="15" spans="1:3" x14ac:dyDescent="0.35">
      <c r="A15">
        <v>20</v>
      </c>
      <c r="B15" t="s">
        <v>0</v>
      </c>
      <c r="C15" s="4">
        <v>193000</v>
      </c>
    </row>
    <row r="16" spans="1:3" x14ac:dyDescent="0.35">
      <c r="A16">
        <v>8</v>
      </c>
      <c r="B16" t="s">
        <v>7</v>
      </c>
      <c r="C16" s="4">
        <v>13809</v>
      </c>
    </row>
    <row r="17" spans="1:3" x14ac:dyDescent="0.35">
      <c r="A17">
        <v>26</v>
      </c>
      <c r="B17" t="s">
        <v>7</v>
      </c>
      <c r="C17" s="4">
        <v>78533</v>
      </c>
    </row>
    <row r="18" spans="1:3" x14ac:dyDescent="0.35">
      <c r="A18">
        <v>27</v>
      </c>
      <c r="B18" t="s">
        <v>7</v>
      </c>
      <c r="C18" s="4">
        <v>148187</v>
      </c>
    </row>
    <row r="19" spans="1:3" x14ac:dyDescent="0.35">
      <c r="A19">
        <v>11</v>
      </c>
      <c r="B19" t="s">
        <v>7</v>
      </c>
      <c r="C19" s="4">
        <v>5973</v>
      </c>
    </row>
    <row r="20" spans="1:3" x14ac:dyDescent="0.35">
      <c r="A20">
        <v>12</v>
      </c>
      <c r="B20" t="s">
        <v>0</v>
      </c>
      <c r="C20" s="4">
        <v>13032</v>
      </c>
    </row>
    <row r="21" spans="1:3" x14ac:dyDescent="0.35">
      <c r="A21">
        <v>6</v>
      </c>
      <c r="B21" t="s">
        <v>7</v>
      </c>
      <c r="C21" s="4">
        <v>44676</v>
      </c>
    </row>
    <row r="22" spans="1:3" x14ac:dyDescent="0.35">
      <c r="A22">
        <v>6</v>
      </c>
      <c r="B22" t="s">
        <v>7</v>
      </c>
      <c r="C22" s="4">
        <v>44676</v>
      </c>
    </row>
    <row r="23" spans="1:3" x14ac:dyDescent="0.35">
      <c r="A23">
        <v>8</v>
      </c>
      <c r="B23" t="s">
        <v>7</v>
      </c>
      <c r="C23" s="4">
        <v>8424</v>
      </c>
    </row>
    <row r="24" spans="1:3" x14ac:dyDescent="0.35">
      <c r="A24">
        <v>4</v>
      </c>
      <c r="B24" t="s">
        <v>7</v>
      </c>
      <c r="C24" s="4">
        <v>5503</v>
      </c>
    </row>
    <row r="25" spans="1:3" x14ac:dyDescent="0.35">
      <c r="A25">
        <v>1</v>
      </c>
      <c r="B25" t="s">
        <v>7</v>
      </c>
      <c r="C25" s="4">
        <v>792</v>
      </c>
    </row>
    <row r="26" spans="1:3" x14ac:dyDescent="0.35">
      <c r="A26">
        <v>14</v>
      </c>
      <c r="B26" t="s">
        <v>7</v>
      </c>
      <c r="C26" s="4">
        <v>17899</v>
      </c>
    </row>
    <row r="27" spans="1:3" x14ac:dyDescent="0.35">
      <c r="A27">
        <v>2</v>
      </c>
      <c r="B27" t="s">
        <v>7</v>
      </c>
      <c r="C27" s="4">
        <v>10931</v>
      </c>
    </row>
    <row r="28" spans="1:3" x14ac:dyDescent="0.35">
      <c r="A28">
        <v>19</v>
      </c>
      <c r="B28" t="s">
        <v>7</v>
      </c>
      <c r="C28" s="4">
        <v>14080</v>
      </c>
    </row>
    <row r="29" spans="1:3" x14ac:dyDescent="0.35">
      <c r="A29">
        <v>10</v>
      </c>
      <c r="B29" t="s">
        <v>7</v>
      </c>
      <c r="C29" s="4">
        <v>22025</v>
      </c>
    </row>
    <row r="30" spans="1:3" x14ac:dyDescent="0.35">
      <c r="A30">
        <v>18</v>
      </c>
      <c r="B30" t="s">
        <v>7</v>
      </c>
      <c r="C30" s="4">
        <v>41949</v>
      </c>
    </row>
    <row r="31" spans="1:3" x14ac:dyDescent="0.35">
      <c r="A31">
        <v>8</v>
      </c>
      <c r="B31" t="s">
        <v>7</v>
      </c>
      <c r="C31" s="4">
        <v>18724</v>
      </c>
    </row>
    <row r="32" spans="1:3" x14ac:dyDescent="0.35">
      <c r="A32">
        <v>15</v>
      </c>
      <c r="B32" t="s">
        <v>7</v>
      </c>
      <c r="C32" s="4">
        <v>20593</v>
      </c>
    </row>
    <row r="33" spans="1:3" x14ac:dyDescent="0.35">
      <c r="A33">
        <v>8</v>
      </c>
      <c r="B33" t="s">
        <v>0</v>
      </c>
      <c r="C33" s="4">
        <v>39960</v>
      </c>
    </row>
    <row r="34" spans="1:3" x14ac:dyDescent="0.35">
      <c r="A34">
        <v>25</v>
      </c>
      <c r="B34" t="s">
        <v>7</v>
      </c>
      <c r="C34" s="4">
        <v>52423</v>
      </c>
    </row>
    <row r="35" spans="1:3" x14ac:dyDescent="0.35">
      <c r="A35">
        <v>16</v>
      </c>
      <c r="B35" t="s">
        <v>7</v>
      </c>
      <c r="C35" s="4">
        <v>4256</v>
      </c>
    </row>
    <row r="36" spans="1:3" x14ac:dyDescent="0.35">
      <c r="A36">
        <v>20</v>
      </c>
      <c r="B36" t="s">
        <v>7</v>
      </c>
      <c r="C36" s="4">
        <v>118270</v>
      </c>
    </row>
    <row r="37" spans="1:3" x14ac:dyDescent="0.35">
      <c r="A37">
        <v>16</v>
      </c>
      <c r="B37" t="s">
        <v>7</v>
      </c>
      <c r="C37" s="4">
        <v>52200</v>
      </c>
    </row>
    <row r="38" spans="1:3" x14ac:dyDescent="0.35">
      <c r="A38">
        <v>32</v>
      </c>
      <c r="B38" t="s">
        <v>7</v>
      </c>
      <c r="C38" s="4">
        <v>30192</v>
      </c>
    </row>
    <row r="39" spans="1:3" x14ac:dyDescent="0.35">
      <c r="A39">
        <v>13</v>
      </c>
      <c r="B39" t="s">
        <v>7</v>
      </c>
      <c r="C39" s="4">
        <v>48104</v>
      </c>
    </row>
    <row r="40" spans="1:3" x14ac:dyDescent="0.35">
      <c r="A40">
        <v>8</v>
      </c>
      <c r="B40" t="s">
        <v>7</v>
      </c>
      <c r="C40" s="4">
        <v>33668</v>
      </c>
    </row>
    <row r="41" spans="1:3" x14ac:dyDescent="0.35">
      <c r="A41">
        <v>15</v>
      </c>
      <c r="B41" t="s">
        <v>7</v>
      </c>
      <c r="C41" s="4">
        <v>25907</v>
      </c>
    </row>
    <row r="42" spans="1:3" x14ac:dyDescent="0.35">
      <c r="A42">
        <v>6</v>
      </c>
      <c r="B42" t="s">
        <v>0</v>
      </c>
      <c r="C42" s="4">
        <v>11970</v>
      </c>
    </row>
    <row r="43" spans="1:3" x14ac:dyDescent="0.35">
      <c r="A43">
        <v>6</v>
      </c>
      <c r="B43" t="s">
        <v>7</v>
      </c>
      <c r="C43" s="4">
        <v>12124</v>
      </c>
    </row>
    <row r="44" spans="1:3" x14ac:dyDescent="0.35">
      <c r="A44">
        <v>15</v>
      </c>
      <c r="B44" t="s">
        <v>7</v>
      </c>
      <c r="C44" s="4">
        <v>9960</v>
      </c>
    </row>
    <row r="45" spans="1:3" x14ac:dyDescent="0.35">
      <c r="A45">
        <v>9</v>
      </c>
      <c r="B45" t="s">
        <v>7</v>
      </c>
      <c r="C45" s="4">
        <v>12612</v>
      </c>
    </row>
    <row r="46" spans="1:3" x14ac:dyDescent="0.35">
      <c r="A46" s="3">
        <f>SUM(A2:A45)</f>
        <v>549</v>
      </c>
      <c r="C46" s="3">
        <f>SUM(C2:C45)</f>
        <v>1721918</v>
      </c>
    </row>
  </sheetData>
  <autoFilter ref="A1:C45" xr:uid="{1DC8BC3E-8CA4-4202-96E0-496245A495AE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5EC99F00793B4FBEA388319CCE2C10" ma:contentTypeVersion="4" ma:contentTypeDescription="Een nieuw document maken." ma:contentTypeScope="" ma:versionID="c4eb113a264cfa2626705724c40fbe42">
  <xsd:schema xmlns:xsd="http://www.w3.org/2001/XMLSchema" xmlns:xs="http://www.w3.org/2001/XMLSchema" xmlns:p="http://schemas.microsoft.com/office/2006/metadata/properties" xmlns:ns2="821377d3-50f0-41f4-bac1-6e8450167f07" targetNamespace="http://schemas.microsoft.com/office/2006/metadata/properties" ma:root="true" ma:fieldsID="7838e1e97fb507fb2ba8ff3a61b8b2d1" ns2:_="">
    <xsd:import namespace="821377d3-50f0-41f4-bac1-6e8450167f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1377d3-50f0-41f4-bac1-6e8450167f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C0B6C0-ACE4-409F-9B6D-98D3D999EF12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821377d3-50f0-41f4-bac1-6e8450167f07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7F1B23C-EC22-45A6-B349-9B9B1A6498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1377d3-50f0-41f4-bac1-6e8450167f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FA307E-7B3D-4069-A4F1-A09DA90CD7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Dataset DB 24-25</vt:lpstr>
      <vt:lpstr>Nwe Dataset dec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Uildriks</dc:creator>
  <cp:lastModifiedBy>Marco Uildriks</cp:lastModifiedBy>
  <dcterms:created xsi:type="dcterms:W3CDTF">2026-01-27T08:16:27Z</dcterms:created>
  <dcterms:modified xsi:type="dcterms:W3CDTF">2026-02-26T17:04:17Z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0x010100CA5EC99F00793B4FBEA388319CCE2C10</vt:lpwstr>
  </property>
</Properties>
</file>