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adjustconsulting.sharepoint.com/sites/BUInkada/Gedeelde documenten/10 Projecten/Achterhoek VO/Busvervoer 2025/5. NvI/"/>
    </mc:Choice>
  </mc:AlternateContent>
  <xr:revisionPtr revIDLastSave="10" documentId="8_{7A433C6B-48BE-4E7A-8C3D-08B451396E71}" xr6:coauthVersionLast="47" xr6:coauthVersionMax="47" xr10:uidLastSave="{522B1DA5-1345-4CEF-8C31-A5647933E320}"/>
  <bookViews>
    <workbookView xWindow="-28920" yWindow="-120" windowWidth="29040" windowHeight="15720" xr2:uid="{11A4430C-F7B3-4EEA-9B57-FE4BE538E085}"/>
  </bookViews>
  <sheets>
    <sheet name="Blad1" sheetId="1" r:id="rId1"/>
    <sheet name="Toelichting Calculatieblad" sheetId="2" r:id="rId2"/>
  </sheets>
  <definedNames>
    <definedName name="_xlnm._FilterDatabase" localSheetId="0" hidden="1">Blad1!$A$16:$AF$55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1" i="1" l="1"/>
  <c r="AA62" i="1"/>
  <c r="AA63" i="1"/>
  <c r="AA64" i="1"/>
  <c r="AA60"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17" i="1"/>
  <c r="AU64" i="1" l="1"/>
  <c r="AT64" i="1"/>
  <c r="AS64" i="1"/>
  <c r="AR64" i="1"/>
  <c r="AQ64" i="1"/>
  <c r="AN64" i="1"/>
  <c r="AL64" i="1"/>
  <c r="AK64" i="1"/>
  <c r="AJ64" i="1"/>
  <c r="AI64" i="1"/>
  <c r="AH64" i="1"/>
  <c r="AC64" i="1"/>
  <c r="Y64" i="1"/>
  <c r="X64" i="1"/>
  <c r="V64" i="1"/>
  <c r="U64" i="1"/>
  <c r="S64" i="1"/>
  <c r="R64" i="1"/>
  <c r="P64" i="1"/>
  <c r="O64" i="1"/>
  <c r="M64" i="1"/>
  <c r="L64" i="1"/>
  <c r="Z64" i="1" s="1"/>
  <c r="AU63" i="1"/>
  <c r="AT63" i="1"/>
  <c r="AS63" i="1"/>
  <c r="AR63" i="1"/>
  <c r="AQ63" i="1"/>
  <c r="AN63" i="1"/>
  <c r="AL63" i="1"/>
  <c r="AK63" i="1"/>
  <c r="AJ63" i="1"/>
  <c r="AI63" i="1"/>
  <c r="AH63" i="1"/>
  <c r="AC63" i="1"/>
  <c r="Y63" i="1"/>
  <c r="X63" i="1"/>
  <c r="V63" i="1"/>
  <c r="U63" i="1"/>
  <c r="S63" i="1"/>
  <c r="R63" i="1"/>
  <c r="P63" i="1"/>
  <c r="O63" i="1"/>
  <c r="M63" i="1"/>
  <c r="L63" i="1"/>
  <c r="Z63" i="1" s="1"/>
  <c r="AU62" i="1"/>
  <c r="AT62" i="1"/>
  <c r="AS62" i="1"/>
  <c r="AR62" i="1"/>
  <c r="AQ62" i="1"/>
  <c r="AN62" i="1"/>
  <c r="AL62" i="1"/>
  <c r="AK62" i="1"/>
  <c r="AJ62" i="1"/>
  <c r="AI62" i="1"/>
  <c r="AH62" i="1"/>
  <c r="AC62" i="1"/>
  <c r="Y62" i="1"/>
  <c r="X62" i="1"/>
  <c r="V62" i="1"/>
  <c r="U62" i="1"/>
  <c r="S62" i="1"/>
  <c r="R62" i="1"/>
  <c r="P62" i="1"/>
  <c r="O62" i="1"/>
  <c r="M62" i="1"/>
  <c r="L62" i="1"/>
  <c r="AU61" i="1"/>
  <c r="AT61" i="1"/>
  <c r="AS61" i="1"/>
  <c r="AR61" i="1"/>
  <c r="AQ61" i="1"/>
  <c r="AN61" i="1"/>
  <c r="AL61" i="1"/>
  <c r="AK61" i="1"/>
  <c r="AJ61" i="1"/>
  <c r="AI61" i="1"/>
  <c r="AH61" i="1"/>
  <c r="AC61" i="1"/>
  <c r="Y61" i="1"/>
  <c r="X61" i="1"/>
  <c r="V61" i="1"/>
  <c r="U61" i="1"/>
  <c r="S61" i="1"/>
  <c r="R61" i="1"/>
  <c r="P61" i="1"/>
  <c r="O61" i="1"/>
  <c r="M61" i="1"/>
  <c r="L61" i="1"/>
  <c r="AU60" i="1"/>
  <c r="AT60" i="1"/>
  <c r="AS60" i="1"/>
  <c r="AR60" i="1"/>
  <c r="AQ60" i="1"/>
  <c r="AN60" i="1"/>
  <c r="AL60" i="1"/>
  <c r="AK60" i="1"/>
  <c r="AJ60" i="1"/>
  <c r="AI60" i="1"/>
  <c r="AH60" i="1"/>
  <c r="AC60" i="1"/>
  <c r="Y60" i="1"/>
  <c r="X60" i="1"/>
  <c r="V60" i="1"/>
  <c r="U60" i="1"/>
  <c r="S60" i="1"/>
  <c r="R60" i="1"/>
  <c r="P60" i="1"/>
  <c r="O60" i="1"/>
  <c r="M60" i="1"/>
  <c r="L60" i="1"/>
  <c r="AU54" i="1"/>
  <c r="AT54" i="1"/>
  <c r="AS54" i="1"/>
  <c r="AR54" i="1"/>
  <c r="AQ54" i="1"/>
  <c r="AN54" i="1"/>
  <c r="AL54" i="1"/>
  <c r="AK54" i="1"/>
  <c r="AJ54" i="1"/>
  <c r="AI54" i="1"/>
  <c r="AH54" i="1"/>
  <c r="AC54" i="1"/>
  <c r="Y54" i="1"/>
  <c r="X54" i="1"/>
  <c r="V54" i="1"/>
  <c r="U54" i="1"/>
  <c r="S54" i="1"/>
  <c r="R54" i="1"/>
  <c r="P54" i="1"/>
  <c r="O54" i="1"/>
  <c r="M54" i="1"/>
  <c r="L54" i="1"/>
  <c r="AU53" i="1"/>
  <c r="AT53" i="1"/>
  <c r="AS53" i="1"/>
  <c r="AR53" i="1"/>
  <c r="AQ53" i="1"/>
  <c r="AN53" i="1"/>
  <c r="AL53" i="1"/>
  <c r="AK53" i="1"/>
  <c r="AJ53" i="1"/>
  <c r="AI53" i="1"/>
  <c r="AH53" i="1"/>
  <c r="AC53" i="1"/>
  <c r="Y53" i="1"/>
  <c r="X53" i="1"/>
  <c r="V53" i="1"/>
  <c r="U53" i="1"/>
  <c r="S53" i="1"/>
  <c r="R53" i="1"/>
  <c r="P53" i="1"/>
  <c r="O53" i="1"/>
  <c r="M53" i="1"/>
  <c r="L53" i="1"/>
  <c r="AU52" i="1"/>
  <c r="AT52" i="1"/>
  <c r="AS52" i="1"/>
  <c r="AR52" i="1"/>
  <c r="AQ52" i="1"/>
  <c r="AN52" i="1"/>
  <c r="AL52" i="1"/>
  <c r="AK52" i="1"/>
  <c r="AJ52" i="1"/>
  <c r="AI52" i="1"/>
  <c r="AH52" i="1"/>
  <c r="AC52" i="1"/>
  <c r="Y52" i="1"/>
  <c r="X52" i="1"/>
  <c r="V52" i="1"/>
  <c r="U52" i="1"/>
  <c r="S52" i="1"/>
  <c r="R52" i="1"/>
  <c r="P52" i="1"/>
  <c r="O52" i="1"/>
  <c r="M52" i="1"/>
  <c r="L52" i="1"/>
  <c r="AU51" i="1"/>
  <c r="AT51" i="1"/>
  <c r="AS51" i="1"/>
  <c r="AR51" i="1"/>
  <c r="AQ51" i="1"/>
  <c r="AN51" i="1"/>
  <c r="AL51" i="1"/>
  <c r="AK51" i="1"/>
  <c r="AJ51" i="1"/>
  <c r="AI51" i="1"/>
  <c r="AH51" i="1"/>
  <c r="AC51" i="1"/>
  <c r="Y51" i="1"/>
  <c r="X51" i="1"/>
  <c r="V51" i="1"/>
  <c r="U51" i="1"/>
  <c r="S51" i="1"/>
  <c r="R51" i="1"/>
  <c r="P51" i="1"/>
  <c r="O51" i="1"/>
  <c r="M51" i="1"/>
  <c r="L51" i="1"/>
  <c r="AU50" i="1"/>
  <c r="AT50" i="1"/>
  <c r="AS50" i="1"/>
  <c r="AR50" i="1"/>
  <c r="AQ50" i="1"/>
  <c r="AN50" i="1"/>
  <c r="AL50" i="1"/>
  <c r="AK50" i="1"/>
  <c r="AJ50" i="1"/>
  <c r="AI50" i="1"/>
  <c r="AH50" i="1"/>
  <c r="AC50" i="1"/>
  <c r="Y50" i="1"/>
  <c r="X50" i="1"/>
  <c r="V50" i="1"/>
  <c r="U50" i="1"/>
  <c r="S50" i="1"/>
  <c r="R50" i="1"/>
  <c r="P50" i="1"/>
  <c r="O50" i="1"/>
  <c r="M50" i="1"/>
  <c r="L50" i="1"/>
  <c r="AU49" i="1"/>
  <c r="AT49" i="1"/>
  <c r="AS49" i="1"/>
  <c r="AR49" i="1"/>
  <c r="AQ49" i="1"/>
  <c r="AN49" i="1"/>
  <c r="AL49" i="1"/>
  <c r="AK49" i="1"/>
  <c r="AJ49" i="1"/>
  <c r="AI49" i="1"/>
  <c r="AH49" i="1"/>
  <c r="AC49" i="1"/>
  <c r="Y49" i="1"/>
  <c r="X49" i="1"/>
  <c r="V49" i="1"/>
  <c r="U49" i="1"/>
  <c r="S49" i="1"/>
  <c r="R49" i="1"/>
  <c r="P49" i="1"/>
  <c r="O49" i="1"/>
  <c r="M49" i="1"/>
  <c r="L49" i="1"/>
  <c r="AU48" i="1"/>
  <c r="AT48" i="1"/>
  <c r="AS48" i="1"/>
  <c r="AR48" i="1"/>
  <c r="AQ48" i="1"/>
  <c r="AN48" i="1"/>
  <c r="AL48" i="1"/>
  <c r="AK48" i="1"/>
  <c r="AJ48" i="1"/>
  <c r="AI48" i="1"/>
  <c r="AH48" i="1"/>
  <c r="AC48" i="1"/>
  <c r="Y48" i="1"/>
  <c r="X48" i="1"/>
  <c r="V48" i="1"/>
  <c r="U48" i="1"/>
  <c r="S48" i="1"/>
  <c r="R48" i="1"/>
  <c r="P48" i="1"/>
  <c r="O48" i="1"/>
  <c r="M48" i="1"/>
  <c r="L48" i="1"/>
  <c r="Z48" i="1" s="1"/>
  <c r="AU47" i="1"/>
  <c r="AT47" i="1"/>
  <c r="AS47" i="1"/>
  <c r="AR47" i="1"/>
  <c r="AQ47" i="1"/>
  <c r="AN47" i="1"/>
  <c r="AL47" i="1"/>
  <c r="AK47" i="1"/>
  <c r="AJ47" i="1"/>
  <c r="AI47" i="1"/>
  <c r="AH47" i="1"/>
  <c r="AC47" i="1"/>
  <c r="Y47" i="1"/>
  <c r="X47" i="1"/>
  <c r="V47" i="1"/>
  <c r="U47" i="1"/>
  <c r="S47" i="1"/>
  <c r="R47" i="1"/>
  <c r="P47" i="1"/>
  <c r="O47" i="1"/>
  <c r="M47" i="1"/>
  <c r="L47" i="1"/>
  <c r="Z47" i="1" s="1"/>
  <c r="AU46" i="1"/>
  <c r="AT46" i="1"/>
  <c r="AS46" i="1"/>
  <c r="AR46" i="1"/>
  <c r="AQ46" i="1"/>
  <c r="AN46" i="1"/>
  <c r="AL46" i="1"/>
  <c r="AK46" i="1"/>
  <c r="AJ46" i="1"/>
  <c r="AI46" i="1"/>
  <c r="AH46" i="1"/>
  <c r="AC46" i="1"/>
  <c r="Y46" i="1"/>
  <c r="X46" i="1"/>
  <c r="V46" i="1"/>
  <c r="U46" i="1"/>
  <c r="S46" i="1"/>
  <c r="R46" i="1"/>
  <c r="P46" i="1"/>
  <c r="O46" i="1"/>
  <c r="M46" i="1"/>
  <c r="L46" i="1"/>
  <c r="Z46" i="1" s="1"/>
  <c r="AU45" i="1"/>
  <c r="AT45" i="1"/>
  <c r="AS45" i="1"/>
  <c r="AR45" i="1"/>
  <c r="AQ45" i="1"/>
  <c r="AN45" i="1"/>
  <c r="AL45" i="1"/>
  <c r="AK45" i="1"/>
  <c r="AJ45" i="1"/>
  <c r="AI45" i="1"/>
  <c r="AH45" i="1"/>
  <c r="AC45" i="1"/>
  <c r="Y45" i="1"/>
  <c r="X45" i="1"/>
  <c r="V45" i="1"/>
  <c r="U45" i="1"/>
  <c r="S45" i="1"/>
  <c r="R45" i="1"/>
  <c r="P45" i="1"/>
  <c r="O45" i="1"/>
  <c r="M45" i="1"/>
  <c r="L45" i="1"/>
  <c r="AU44" i="1"/>
  <c r="AT44" i="1"/>
  <c r="AS44" i="1"/>
  <c r="AR44" i="1"/>
  <c r="AQ44" i="1"/>
  <c r="AN44" i="1"/>
  <c r="AL44" i="1"/>
  <c r="AK44" i="1"/>
  <c r="AJ44" i="1"/>
  <c r="AI44" i="1"/>
  <c r="AH44" i="1"/>
  <c r="AC44" i="1"/>
  <c r="Y44" i="1"/>
  <c r="X44" i="1"/>
  <c r="V44" i="1"/>
  <c r="U44" i="1"/>
  <c r="S44" i="1"/>
  <c r="R44" i="1"/>
  <c r="P44" i="1"/>
  <c r="O44" i="1"/>
  <c r="M44" i="1"/>
  <c r="L44" i="1"/>
  <c r="AU43" i="1"/>
  <c r="AT43" i="1"/>
  <c r="AS43" i="1"/>
  <c r="AR43" i="1"/>
  <c r="AQ43" i="1"/>
  <c r="AN43" i="1"/>
  <c r="AL43" i="1"/>
  <c r="AK43" i="1"/>
  <c r="AJ43" i="1"/>
  <c r="AI43" i="1"/>
  <c r="AH43" i="1"/>
  <c r="AC43" i="1"/>
  <c r="Y43" i="1"/>
  <c r="X43" i="1"/>
  <c r="V43" i="1"/>
  <c r="U43" i="1"/>
  <c r="S43" i="1"/>
  <c r="R43" i="1"/>
  <c r="P43" i="1"/>
  <c r="O43" i="1"/>
  <c r="M43" i="1"/>
  <c r="L43" i="1"/>
  <c r="AU42" i="1"/>
  <c r="AT42" i="1"/>
  <c r="AS42" i="1"/>
  <c r="AR42" i="1"/>
  <c r="AQ42" i="1"/>
  <c r="AN42" i="1"/>
  <c r="AL42" i="1"/>
  <c r="AK42" i="1"/>
  <c r="AJ42" i="1"/>
  <c r="AI42" i="1"/>
  <c r="AH42" i="1"/>
  <c r="AC42" i="1"/>
  <c r="Y42" i="1"/>
  <c r="X42" i="1"/>
  <c r="V42" i="1"/>
  <c r="U42" i="1"/>
  <c r="S42" i="1"/>
  <c r="R42" i="1"/>
  <c r="P42" i="1"/>
  <c r="O42" i="1"/>
  <c r="M42" i="1"/>
  <c r="L42" i="1"/>
  <c r="AU41" i="1"/>
  <c r="AT41" i="1"/>
  <c r="AS41" i="1"/>
  <c r="AR41" i="1"/>
  <c r="AQ41" i="1"/>
  <c r="AN41" i="1"/>
  <c r="AL41" i="1"/>
  <c r="AK41" i="1"/>
  <c r="AJ41" i="1"/>
  <c r="AI41" i="1"/>
  <c r="AH41" i="1"/>
  <c r="AC41" i="1"/>
  <c r="Y41" i="1"/>
  <c r="X41" i="1"/>
  <c r="V41" i="1"/>
  <c r="U41" i="1"/>
  <c r="S41" i="1"/>
  <c r="R41" i="1"/>
  <c r="P41" i="1"/>
  <c r="O41" i="1"/>
  <c r="M41" i="1"/>
  <c r="L41" i="1"/>
  <c r="AU40" i="1"/>
  <c r="AT40" i="1"/>
  <c r="AS40" i="1"/>
  <c r="AR40" i="1"/>
  <c r="AQ40" i="1"/>
  <c r="AN40" i="1"/>
  <c r="AL40" i="1"/>
  <c r="AK40" i="1"/>
  <c r="AJ40" i="1"/>
  <c r="AI40" i="1"/>
  <c r="AH40" i="1"/>
  <c r="AC40" i="1"/>
  <c r="Y40" i="1"/>
  <c r="X40" i="1"/>
  <c r="V40" i="1"/>
  <c r="U40" i="1"/>
  <c r="S40" i="1"/>
  <c r="R40" i="1"/>
  <c r="P40" i="1"/>
  <c r="O40" i="1"/>
  <c r="M40" i="1"/>
  <c r="L40" i="1"/>
  <c r="AU39" i="1"/>
  <c r="AT39" i="1"/>
  <c r="AS39" i="1"/>
  <c r="AR39" i="1"/>
  <c r="AQ39" i="1"/>
  <c r="AN39" i="1"/>
  <c r="AL39" i="1"/>
  <c r="AK39" i="1"/>
  <c r="AJ39" i="1"/>
  <c r="AI39" i="1"/>
  <c r="AH39" i="1"/>
  <c r="AC39" i="1"/>
  <c r="Y39" i="1"/>
  <c r="X39" i="1"/>
  <c r="V39" i="1"/>
  <c r="U39" i="1"/>
  <c r="S39" i="1"/>
  <c r="R39" i="1"/>
  <c r="P39" i="1"/>
  <c r="O39" i="1"/>
  <c r="M39" i="1"/>
  <c r="L39" i="1"/>
  <c r="AU38" i="1"/>
  <c r="AT38" i="1"/>
  <c r="AS38" i="1"/>
  <c r="AR38" i="1"/>
  <c r="AQ38" i="1"/>
  <c r="AN38" i="1"/>
  <c r="AL38" i="1"/>
  <c r="AK38" i="1"/>
  <c r="AJ38" i="1"/>
  <c r="AI38" i="1"/>
  <c r="AH38" i="1"/>
  <c r="AC38" i="1"/>
  <c r="Y38" i="1"/>
  <c r="X38" i="1"/>
  <c r="V38" i="1"/>
  <c r="U38" i="1"/>
  <c r="S38" i="1"/>
  <c r="R38" i="1"/>
  <c r="P38" i="1"/>
  <c r="O38" i="1"/>
  <c r="M38" i="1"/>
  <c r="L38" i="1"/>
  <c r="AU37" i="1"/>
  <c r="AT37" i="1"/>
  <c r="AS37" i="1"/>
  <c r="AR37" i="1"/>
  <c r="AQ37" i="1"/>
  <c r="AN37" i="1"/>
  <c r="AL37" i="1"/>
  <c r="AK37" i="1"/>
  <c r="AJ37" i="1"/>
  <c r="AI37" i="1"/>
  <c r="AH37" i="1"/>
  <c r="AC37" i="1"/>
  <c r="Y37" i="1"/>
  <c r="X37" i="1"/>
  <c r="V37" i="1"/>
  <c r="U37" i="1"/>
  <c r="S37" i="1"/>
  <c r="R37" i="1"/>
  <c r="P37" i="1"/>
  <c r="O37" i="1"/>
  <c r="M37" i="1"/>
  <c r="L37" i="1"/>
  <c r="AU36" i="1"/>
  <c r="AT36" i="1"/>
  <c r="AS36" i="1"/>
  <c r="AR36" i="1"/>
  <c r="AQ36" i="1"/>
  <c r="AN36" i="1"/>
  <c r="AL36" i="1"/>
  <c r="AK36" i="1"/>
  <c r="AJ36" i="1"/>
  <c r="AI36" i="1"/>
  <c r="AH36" i="1"/>
  <c r="AC36" i="1"/>
  <c r="Y36" i="1"/>
  <c r="X36" i="1"/>
  <c r="V36" i="1"/>
  <c r="U36" i="1"/>
  <c r="S36" i="1"/>
  <c r="R36" i="1"/>
  <c r="P36" i="1"/>
  <c r="O36" i="1"/>
  <c r="M36" i="1"/>
  <c r="L36" i="1"/>
  <c r="Z36" i="1" s="1"/>
  <c r="AU35" i="1"/>
  <c r="AT35" i="1"/>
  <c r="AS35" i="1"/>
  <c r="AR35" i="1"/>
  <c r="AQ35" i="1"/>
  <c r="AN35" i="1"/>
  <c r="AL35" i="1"/>
  <c r="AK35" i="1"/>
  <c r="AJ35" i="1"/>
  <c r="AI35" i="1"/>
  <c r="AH35" i="1"/>
  <c r="AC35" i="1"/>
  <c r="Y35" i="1"/>
  <c r="X35" i="1"/>
  <c r="V35" i="1"/>
  <c r="U35" i="1"/>
  <c r="S35" i="1"/>
  <c r="R35" i="1"/>
  <c r="P35" i="1"/>
  <c r="O35" i="1"/>
  <c r="M35" i="1"/>
  <c r="L35" i="1"/>
  <c r="Z35" i="1" s="1"/>
  <c r="AU34" i="1"/>
  <c r="AT34" i="1"/>
  <c r="AS34" i="1"/>
  <c r="AR34" i="1"/>
  <c r="AQ34" i="1"/>
  <c r="AN34" i="1"/>
  <c r="AL34" i="1"/>
  <c r="AK34" i="1"/>
  <c r="AJ34" i="1"/>
  <c r="AI34" i="1"/>
  <c r="AH34" i="1"/>
  <c r="AC34" i="1"/>
  <c r="Y34" i="1"/>
  <c r="X34" i="1"/>
  <c r="V34" i="1"/>
  <c r="U34" i="1"/>
  <c r="S34" i="1"/>
  <c r="R34" i="1"/>
  <c r="P34" i="1"/>
  <c r="O34" i="1"/>
  <c r="M34" i="1"/>
  <c r="L34" i="1"/>
  <c r="Z34" i="1" s="1"/>
  <c r="AU33" i="1"/>
  <c r="AT33" i="1"/>
  <c r="AS33" i="1"/>
  <c r="AR33" i="1"/>
  <c r="AQ33" i="1"/>
  <c r="AN33" i="1"/>
  <c r="AL33" i="1"/>
  <c r="AK33" i="1"/>
  <c r="AJ33" i="1"/>
  <c r="AI33" i="1"/>
  <c r="AH33" i="1"/>
  <c r="AC33" i="1"/>
  <c r="Y33" i="1"/>
  <c r="X33" i="1"/>
  <c r="V33" i="1"/>
  <c r="U33" i="1"/>
  <c r="S33" i="1"/>
  <c r="R33" i="1"/>
  <c r="P33" i="1"/>
  <c r="O33" i="1"/>
  <c r="M33" i="1"/>
  <c r="L33" i="1"/>
  <c r="AU32" i="1"/>
  <c r="AT32" i="1"/>
  <c r="AS32" i="1"/>
  <c r="AR32" i="1"/>
  <c r="AQ32" i="1"/>
  <c r="AN32" i="1"/>
  <c r="AL32" i="1"/>
  <c r="AK32" i="1"/>
  <c r="AJ32" i="1"/>
  <c r="AI32" i="1"/>
  <c r="AH32" i="1"/>
  <c r="AC32" i="1"/>
  <c r="Y32" i="1"/>
  <c r="X32" i="1"/>
  <c r="V32" i="1"/>
  <c r="U32" i="1"/>
  <c r="S32" i="1"/>
  <c r="R32" i="1"/>
  <c r="P32" i="1"/>
  <c r="O32" i="1"/>
  <c r="M32" i="1"/>
  <c r="L32" i="1"/>
  <c r="AU31" i="1"/>
  <c r="AT31" i="1"/>
  <c r="AS31" i="1"/>
  <c r="AR31" i="1"/>
  <c r="AQ31" i="1"/>
  <c r="AN31" i="1"/>
  <c r="AL31" i="1"/>
  <c r="AK31" i="1"/>
  <c r="AJ31" i="1"/>
  <c r="AI31" i="1"/>
  <c r="AH31" i="1"/>
  <c r="AC31" i="1"/>
  <c r="Y31" i="1"/>
  <c r="X31" i="1"/>
  <c r="V31" i="1"/>
  <c r="U31" i="1"/>
  <c r="S31" i="1"/>
  <c r="R31" i="1"/>
  <c r="P31" i="1"/>
  <c r="O31" i="1"/>
  <c r="M31" i="1"/>
  <c r="L31" i="1"/>
  <c r="AU30" i="1"/>
  <c r="AT30" i="1"/>
  <c r="AS30" i="1"/>
  <c r="AR30" i="1"/>
  <c r="AQ30" i="1"/>
  <c r="AN30" i="1"/>
  <c r="AL30" i="1"/>
  <c r="AK30" i="1"/>
  <c r="AJ30" i="1"/>
  <c r="AI30" i="1"/>
  <c r="AH30" i="1"/>
  <c r="AC30" i="1"/>
  <c r="Y30" i="1"/>
  <c r="X30" i="1"/>
  <c r="V30" i="1"/>
  <c r="U30" i="1"/>
  <c r="S30" i="1"/>
  <c r="R30" i="1"/>
  <c r="P30" i="1"/>
  <c r="O30" i="1"/>
  <c r="M30" i="1"/>
  <c r="L30" i="1"/>
  <c r="AU29" i="1"/>
  <c r="AT29" i="1"/>
  <c r="AS29" i="1"/>
  <c r="AR29" i="1"/>
  <c r="AQ29" i="1"/>
  <c r="AN29" i="1"/>
  <c r="AL29" i="1"/>
  <c r="AK29" i="1"/>
  <c r="AJ29" i="1"/>
  <c r="AI29" i="1"/>
  <c r="AH29" i="1"/>
  <c r="AC29" i="1"/>
  <c r="Y29" i="1"/>
  <c r="X29" i="1"/>
  <c r="V29" i="1"/>
  <c r="U29" i="1"/>
  <c r="S29" i="1"/>
  <c r="R29" i="1"/>
  <c r="P29" i="1"/>
  <c r="O29" i="1"/>
  <c r="M29" i="1"/>
  <c r="L29" i="1"/>
  <c r="AU28" i="1"/>
  <c r="AT28" i="1"/>
  <c r="AS28" i="1"/>
  <c r="AR28" i="1"/>
  <c r="AQ28" i="1"/>
  <c r="AN28" i="1"/>
  <c r="AL28" i="1"/>
  <c r="AK28" i="1"/>
  <c r="AJ28" i="1"/>
  <c r="AI28" i="1"/>
  <c r="AH28" i="1"/>
  <c r="AC28" i="1"/>
  <c r="Y28" i="1"/>
  <c r="X28" i="1"/>
  <c r="V28" i="1"/>
  <c r="U28" i="1"/>
  <c r="S28" i="1"/>
  <c r="R28" i="1"/>
  <c r="P28" i="1"/>
  <c r="O28" i="1"/>
  <c r="M28" i="1"/>
  <c r="L28" i="1"/>
  <c r="AU27" i="1"/>
  <c r="AT27" i="1"/>
  <c r="AS27" i="1"/>
  <c r="AR27" i="1"/>
  <c r="AQ27" i="1"/>
  <c r="AN27" i="1"/>
  <c r="AL27" i="1"/>
  <c r="AK27" i="1"/>
  <c r="AJ27" i="1"/>
  <c r="AI27" i="1"/>
  <c r="AH27" i="1"/>
  <c r="AC27" i="1"/>
  <c r="Y27" i="1"/>
  <c r="X27" i="1"/>
  <c r="V27" i="1"/>
  <c r="U27" i="1"/>
  <c r="S27" i="1"/>
  <c r="R27" i="1"/>
  <c r="P27" i="1"/>
  <c r="O27" i="1"/>
  <c r="M27" i="1"/>
  <c r="L27" i="1"/>
  <c r="AU26" i="1"/>
  <c r="AT26" i="1"/>
  <c r="AS26" i="1"/>
  <c r="AR26" i="1"/>
  <c r="AQ26" i="1"/>
  <c r="AN26" i="1"/>
  <c r="AL26" i="1"/>
  <c r="AK26" i="1"/>
  <c r="AJ26" i="1"/>
  <c r="AI26" i="1"/>
  <c r="AH26" i="1"/>
  <c r="AC26" i="1"/>
  <c r="Y26" i="1"/>
  <c r="X26" i="1"/>
  <c r="V26" i="1"/>
  <c r="U26" i="1"/>
  <c r="S26" i="1"/>
  <c r="R26" i="1"/>
  <c r="P26" i="1"/>
  <c r="O26" i="1"/>
  <c r="M26" i="1"/>
  <c r="L26" i="1"/>
  <c r="AU25" i="1"/>
  <c r="AT25" i="1"/>
  <c r="AS25" i="1"/>
  <c r="AR25" i="1"/>
  <c r="AQ25" i="1"/>
  <c r="AN25" i="1"/>
  <c r="AL25" i="1"/>
  <c r="AK25" i="1"/>
  <c r="AJ25" i="1"/>
  <c r="AI25" i="1"/>
  <c r="AH25" i="1"/>
  <c r="AC25" i="1"/>
  <c r="Y25" i="1"/>
  <c r="X25" i="1"/>
  <c r="V25" i="1"/>
  <c r="U25" i="1"/>
  <c r="S25" i="1"/>
  <c r="R25" i="1"/>
  <c r="P25" i="1"/>
  <c r="O25" i="1"/>
  <c r="M25" i="1"/>
  <c r="L25" i="1"/>
  <c r="AU24" i="1"/>
  <c r="AT24" i="1"/>
  <c r="AS24" i="1"/>
  <c r="AR24" i="1"/>
  <c r="AQ24" i="1"/>
  <c r="AN24" i="1"/>
  <c r="AL24" i="1"/>
  <c r="AK24" i="1"/>
  <c r="AJ24" i="1"/>
  <c r="AI24" i="1"/>
  <c r="AH24" i="1"/>
  <c r="AC24" i="1"/>
  <c r="Y24" i="1"/>
  <c r="X24" i="1"/>
  <c r="V24" i="1"/>
  <c r="U24" i="1"/>
  <c r="S24" i="1"/>
  <c r="R24" i="1"/>
  <c r="P24" i="1"/>
  <c r="O24" i="1"/>
  <c r="M24" i="1"/>
  <c r="L24" i="1"/>
  <c r="Z24" i="1" s="1"/>
  <c r="AU23" i="1"/>
  <c r="AT23" i="1"/>
  <c r="AS23" i="1"/>
  <c r="AR23" i="1"/>
  <c r="AQ23" i="1"/>
  <c r="AN23" i="1"/>
  <c r="AL23" i="1"/>
  <c r="AK23" i="1"/>
  <c r="AJ23" i="1"/>
  <c r="AI23" i="1"/>
  <c r="AH23" i="1"/>
  <c r="AC23" i="1"/>
  <c r="Y23" i="1"/>
  <c r="X23" i="1"/>
  <c r="V23" i="1"/>
  <c r="U23" i="1"/>
  <c r="S23" i="1"/>
  <c r="R23" i="1"/>
  <c r="P23" i="1"/>
  <c r="O23" i="1"/>
  <c r="M23" i="1"/>
  <c r="L23" i="1"/>
  <c r="Z23" i="1" s="1"/>
  <c r="AU22" i="1"/>
  <c r="AT22" i="1"/>
  <c r="AS22" i="1"/>
  <c r="AR22" i="1"/>
  <c r="AQ22" i="1"/>
  <c r="AN22" i="1"/>
  <c r="AL22" i="1"/>
  <c r="AK22" i="1"/>
  <c r="AJ22" i="1"/>
  <c r="AI22" i="1"/>
  <c r="AH22" i="1"/>
  <c r="AC22" i="1"/>
  <c r="Y22" i="1"/>
  <c r="X22" i="1"/>
  <c r="V22" i="1"/>
  <c r="U22" i="1"/>
  <c r="S22" i="1"/>
  <c r="R22" i="1"/>
  <c r="P22" i="1"/>
  <c r="O22" i="1"/>
  <c r="M22" i="1"/>
  <c r="L22" i="1"/>
  <c r="Z22" i="1" s="1"/>
  <c r="AU21" i="1"/>
  <c r="AT21" i="1"/>
  <c r="AS21" i="1"/>
  <c r="AR21" i="1"/>
  <c r="AQ21" i="1"/>
  <c r="AN21" i="1"/>
  <c r="AL21" i="1"/>
  <c r="AK21" i="1"/>
  <c r="AJ21" i="1"/>
  <c r="AI21" i="1"/>
  <c r="AH21" i="1"/>
  <c r="AC21" i="1"/>
  <c r="Y21" i="1"/>
  <c r="X21" i="1"/>
  <c r="V21" i="1"/>
  <c r="U21" i="1"/>
  <c r="S21" i="1"/>
  <c r="R21" i="1"/>
  <c r="P21" i="1"/>
  <c r="O21" i="1"/>
  <c r="M21" i="1"/>
  <c r="L21" i="1"/>
  <c r="AU20" i="1"/>
  <c r="AT20" i="1"/>
  <c r="AS20" i="1"/>
  <c r="AR20" i="1"/>
  <c r="AQ20" i="1"/>
  <c r="AN20" i="1"/>
  <c r="AL20" i="1"/>
  <c r="AK20" i="1"/>
  <c r="AJ20" i="1"/>
  <c r="AI20" i="1"/>
  <c r="AH20" i="1"/>
  <c r="AC20" i="1"/>
  <c r="Y20" i="1"/>
  <c r="X20" i="1"/>
  <c r="V20" i="1"/>
  <c r="U20" i="1"/>
  <c r="S20" i="1"/>
  <c r="R20" i="1"/>
  <c r="P20" i="1"/>
  <c r="O20" i="1"/>
  <c r="M20" i="1"/>
  <c r="L20" i="1"/>
  <c r="AU19" i="1"/>
  <c r="AT19" i="1"/>
  <c r="AS19" i="1"/>
  <c r="AR19" i="1"/>
  <c r="AQ19" i="1"/>
  <c r="AN19" i="1"/>
  <c r="AL19" i="1"/>
  <c r="AK19" i="1"/>
  <c r="AJ19" i="1"/>
  <c r="AI19" i="1"/>
  <c r="AH19" i="1"/>
  <c r="AC19" i="1"/>
  <c r="Y19" i="1"/>
  <c r="X19" i="1"/>
  <c r="V19" i="1"/>
  <c r="U19" i="1"/>
  <c r="S19" i="1"/>
  <c r="R19" i="1"/>
  <c r="P19" i="1"/>
  <c r="O19" i="1"/>
  <c r="M19" i="1"/>
  <c r="L19" i="1"/>
  <c r="AU18" i="1"/>
  <c r="AT18" i="1"/>
  <c r="AS18" i="1"/>
  <c r="AR18" i="1"/>
  <c r="AQ18" i="1"/>
  <c r="AN18" i="1"/>
  <c r="AL18" i="1"/>
  <c r="AK18" i="1"/>
  <c r="AJ18" i="1"/>
  <c r="AI18" i="1"/>
  <c r="AH18" i="1"/>
  <c r="AC18" i="1"/>
  <c r="Y18" i="1"/>
  <c r="X18" i="1"/>
  <c r="V18" i="1"/>
  <c r="U18" i="1"/>
  <c r="S18" i="1"/>
  <c r="R18" i="1"/>
  <c r="P18" i="1"/>
  <c r="O18" i="1"/>
  <c r="M18" i="1"/>
  <c r="L18" i="1"/>
  <c r="AU17" i="1"/>
  <c r="AT17" i="1"/>
  <c r="AS17" i="1"/>
  <c r="AR17" i="1"/>
  <c r="AQ17" i="1"/>
  <c r="AN17" i="1"/>
  <c r="AL17" i="1"/>
  <c r="AK17" i="1"/>
  <c r="AJ17" i="1"/>
  <c r="AI17" i="1"/>
  <c r="AH17" i="1"/>
  <c r="AC17" i="1"/>
  <c r="Y17" i="1"/>
  <c r="X17" i="1"/>
  <c r="V17" i="1"/>
  <c r="U17" i="1"/>
  <c r="S17" i="1"/>
  <c r="R17" i="1"/>
  <c r="P17" i="1"/>
  <c r="O17" i="1"/>
  <c r="M17" i="1"/>
  <c r="L17" i="1"/>
  <c r="Z62" i="1" l="1"/>
  <c r="Z20" i="1"/>
  <c r="Z32" i="1"/>
  <c r="AB32" i="1" s="1"/>
  <c r="AD32" i="1" s="1"/>
  <c r="Z44" i="1"/>
  <c r="Z61" i="1"/>
  <c r="Z43" i="1"/>
  <c r="AB43" i="1" s="1"/>
  <c r="AD43" i="1" s="1"/>
  <c r="Z60" i="1"/>
  <c r="Z54" i="1"/>
  <c r="Z21" i="1"/>
  <c r="AB21" i="1" s="1"/>
  <c r="AD21" i="1" s="1"/>
  <c r="Z41" i="1"/>
  <c r="AB41" i="1" s="1"/>
  <c r="AD41" i="1" s="1"/>
  <c r="Z53" i="1"/>
  <c r="Z33" i="1"/>
  <c r="AB33" i="1" s="1"/>
  <c r="AD33" i="1" s="1"/>
  <c r="Z45" i="1"/>
  <c r="Z19" i="1"/>
  <c r="Z31" i="1"/>
  <c r="AB31" i="1" s="1"/>
  <c r="AD31" i="1" s="1"/>
  <c r="AF31" i="1" s="1"/>
  <c r="Z18" i="1"/>
  <c r="Z30" i="1"/>
  <c r="Z42" i="1"/>
  <c r="Z17" i="1"/>
  <c r="AB17" i="1" s="1"/>
  <c r="AD17" i="1" s="1"/>
  <c r="Z29" i="1"/>
  <c r="AB29" i="1" s="1"/>
  <c r="AD29" i="1" s="1"/>
  <c r="Z28" i="1"/>
  <c r="Z40" i="1"/>
  <c r="AB40" i="1" s="1"/>
  <c r="AD40" i="1" s="1"/>
  <c r="Z52" i="1"/>
  <c r="AB52" i="1" s="1"/>
  <c r="AD52" i="1" s="1"/>
  <c r="Z27" i="1"/>
  <c r="AB27" i="1" s="1"/>
  <c r="AD27" i="1" s="1"/>
  <c r="Z39" i="1"/>
  <c r="Z51" i="1"/>
  <c r="Z26" i="1"/>
  <c r="AB26" i="1" s="1"/>
  <c r="AD26" i="1" s="1"/>
  <c r="Z38" i="1"/>
  <c r="Z50" i="1"/>
  <c r="Z25" i="1"/>
  <c r="AB25" i="1" s="1"/>
  <c r="AD25" i="1" s="1"/>
  <c r="Z37" i="1"/>
  <c r="Z49" i="1"/>
  <c r="AM62" i="1"/>
  <c r="AO62" i="1" s="1"/>
  <c r="AV27" i="1"/>
  <c r="AE27" i="1" s="1"/>
  <c r="AV31" i="1"/>
  <c r="AE31" i="1" s="1"/>
  <c r="AV61" i="1"/>
  <c r="AE61" i="1" s="1"/>
  <c r="AM26" i="1"/>
  <c r="AO26" i="1" s="1"/>
  <c r="AM30" i="1"/>
  <c r="AO30" i="1" s="1"/>
  <c r="AV20" i="1"/>
  <c r="AE20" i="1" s="1"/>
  <c r="AV24" i="1"/>
  <c r="AE24" i="1" s="1"/>
  <c r="AM19" i="1"/>
  <c r="AO19" i="1" s="1"/>
  <c r="AM23" i="1"/>
  <c r="AO23" i="1" s="1"/>
  <c r="AV37" i="1"/>
  <c r="AE37" i="1" s="1"/>
  <c r="AV62" i="1"/>
  <c r="AE62" i="1" s="1"/>
  <c r="AM64" i="1"/>
  <c r="AO64" i="1" s="1"/>
  <c r="AV34" i="1"/>
  <c r="AE34" i="1" s="1"/>
  <c r="X65" i="1"/>
  <c r="AM61" i="1"/>
  <c r="AO61" i="1" s="1"/>
  <c r="AV64" i="1"/>
  <c r="AE64" i="1" s="1"/>
  <c r="AV26" i="1"/>
  <c r="AE26" i="1" s="1"/>
  <c r="AV30" i="1"/>
  <c r="AE30" i="1" s="1"/>
  <c r="AM33" i="1"/>
  <c r="AO33" i="1" s="1"/>
  <c r="AM35" i="1"/>
  <c r="AO35" i="1" s="1"/>
  <c r="AM40" i="1"/>
  <c r="AO40" i="1" s="1"/>
  <c r="AM46" i="1"/>
  <c r="AO46" i="1" s="1"/>
  <c r="AV17" i="1"/>
  <c r="AE17" i="1" s="1"/>
  <c r="AV25" i="1"/>
  <c r="AE25" i="1" s="1"/>
  <c r="AM53" i="1"/>
  <c r="AO53" i="1" s="1"/>
  <c r="AM54" i="1"/>
  <c r="AO54" i="1" s="1"/>
  <c r="AM22" i="1"/>
  <c r="AO22" i="1" s="1"/>
  <c r="AV52" i="1"/>
  <c r="AE52" i="1" s="1"/>
  <c r="AM20" i="1"/>
  <c r="AO20" i="1" s="1"/>
  <c r="AB39" i="1"/>
  <c r="AD39" i="1" s="1"/>
  <c r="AV43" i="1"/>
  <c r="AE43" i="1" s="1"/>
  <c r="AM49" i="1"/>
  <c r="AO49" i="1" s="1"/>
  <c r="AV53" i="1"/>
  <c r="AE53" i="1" s="1"/>
  <c r="AB19" i="1"/>
  <c r="AD19" i="1" s="1"/>
  <c r="AB23" i="1"/>
  <c r="AD23" i="1" s="1"/>
  <c r="AV23" i="1"/>
  <c r="AE23" i="1" s="1"/>
  <c r="AB54" i="1"/>
  <c r="AD54" i="1" s="1"/>
  <c r="AV45" i="1"/>
  <c r="AE45" i="1" s="1"/>
  <c r="AV40" i="1"/>
  <c r="AE40" i="1" s="1"/>
  <c r="AM25" i="1"/>
  <c r="AO25" i="1" s="1"/>
  <c r="AB46" i="1"/>
  <c r="AD46" i="1" s="1"/>
  <c r="AB47" i="1"/>
  <c r="AD47" i="1" s="1"/>
  <c r="AM50" i="1"/>
  <c r="AO50" i="1" s="1"/>
  <c r="AB51" i="1"/>
  <c r="AD51" i="1" s="1"/>
  <c r="AM52" i="1"/>
  <c r="AO52" i="1" s="1"/>
  <c r="M65" i="1"/>
  <c r="U55" i="1"/>
  <c r="P55" i="1"/>
  <c r="AV32" i="1"/>
  <c r="AE32" i="1" s="1"/>
  <c r="AM36" i="1"/>
  <c r="AO36" i="1" s="1"/>
  <c r="AM38" i="1"/>
  <c r="AO38" i="1" s="1"/>
  <c r="AV42" i="1"/>
  <c r="AE42" i="1" s="1"/>
  <c r="AM44" i="1"/>
  <c r="AO44" i="1" s="1"/>
  <c r="AB45" i="1"/>
  <c r="AD45" i="1" s="1"/>
  <c r="AV48" i="1"/>
  <c r="AE48" i="1" s="1"/>
  <c r="O65" i="1"/>
  <c r="AB61" i="1"/>
  <c r="AD61" i="1" s="1"/>
  <c r="AF61" i="1" s="1"/>
  <c r="AB63" i="1"/>
  <c r="AD63" i="1" s="1"/>
  <c r="AB50" i="1"/>
  <c r="AD50" i="1" s="1"/>
  <c r="AM43" i="1"/>
  <c r="AO43" i="1" s="1"/>
  <c r="AV46" i="1"/>
  <c r="AE46" i="1" s="1"/>
  <c r="AB36" i="1"/>
  <c r="AD36" i="1" s="1"/>
  <c r="AV41" i="1"/>
  <c r="AE41" i="1" s="1"/>
  <c r="AV44" i="1"/>
  <c r="AE44" i="1" s="1"/>
  <c r="AV60" i="1"/>
  <c r="AE60" i="1" s="1"/>
  <c r="V55" i="1"/>
  <c r="R55" i="1"/>
  <c r="AV18" i="1"/>
  <c r="AE18" i="1" s="1"/>
  <c r="AV21" i="1"/>
  <c r="AE21" i="1" s="1"/>
  <c r="AM27" i="1"/>
  <c r="AO27" i="1" s="1"/>
  <c r="AB34" i="1"/>
  <c r="AD34" i="1" s="1"/>
  <c r="AB37" i="1"/>
  <c r="AD37" i="1" s="1"/>
  <c r="AM47" i="1"/>
  <c r="AO47" i="1" s="1"/>
  <c r="AV51" i="1"/>
  <c r="AE51" i="1" s="1"/>
  <c r="AB53" i="1"/>
  <c r="AD53" i="1" s="1"/>
  <c r="P65" i="1"/>
  <c r="Y65" i="1"/>
  <c r="AV50" i="1"/>
  <c r="AE50" i="1" s="1"/>
  <c r="AB20" i="1"/>
  <c r="AD20" i="1" s="1"/>
  <c r="AF20" i="1" s="1"/>
  <c r="AV47" i="1"/>
  <c r="AE47" i="1" s="1"/>
  <c r="AB62" i="1"/>
  <c r="AD62" i="1" s="1"/>
  <c r="AV63" i="1"/>
  <c r="AE63" i="1" s="1"/>
  <c r="AB24" i="1"/>
  <c r="AD24" i="1" s="1"/>
  <c r="AM32" i="1"/>
  <c r="AO32" i="1" s="1"/>
  <c r="AB28" i="1"/>
  <c r="AD28" i="1" s="1"/>
  <c r="AM45" i="1"/>
  <c r="AO45" i="1" s="1"/>
  <c r="R65" i="1"/>
  <c r="Y55" i="1"/>
  <c r="AM17" i="1"/>
  <c r="AO17" i="1" s="1"/>
  <c r="AB18" i="1"/>
  <c r="AD18" i="1" s="1"/>
  <c r="AM21" i="1"/>
  <c r="AO21" i="1" s="1"/>
  <c r="AB22" i="1"/>
  <c r="AD22" i="1" s="1"/>
  <c r="AM24" i="1"/>
  <c r="AO24" i="1" s="1"/>
  <c r="AM34" i="1"/>
  <c r="AO34" i="1" s="1"/>
  <c r="AM37" i="1"/>
  <c r="AO37" i="1" s="1"/>
  <c r="AV39" i="1"/>
  <c r="AE39" i="1" s="1"/>
  <c r="AB42" i="1"/>
  <c r="AD42" i="1" s="1"/>
  <c r="S65" i="1"/>
  <c r="AM63" i="1"/>
  <c r="AO63" i="1" s="1"/>
  <c r="AB35" i="1"/>
  <c r="AD35" i="1" s="1"/>
  <c r="O55" i="1"/>
  <c r="AB30" i="1"/>
  <c r="AD30" i="1" s="1"/>
  <c r="AB44" i="1"/>
  <c r="AD44" i="1" s="1"/>
  <c r="AV28" i="1"/>
  <c r="AE28" i="1" s="1"/>
  <c r="AV38" i="1"/>
  <c r="AE38" i="1" s="1"/>
  <c r="AB48" i="1"/>
  <c r="AD48" i="1" s="1"/>
  <c r="AM51" i="1"/>
  <c r="AO51" i="1" s="1"/>
  <c r="AB64" i="1"/>
  <c r="AD64" i="1" s="1"/>
  <c r="AV19" i="1"/>
  <c r="AE19" i="1" s="1"/>
  <c r="AM48" i="1"/>
  <c r="AO48" i="1" s="1"/>
  <c r="AV49" i="1"/>
  <c r="AE49" i="1" s="1"/>
  <c r="AV54" i="1"/>
  <c r="AE54" i="1" s="1"/>
  <c r="U65" i="1"/>
  <c r="AM60" i="1"/>
  <c r="AO60" i="1" s="1"/>
  <c r="AV29" i="1"/>
  <c r="AE29" i="1" s="1"/>
  <c r="AM29" i="1"/>
  <c r="AO29" i="1" s="1"/>
  <c r="AV36" i="1"/>
  <c r="AE36" i="1" s="1"/>
  <c r="AM39" i="1"/>
  <c r="AO39" i="1" s="1"/>
  <c r="X55" i="1"/>
  <c r="S55" i="1"/>
  <c r="AM41" i="1"/>
  <c r="AO41" i="1" s="1"/>
  <c r="AM18" i="1"/>
  <c r="AO18" i="1" s="1"/>
  <c r="AV22" i="1"/>
  <c r="AE22" i="1" s="1"/>
  <c r="AM28" i="1"/>
  <c r="AO28" i="1" s="1"/>
  <c r="AM31" i="1"/>
  <c r="AO31" i="1" s="1"/>
  <c r="AV33" i="1"/>
  <c r="AE33" i="1" s="1"/>
  <c r="AV35" i="1"/>
  <c r="AE35" i="1" s="1"/>
  <c r="AB38" i="1"/>
  <c r="AD38" i="1" s="1"/>
  <c r="AM42" i="1"/>
  <c r="AO42" i="1" s="1"/>
  <c r="V65" i="1"/>
  <c r="M55" i="1"/>
  <c r="AB49" i="1"/>
  <c r="AD49" i="1" s="1"/>
  <c r="L55" i="1"/>
  <c r="L65" i="1"/>
  <c r="AF62" i="1" l="1"/>
  <c r="AF24" i="1"/>
  <c r="AF27" i="1"/>
  <c r="AF38" i="1"/>
  <c r="AF46" i="1"/>
  <c r="AF23" i="1"/>
  <c r="AF17" i="1"/>
  <c r="AF53" i="1"/>
  <c r="AF48" i="1"/>
  <c r="AF37" i="1"/>
  <c r="AF34" i="1"/>
  <c r="AF41" i="1"/>
  <c r="AF33" i="1"/>
  <c r="AF30" i="1"/>
  <c r="AF25" i="1"/>
  <c r="AF64" i="1"/>
  <c r="AF54" i="1"/>
  <c r="AF26" i="1"/>
  <c r="AF63" i="1"/>
  <c r="AF44" i="1"/>
  <c r="AF52" i="1"/>
  <c r="AF29" i="1"/>
  <c r="AF43" i="1"/>
  <c r="AF40" i="1"/>
  <c r="AF42" i="1"/>
  <c r="AF28" i="1"/>
  <c r="AF39" i="1"/>
  <c r="AF51" i="1"/>
  <c r="AF36" i="1"/>
  <c r="AF32" i="1"/>
  <c r="AF47" i="1"/>
  <c r="AF35" i="1"/>
  <c r="AF19" i="1"/>
  <c r="AF45" i="1"/>
  <c r="AF22" i="1"/>
  <c r="AF21" i="1"/>
  <c r="AF18" i="1"/>
  <c r="AF50" i="1"/>
  <c r="AF49" i="1"/>
  <c r="AD55" i="1"/>
  <c r="Z55" i="1"/>
  <c r="AF55" i="1" l="1"/>
  <c r="Z65" i="1"/>
  <c r="AB60" i="1"/>
  <c r="AD60" i="1" s="1"/>
  <c r="AD65" i="1" l="1"/>
  <c r="AF60" i="1"/>
  <c r="AF65" i="1" s="1"/>
  <c r="AF67" i="1" s="1"/>
</calcChain>
</file>

<file path=xl/sharedStrings.xml><?xml version="1.0" encoding="utf-8"?>
<sst xmlns="http://schemas.openxmlformats.org/spreadsheetml/2006/main" count="291" uniqueCount="145">
  <si>
    <t>Prijzenblad Busvervoer - AchterhoekVO</t>
  </si>
  <si>
    <t>De ritten, rittijden, tussentijdse verplaatsingen, wachttijden en reisuren zijn opgenomen als fictieve situatie. Er zijn geen rechten te ontlenen aan deze aantallen.</t>
  </si>
  <si>
    <t>Inschrijver dient de oranje gearceerde cellen in te vullen</t>
  </si>
  <si>
    <t xml:space="preserve"> </t>
  </si>
  <si>
    <t>Type bus</t>
  </si>
  <si>
    <t>Maximaal aantal personen</t>
  </si>
  <si>
    <t>Maximaal te hanteren minimumtarief</t>
  </si>
  <si>
    <t>Bustarief type 1 (0 t/m 20 pers)</t>
  </si>
  <si>
    <t>Januari</t>
  </si>
  <si>
    <t>Juli</t>
  </si>
  <si>
    <t>Bustarief type 2 (21 t/m 50 pers)</t>
  </si>
  <si>
    <t>Februari</t>
  </si>
  <si>
    <t>Augustus</t>
  </si>
  <si>
    <t>Bustarief type 3 (51 t/m 60 pers)</t>
  </si>
  <si>
    <t>Maart</t>
  </si>
  <si>
    <t>September</t>
  </si>
  <si>
    <t>Bustarief type 4 (61 t/m 70 pers)</t>
  </si>
  <si>
    <t>April</t>
  </si>
  <si>
    <t>Oktober</t>
  </si>
  <si>
    <t xml:space="preserve">Bustarief type 5 (71 t/m 92 pers) </t>
  </si>
  <si>
    <t>Mei</t>
  </si>
  <si>
    <t>November</t>
  </si>
  <si>
    <t>Juni</t>
  </si>
  <si>
    <t>December</t>
  </si>
  <si>
    <t>Eendaagse ritten Nederland en Buitenland</t>
  </si>
  <si>
    <t>Door Inschrijver ingevulde aantal te vervoeren personen:</t>
  </si>
  <si>
    <t>Minimumtarief van toepassing?</t>
  </si>
  <si>
    <t>Bestemming</t>
  </si>
  <si>
    <t>Vertrekplaats</t>
  </si>
  <si>
    <t>Aantal te vervoeren personen</t>
  </si>
  <si>
    <t>Reisdatum</t>
  </si>
  <si>
    <t>Vertrektijd naar bestemming 
(heenweg)</t>
  </si>
  <si>
    <t>Aankomsttijd op vertrekplaats (terugweg)</t>
  </si>
  <si>
    <t>Aantal km (retour)</t>
  </si>
  <si>
    <t>Tussentijdse verplaatsingen</t>
  </si>
  <si>
    <t>Wachturen (fictief)</t>
  </si>
  <si>
    <t>Reisuren per bus (fictief)</t>
  </si>
  <si>
    <t>Aantal type 1</t>
  </si>
  <si>
    <t>km prijs</t>
  </si>
  <si>
    <t>Inzet prijs</t>
  </si>
  <si>
    <t>Aantal type 2</t>
  </si>
  <si>
    <t>Aantal type 3</t>
  </si>
  <si>
    <t>Aantal type 4</t>
  </si>
  <si>
    <t>Aantal type 5</t>
  </si>
  <si>
    <t>Kosten per rit</t>
  </si>
  <si>
    <t>Wachttarief</t>
  </si>
  <si>
    <t>Totaal incl. wachttarief</t>
  </si>
  <si>
    <t>Seizoenskorting</t>
  </si>
  <si>
    <t>Totaal inclusief korting</t>
  </si>
  <si>
    <t>Minimum-tarief</t>
  </si>
  <si>
    <t>Totaalprijs ééndaagse ritten</t>
  </si>
  <si>
    <t>Type 1</t>
  </si>
  <si>
    <t>Type 2</t>
  </si>
  <si>
    <t>Type 3</t>
  </si>
  <si>
    <t>Type 4</t>
  </si>
  <si>
    <t>Type 5</t>
  </si>
  <si>
    <t>Totaal personen</t>
  </si>
  <si>
    <t>Aantal  te vervoeren personen conform aanvraag</t>
  </si>
  <si>
    <t>Conclusie</t>
  </si>
  <si>
    <t>Totaal minimum tarief</t>
  </si>
  <si>
    <t>Arnhem</t>
  </si>
  <si>
    <t>Deventer</t>
  </si>
  <si>
    <t>Neede</t>
  </si>
  <si>
    <t>februari</t>
  </si>
  <si>
    <t>Amsterdam</t>
  </si>
  <si>
    <t>Doetinchem</t>
  </si>
  <si>
    <t>Vorden</t>
  </si>
  <si>
    <t>maart</t>
  </si>
  <si>
    <t>Oosterbeek</t>
  </si>
  <si>
    <t>Zutphen</t>
  </si>
  <si>
    <t>'s-Gravenhage</t>
  </si>
  <si>
    <t>Terborg</t>
  </si>
  <si>
    <t>april</t>
  </si>
  <si>
    <t>Ulft</t>
  </si>
  <si>
    <t>Biddinghuizen</t>
  </si>
  <si>
    <t>mei</t>
  </si>
  <si>
    <t>Werkendam</t>
  </si>
  <si>
    <t>Kaatsheuvel</t>
  </si>
  <si>
    <t>juni</t>
  </si>
  <si>
    <t>Namen</t>
  </si>
  <si>
    <t>juli</t>
  </si>
  <si>
    <t>Enschede</t>
  </si>
  <si>
    <t>Apeldoorn</t>
  </si>
  <si>
    <t>Lauwersoog</t>
  </si>
  <si>
    <t>september</t>
  </si>
  <si>
    <t>oktober</t>
  </si>
  <si>
    <t>Alphen aan den Rijn</t>
  </si>
  <si>
    <t>november</t>
  </si>
  <si>
    <t>Zwolle</t>
  </si>
  <si>
    <t>december</t>
  </si>
  <si>
    <t>Bottrop</t>
  </si>
  <si>
    <t>Bonn</t>
  </si>
  <si>
    <t>Keulen</t>
  </si>
  <si>
    <t>Münster</t>
  </si>
  <si>
    <t>Coesfeld</t>
  </si>
  <si>
    <t>Bocholt</t>
  </si>
  <si>
    <t>Oberhausen</t>
  </si>
  <si>
    <t>Totaal eendaagse ritten Nederland en Buitenland</t>
  </si>
  <si>
    <t>Meerdaagse ritten Nederland en Buitenland</t>
  </si>
  <si>
    <t>Periode</t>
  </si>
  <si>
    <t>Aankomsttijd bij vertrekplaats
(terugweg)</t>
  </si>
  <si>
    <t>Wachturen</t>
  </si>
  <si>
    <t>Inzeturen per bus</t>
  </si>
  <si>
    <t>Totaalprijs meerdaagse ritten</t>
  </si>
  <si>
    <t>Parijs - 4 daagse</t>
  </si>
  <si>
    <t>Praag - 4 daagse</t>
  </si>
  <si>
    <t>Berlijn - 4 daagse</t>
  </si>
  <si>
    <t>Nieuwpoort - 5 daagse</t>
  </si>
  <si>
    <t>Berlijn - 5 daagse</t>
  </si>
  <si>
    <t>Totaal meerdaagse ritten Nederland en Buitenland</t>
  </si>
  <si>
    <t>Totaalbedrag t.b.v gunning exclusief btw)</t>
  </si>
  <si>
    <t>Naam inschrijver</t>
  </si>
  <si>
    <t>Naam ondertekenaar</t>
  </si>
  <si>
    <t>Handtekening</t>
  </si>
  <si>
    <t>Datum</t>
  </si>
  <si>
    <t>PERCEEL 1</t>
  </si>
  <si>
    <t>Seizoenskorting per maand (%)</t>
  </si>
  <si>
    <t>prijzen zijn exclusief btw</t>
  </si>
  <si>
    <t>Prijs per km exclusief  btw</t>
  </si>
  <si>
    <t>Minimumtarief excl. btw</t>
  </si>
  <si>
    <t>Uurtarief 
chauffeur excl. btw</t>
  </si>
  <si>
    <t>Wachttarief per uur excl. btw</t>
  </si>
  <si>
    <t>Toelichting Calculatieblad</t>
  </si>
  <si>
    <t>Toelichting op het invullen:</t>
  </si>
  <si>
    <t>De kolommen met 'aantal per type' dienen alleen ingevuld te worden als Inschrijver daadwerkelijk een bus van dat type voor die betreffende rit inzet. Hierbij is het van belang dat het aantal te vervoeren personen (kolom C) overeenkomt met de opgegeven inzet van 'aantal per type'. Dit wil zeggen dat het aantal te vervoeren personen per rit altijd allemaal mee kunnen a.d.h.v. de door inschrijver berekende aantal bussen. Om dit te controleren, kan inschrijver kijken naar kolom AO. Hierin is deze conclusie opgenomen. Indien niet alle te vervoeren personen mee kunnen in een betreffende rit, wordt in kolom AO de cel roodgekleurd met een minteken en een aantal (zie voorbeeld aan het einde van deze regel). Dit aantal geeft aan hoeveel personen niet mee kunnen bij de betreffende rit. Als dit voorkomt, dient inschrijver een aanpassing te doen in het 'aantal per type' totdat de cel in kolom AO niet meer negatief/roodgekleurd is.</t>
  </si>
  <si>
    <t>De oranje velden 'prijs per km', 'minimumtarief t.b.v. ééndaagse ritten', 'wachttarief per uur' en 'inzet uurtarief chauffeur' moeten allemaal ingevuld te worden, ook als inschrijver van een bepaald type bus in eerste instantie geen gebruik maakt. Indien inschrijver niet beschikt over bussen in een bepaalde categorie dan hoeft inschrijver dit niet in te vullen, deze worden in de praktijk ook niet ingezet.</t>
  </si>
  <si>
    <t>Toelichting op de begrippen</t>
  </si>
  <si>
    <t>Begrip</t>
  </si>
  <si>
    <t>Toelichting</t>
  </si>
  <si>
    <t>Prijs per km</t>
  </si>
  <si>
    <t>Prijs per kilometer per type bus. Dit tarief bestaat uit de componenten brandstof, afschrijving en onderhoud, overhead en winst. Kilometers worden gerekend vanaf de school t/m de bestemming en weer terug naar de school. Kilometers voor tussentijdse verplaatsingen worden daarbij opgeteld. Kilometers voor het aan- en afrijden naar de locatie van Opdrachtnemer kunnen niet in rekening worden gebracht. Facturering vindt plaats op basis van het aantal daadwerkelijk gereden kilometers vermenigvuldigd met het door inschrijver geoffreerde kmtarief voor de betreffende type bus.</t>
  </si>
  <si>
    <t>Minimumtarief</t>
  </si>
  <si>
    <r>
      <t xml:space="preserve">Het tarief dat minimaal in rekening wordt gebracht voor de inzet van de betreffende bus. Indien de kosten per rit onder het minimumtarief uitkomen, dan wordt het totaal van het minimumtarief per reis automatisch doorgerekend in de totaalprijs van die betreffende rit.
Als de kosten hoger zijn dan het minimumtarief, dan wordt het minimumtarief niet berekend voor de betreffende rit. Het minimumtarief wordt in dat geval dus niet nog eens opgeteld bij de kosten voor die rit. Het maximumbedrag dat gehanteerd mag worden bij de minimumtarieven per type bus is als volgt:
</t>
    </r>
    <r>
      <rPr>
        <sz val="10"/>
        <color theme="9"/>
        <rFont val="Arial"/>
        <family val="2"/>
      </rPr>
      <t>▪Type 1 (0 t/m 20 personen):   € 200,-
▪Type 2 (21 t/m 50 personen): € 300,-
▪Type 3 (51 t/m 60 personen): € 375,-
▪Type 4 (61 t/m 70 personen): € 450,-
▪Type 5 (71 t/m 92 personen): € 500,-
▪Type e-bus:  € 350,-</t>
    </r>
  </si>
  <si>
    <t>Wachttarief per uur</t>
  </si>
  <si>
    <t>Het wachttarief per uur is het tarief voor de uren waarop de chauffeur (na de heenweg en voor de terugweg van de rit) dient te wachten. Meer- of minder wachturen worden afgerekend tegen het door inschrijver geoffreerde tarief voor de betreffende type bus.</t>
  </si>
  <si>
    <t>Uurtarief chauffeur</t>
  </si>
  <si>
    <t>Het uurtarief van de chauffeur. Het uurtarief bestaat uit de componenten salaris en sociale lasten. Meer- of minderuren worden afgerekend tegen het door inschrijver geoffreerde uurtarief. Facturering vindt plaats op basis van het aantal daadwerkelijk ingezette uren vermenigvuldigd met het door inschrijver geoffreerde uurtarief.</t>
  </si>
  <si>
    <t>Geeft per rit aan of de bus tussentijds verplaatst.</t>
  </si>
  <si>
    <t>Seizoenskorting per maand</t>
  </si>
  <si>
    <t>De korting (indien van toepassing) die van toepassing is per maand waarin de rit gereden wordt en in mindering wordt gebracht op het totaalbedrag voor de betreffende rit. De korting is niet van toepassing op het minimumtarief</t>
  </si>
  <si>
    <t>Uitgangspunten</t>
  </si>
  <si>
    <t>Dagrit</t>
  </si>
  <si>
    <t>Rit waarbij op één dag leerlingen/medewerkers gebracht worden naar een bestemming en op de dezelfde dag weer teruggebracht worden naar de locatie van Opdrachtgever. De tussenliggende uren (tussen de heen- en terugrit) worden op basis van het wachttarief per uur in rekening gebracht. Indien er tussentijds vervoer nodig is (voor lokale verplaatsingen), dan worden de werkelijke kilometers en werkelijke aantal inzeturen berekend.</t>
  </si>
  <si>
    <t>Breng- of haalrit</t>
  </si>
  <si>
    <t>Bij een breng of haalrit, waar de groep alleen gebracht of alleen gehaald moet worden (bijvoorbeeld naar of van een luchthaven) worden de werkelijke kilometers en werkelijke inzeturen op basis van een retour (school - bestemming - school) in rekening gebracht.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</si>
</sst>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quot;€&quot;\ * #,##0.00_-;_-&quot;€&quot;\ * #,##0.00\-;_-&quot;€&quot;\ * &quot;-&quot;??_-;_-@_-"/>
    <numFmt numFmtId="165" formatCode="_ * #,##0.0_ ;_ * \-#,##0.0_ ;_ * &quot;-&quot;??_ ;_ @_ "/>
  </numFmts>
  <fonts count="15" x14ac:knownFonts="1">
    <font>
      <sz val="11"/>
      <color theme="1"/>
      <name val="Aptos Narrow"/>
      <family val="2"/>
      <scheme val="minor"/>
    </font>
    <font>
      <sz val="11"/>
      <color theme="1"/>
      <name val="Aptos Narrow"/>
      <family val="2"/>
      <scheme val="minor"/>
    </font>
    <font>
      <b/>
      <sz val="9"/>
      <name val="Aptos"/>
      <family val="2"/>
    </font>
    <font>
      <sz val="9"/>
      <name val="Aptos"/>
      <family val="2"/>
    </font>
    <font>
      <i/>
      <sz val="9"/>
      <name val="Aptos"/>
      <family val="2"/>
    </font>
    <font>
      <b/>
      <sz val="9"/>
      <color theme="0"/>
      <name val="Aptos"/>
      <family val="2"/>
    </font>
    <font>
      <sz val="10"/>
      <name val="Arial"/>
      <family val="2"/>
    </font>
    <font>
      <sz val="9"/>
      <color rgb="FFFF0000"/>
      <name val="Aptos"/>
      <family val="2"/>
    </font>
    <font>
      <sz val="9"/>
      <name val="Arial"/>
      <family val="2"/>
    </font>
    <font>
      <b/>
      <sz val="9"/>
      <color indexed="9"/>
      <name val="Aptos"/>
      <family val="2"/>
    </font>
    <font>
      <b/>
      <sz val="14"/>
      <name val="Arial"/>
      <family val="2"/>
    </font>
    <font>
      <b/>
      <u/>
      <sz val="10"/>
      <name val="Arial"/>
      <family val="2"/>
    </font>
    <font>
      <sz val="10"/>
      <name val="Arial"/>
    </font>
    <font>
      <b/>
      <sz val="10"/>
      <name val="Arial"/>
      <family val="2"/>
    </font>
    <font>
      <sz val="10"/>
      <color theme="9"/>
      <name val="Arial"/>
      <family val="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2B4155"/>
        <bgColor indexed="64"/>
      </patternFill>
    </fill>
    <fill>
      <patternFill patternType="solid">
        <fgColor theme="9" tint="-0.249977111117893"/>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12" fillId="0" borderId="0"/>
  </cellStyleXfs>
  <cellXfs count="99">
    <xf numFmtId="0" fontId="0" fillId="0" borderId="0" xfId="0"/>
    <xf numFmtId="0" fontId="2" fillId="2" borderId="0" xfId="0" applyFont="1" applyFill="1"/>
    <xf numFmtId="0" fontId="2" fillId="0" borderId="0" xfId="0" applyFont="1"/>
    <xf numFmtId="0" fontId="3" fillId="0" borderId="0" xfId="0" applyFont="1" applyAlignment="1">
      <alignment horizontal="left"/>
    </xf>
    <xf numFmtId="0" fontId="4" fillId="0" borderId="0" xfId="0" applyFont="1"/>
    <xf numFmtId="0" fontId="3" fillId="0" borderId="0" xfId="0" applyFont="1"/>
    <xf numFmtId="0" fontId="3" fillId="0" borderId="0" xfId="0" applyFont="1" applyAlignment="1">
      <alignment horizontal="center"/>
    </xf>
    <xf numFmtId="0" fontId="3" fillId="3" borderId="1" xfId="0" applyFont="1" applyFill="1" applyBorder="1" applyProtection="1">
      <protection locked="0"/>
    </xf>
    <xf numFmtId="0" fontId="5" fillId="4" borderId="2" xfId="0" applyFont="1" applyFill="1" applyBorder="1" applyAlignment="1">
      <alignment vertical="center"/>
    </xf>
    <xf numFmtId="0" fontId="5" fillId="4" borderId="3" xfId="0" applyFont="1" applyFill="1" applyBorder="1" applyAlignment="1">
      <alignment vertical="center" wrapText="1"/>
    </xf>
    <xf numFmtId="0" fontId="5" fillId="4" borderId="1" xfId="0" applyFont="1" applyFill="1" applyBorder="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164" fontId="3" fillId="3" borderId="1" xfId="0" applyNumberFormat="1" applyFont="1" applyFill="1" applyBorder="1" applyAlignment="1" applyProtection="1">
      <alignment vertical="center"/>
      <protection locked="0"/>
    </xf>
    <xf numFmtId="164" fontId="3" fillId="0" borderId="1" xfId="0" applyNumberFormat="1" applyFont="1" applyBorder="1" applyAlignment="1">
      <alignment vertical="center"/>
    </xf>
    <xf numFmtId="0" fontId="3" fillId="0" borderId="4" xfId="0" applyFont="1" applyBorder="1" applyAlignment="1">
      <alignment vertical="center"/>
    </xf>
    <xf numFmtId="10" fontId="3" fillId="3" borderId="4" xfId="2" applyNumberFormat="1" applyFont="1" applyFill="1" applyBorder="1" applyAlignment="1" applyProtection="1">
      <alignment horizontal="center" vertical="center"/>
      <protection locked="0"/>
    </xf>
    <xf numFmtId="0" fontId="3" fillId="0" borderId="1" xfId="0" applyFont="1" applyBorder="1" applyAlignment="1">
      <alignment vertical="center"/>
    </xf>
    <xf numFmtId="10" fontId="3" fillId="3" borderId="1" xfId="2" applyNumberFormat="1" applyFont="1" applyFill="1" applyBorder="1" applyAlignment="1" applyProtection="1">
      <alignment horizontal="center" vertical="center"/>
      <protection locked="0"/>
    </xf>
    <xf numFmtId="0" fontId="3" fillId="2" borderId="0" xfId="0" applyFont="1" applyFill="1" applyAlignment="1">
      <alignment vertical="center"/>
    </xf>
    <xf numFmtId="164" fontId="3" fillId="2" borderId="0" xfId="0" applyNumberFormat="1" applyFont="1" applyFill="1" applyAlignment="1">
      <alignment vertical="center"/>
    </xf>
    <xf numFmtId="164" fontId="3" fillId="2" borderId="0" xfId="0" applyNumberFormat="1" applyFont="1" applyFill="1" applyAlignment="1">
      <alignment horizontal="center" vertical="center"/>
    </xf>
    <xf numFmtId="0" fontId="7" fillId="2" borderId="0" xfId="0" applyFont="1" applyFill="1"/>
    <xf numFmtId="0" fontId="3" fillId="2" borderId="0" xfId="0" applyFont="1" applyFill="1"/>
    <xf numFmtId="10" fontId="3" fillId="2" borderId="0" xfId="2" applyNumberFormat="1" applyFont="1" applyFill="1" applyBorder="1" applyAlignment="1">
      <alignment horizontal="center" vertical="center"/>
    </xf>
    <xf numFmtId="0" fontId="3" fillId="2" borderId="0" xfId="0" applyFont="1" applyFill="1" applyAlignment="1">
      <alignment horizontal="center"/>
    </xf>
    <xf numFmtId="0" fontId="5" fillId="4" borderId="1" xfId="0" applyFont="1" applyFill="1" applyBorder="1" applyAlignment="1">
      <alignment horizontal="left" wrapText="1"/>
    </xf>
    <xf numFmtId="0" fontId="5" fillId="4" borderId="1" xfId="0" applyFont="1" applyFill="1" applyBorder="1" applyAlignment="1">
      <alignment horizontal="center" wrapText="1"/>
    </xf>
    <xf numFmtId="0" fontId="3" fillId="0" borderId="1" xfId="0" applyFont="1" applyBorder="1" applyAlignment="1">
      <alignment horizontal="left"/>
    </xf>
    <xf numFmtId="0" fontId="3" fillId="0" borderId="1" xfId="0" applyFont="1" applyBorder="1"/>
    <xf numFmtId="16" fontId="3" fillId="0" borderId="1" xfId="0" applyNumberFormat="1" applyFont="1" applyBorder="1"/>
    <xf numFmtId="20" fontId="3" fillId="0" borderId="1" xfId="0" applyNumberFormat="1" applyFont="1" applyBorder="1"/>
    <xf numFmtId="0" fontId="3" fillId="0" borderId="1" xfId="0" applyFont="1" applyBorder="1" applyAlignment="1">
      <alignment horizontal="center" vertical="center"/>
    </xf>
    <xf numFmtId="165" fontId="3" fillId="0" borderId="1" xfId="1" applyNumberFormat="1" applyFont="1" applyBorder="1"/>
    <xf numFmtId="0" fontId="3" fillId="3" borderId="1" xfId="0" applyFont="1" applyFill="1" applyBorder="1" applyAlignment="1" applyProtection="1">
      <alignment horizontal="center" vertical="center"/>
      <protection locked="0"/>
    </xf>
    <xf numFmtId="164" fontId="3" fillId="0" borderId="1" xfId="0" applyNumberFormat="1" applyFont="1" applyBorder="1" applyAlignment="1">
      <alignment horizontal="center" vertical="center"/>
    </xf>
    <xf numFmtId="164" fontId="8"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44" fontId="3" fillId="0" borderId="1" xfId="0" applyNumberFormat="1" applyFont="1" applyBorder="1" applyAlignment="1">
      <alignment horizontal="center" vertical="center"/>
    </xf>
    <xf numFmtId="0" fontId="3" fillId="0" borderId="1" xfId="0" applyFont="1" applyBorder="1" applyAlignment="1">
      <alignment horizontal="center"/>
    </xf>
    <xf numFmtId="0" fontId="2" fillId="0" borderId="1" xfId="0" applyFont="1" applyBorder="1" applyAlignment="1">
      <alignment horizontal="center"/>
    </xf>
    <xf numFmtId="44" fontId="3" fillId="0" borderId="1" xfId="0" applyNumberFormat="1" applyFont="1" applyBorder="1"/>
    <xf numFmtId="44" fontId="2" fillId="2" borderId="1" xfId="0" applyNumberFormat="1" applyFont="1" applyFill="1" applyBorder="1"/>
    <xf numFmtId="14" fontId="3" fillId="0" borderId="1" xfId="0" applyNumberFormat="1" applyFont="1" applyBorder="1"/>
    <xf numFmtId="0" fontId="5" fillId="4" borderId="1" xfId="0" applyFont="1" applyFill="1" applyBorder="1"/>
    <xf numFmtId="0" fontId="5" fillId="4" borderId="1" xfId="0" applyFont="1" applyFill="1" applyBorder="1" applyAlignment="1">
      <alignment horizontal="center"/>
    </xf>
    <xf numFmtId="164" fontId="5" fillId="4" borderId="1" xfId="0" applyNumberFormat="1" applyFont="1" applyFill="1" applyBorder="1" applyAlignment="1">
      <alignment vertical="center"/>
    </xf>
    <xf numFmtId="0" fontId="5" fillId="4" borderId="1" xfId="0" applyFont="1" applyFill="1" applyBorder="1" applyAlignment="1">
      <alignment vertical="center"/>
    </xf>
    <xf numFmtId="164" fontId="2" fillId="0" borderId="0" xfId="0" applyNumberFormat="1" applyFont="1"/>
    <xf numFmtId="0" fontId="5" fillId="4" borderId="1" xfId="0" applyFont="1" applyFill="1" applyBorder="1" applyAlignment="1">
      <alignment horizontal="left"/>
    </xf>
    <xf numFmtId="0" fontId="3" fillId="0" borderId="1" xfId="3" applyFont="1" applyBorder="1"/>
    <xf numFmtId="14" fontId="3"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3" fillId="0" borderId="0" xfId="0" applyFont="1" applyAlignment="1">
      <alignment horizontal="right"/>
    </xf>
    <xf numFmtId="164" fontId="2" fillId="6" borderId="1" xfId="0" applyNumberFormat="1" applyFont="1" applyFill="1" applyBorder="1" applyAlignment="1">
      <alignment horizontal="center" vertical="center"/>
    </xf>
    <xf numFmtId="44" fontId="3" fillId="0" borderId="0" xfId="0" applyNumberFormat="1" applyFont="1"/>
    <xf numFmtId="0" fontId="7" fillId="0" borderId="0" xfId="0" applyFont="1"/>
    <xf numFmtId="0" fontId="9" fillId="4" borderId="1" xfId="0" applyFont="1" applyFill="1" applyBorder="1" applyAlignment="1">
      <alignment horizontal="left" vertical="center"/>
    </xf>
    <xf numFmtId="14" fontId="2" fillId="0" borderId="0" xfId="0" applyNumberFormat="1" applyFont="1" applyAlignment="1">
      <alignment horizontal="left"/>
    </xf>
    <xf numFmtId="0" fontId="3" fillId="0" borderId="0" xfId="0" applyFont="1" applyAlignment="1" applyProtection="1">
      <alignment vertical="center"/>
      <protection locked="0"/>
    </xf>
    <xf numFmtId="164" fontId="3" fillId="0" borderId="0" xfId="0" applyNumberFormat="1" applyFont="1" applyAlignment="1" applyProtection="1">
      <alignment vertical="center"/>
      <protection locked="0"/>
    </xf>
    <xf numFmtId="164" fontId="3" fillId="0" borderId="0" xfId="0" applyNumberFormat="1" applyFont="1" applyAlignment="1">
      <alignment vertical="center"/>
    </xf>
    <xf numFmtId="20" fontId="8" fillId="0" borderId="1" xfId="3" applyNumberFormat="1" applyFont="1" applyBorder="1"/>
    <xf numFmtId="0" fontId="10" fillId="0" borderId="0" xfId="3" applyFont="1"/>
    <xf numFmtId="0" fontId="6" fillId="0" borderId="0" xfId="3"/>
    <xf numFmtId="0" fontId="6" fillId="0" borderId="0" xfId="3" applyAlignment="1">
      <alignment horizontal="center" vertical="center"/>
    </xf>
    <xf numFmtId="0" fontId="8" fillId="0" borderId="0" xfId="3" applyFont="1"/>
    <xf numFmtId="0" fontId="11" fillId="0" borderId="0" xfId="3" applyFont="1"/>
    <xf numFmtId="0" fontId="6" fillId="0" borderId="0" xfId="3" applyAlignment="1">
      <alignment horizontal="left"/>
    </xf>
    <xf numFmtId="0" fontId="13" fillId="0" borderId="12" xfId="3" applyFont="1" applyBorder="1"/>
    <xf numFmtId="0" fontId="13" fillId="0" borderId="13" xfId="3" applyFont="1" applyBorder="1"/>
    <xf numFmtId="0" fontId="13" fillId="0" borderId="14" xfId="3" applyFont="1" applyBorder="1" applyAlignment="1">
      <alignment vertical="top"/>
    </xf>
    <xf numFmtId="0" fontId="6" fillId="0" borderId="14" xfId="3" applyBorder="1" applyAlignment="1">
      <alignment wrapText="1"/>
    </xf>
    <xf numFmtId="0" fontId="13" fillId="0" borderId="15" xfId="3" applyFont="1" applyBorder="1" applyAlignment="1">
      <alignment vertical="top" wrapText="1"/>
    </xf>
    <xf numFmtId="0" fontId="6" fillId="0" borderId="15" xfId="3" applyBorder="1" applyAlignment="1">
      <alignment wrapText="1"/>
    </xf>
    <xf numFmtId="0" fontId="13" fillId="0" borderId="15" xfId="3" applyFont="1" applyBorder="1" applyAlignment="1">
      <alignment vertical="top"/>
    </xf>
    <xf numFmtId="0" fontId="6" fillId="0" borderId="15" xfId="3" quotePrefix="1" applyBorder="1" applyAlignment="1">
      <alignment wrapText="1"/>
    </xf>
    <xf numFmtId="0" fontId="13" fillId="0" borderId="16" xfId="3" applyFont="1" applyBorder="1" applyAlignment="1">
      <alignment vertical="top"/>
    </xf>
    <xf numFmtId="0" fontId="6" fillId="0" borderId="16" xfId="3" applyBorder="1" applyAlignment="1">
      <alignment wrapText="1"/>
    </xf>
    <xf numFmtId="0" fontId="13" fillId="0" borderId="17" xfId="3" applyFont="1" applyBorder="1" applyAlignment="1">
      <alignment vertical="top"/>
    </xf>
    <xf numFmtId="0" fontId="6" fillId="0" borderId="18" xfId="3" applyBorder="1" applyAlignment="1">
      <alignment vertical="top" wrapText="1"/>
    </xf>
    <xf numFmtId="0" fontId="6" fillId="0" borderId="19" xfId="3" applyBorder="1" applyAlignment="1">
      <alignment vertical="top" wrapText="1"/>
    </xf>
    <xf numFmtId="0" fontId="3" fillId="0" borderId="1" xfId="0" applyFont="1" applyBorder="1" applyAlignment="1">
      <alignment horizontal="left" vertical="center"/>
    </xf>
    <xf numFmtId="0" fontId="5" fillId="4" borderId="1" xfId="0" applyFont="1" applyFill="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 fillId="5" borderId="1" xfId="0" applyFont="1" applyFill="1" applyBorder="1" applyAlignment="1">
      <alignment horizontal="center" wrapText="1"/>
    </xf>
    <xf numFmtId="0" fontId="2" fillId="5" borderId="1" xfId="0" applyFont="1" applyFill="1" applyBorder="1" applyAlignment="1">
      <alignment horizontal="center" vertical="center"/>
    </xf>
    <xf numFmtId="0" fontId="5" fillId="4" borderId="5" xfId="0" applyFont="1" applyFill="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2" fillId="3" borderId="1" xfId="0" applyFont="1" applyFill="1" applyBorder="1" applyAlignment="1" applyProtection="1">
      <alignment horizontal="left" vertical="center"/>
      <protection locked="0"/>
    </xf>
    <xf numFmtId="0" fontId="6" fillId="0" borderId="8" xfId="3" applyBorder="1" applyAlignment="1">
      <alignment horizontal="left" vertical="top" wrapText="1"/>
    </xf>
    <xf numFmtId="0" fontId="6" fillId="0" borderId="9" xfId="3" applyBorder="1" applyAlignment="1">
      <alignment horizontal="left" vertical="top" wrapText="1"/>
    </xf>
    <xf numFmtId="0" fontId="6" fillId="0" borderId="0" xfId="4" applyFont="1" applyAlignment="1">
      <alignment horizontal="left" vertical="center" wrapText="1"/>
    </xf>
    <xf numFmtId="0" fontId="6" fillId="0" borderId="10" xfId="3" applyBorder="1" applyAlignment="1">
      <alignment horizontal="left" vertical="top" wrapText="1"/>
    </xf>
    <xf numFmtId="0" fontId="6" fillId="0" borderId="11" xfId="3" applyBorder="1" applyAlignment="1">
      <alignment horizontal="left" vertical="top" wrapText="1"/>
    </xf>
    <xf numFmtId="0" fontId="6" fillId="0" borderId="0" xfId="4" applyFont="1" applyAlignment="1">
      <alignment horizontal="left"/>
    </xf>
    <xf numFmtId="0" fontId="12" fillId="0" borderId="0" xfId="4" applyAlignment="1">
      <alignment horizontal="left"/>
    </xf>
  </cellXfs>
  <cellStyles count="5">
    <cellStyle name="Komma" xfId="1" builtinId="3"/>
    <cellStyle name="Procent" xfId="2" builtinId="5"/>
    <cellStyle name="Standaard" xfId="0" builtinId="0"/>
    <cellStyle name="Standaard 2" xfId="3" xr:uid="{4E7D4AA1-B46E-43FE-9FB5-8C111360543E}"/>
    <cellStyle name="Standaard 3" xfId="4" xr:uid="{C53DF234-B210-4567-9734-2511AAC66B0F}"/>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249093</xdr:colOff>
      <xdr:row>6</xdr:row>
      <xdr:rowOff>986186</xdr:rowOff>
    </xdr:from>
    <xdr:to>
      <xdr:col>0</xdr:col>
      <xdr:colOff>853401</xdr:colOff>
      <xdr:row>6</xdr:row>
      <xdr:rowOff>1143723</xdr:rowOff>
    </xdr:to>
    <xdr:pic>
      <xdr:nvPicPr>
        <xdr:cNvPr id="2" name="Afbeelding 1">
          <a:extLst>
            <a:ext uri="{FF2B5EF4-FFF2-40B4-BE49-F238E27FC236}">
              <a16:creationId xmlns:a16="http://schemas.microsoft.com/office/drawing/2014/main" id="{D077F029-477F-4749-9385-1DBB8DF91A3B}"/>
            </a:ext>
          </a:extLst>
        </xdr:cNvPr>
        <xdr:cNvPicPr>
          <a:picLocks noChangeAspect="1"/>
        </xdr:cNvPicPr>
      </xdr:nvPicPr>
      <xdr:blipFill rotWithShape="1">
        <a:blip xmlns:r="http://schemas.openxmlformats.org/officeDocument/2006/relationships" r:embed="rId1"/>
        <a:srcRect l="65980" t="56077" r="30721" b="42277"/>
        <a:stretch/>
      </xdr:blipFill>
      <xdr:spPr>
        <a:xfrm>
          <a:off x="249093" y="2033936"/>
          <a:ext cx="604308" cy="157537"/>
        </a:xfrm>
        <a:prstGeom prst="rect">
          <a:avLst/>
        </a:prstGeom>
      </xdr:spPr>
    </xdr:pic>
    <xdr:clientData/>
  </xdr:twoCellAnchor>
  <xdr:oneCellAnchor>
    <xdr:from>
      <xdr:col>20</xdr:col>
      <xdr:colOff>603250</xdr:colOff>
      <xdr:row>6</xdr:row>
      <xdr:rowOff>417284</xdr:rowOff>
    </xdr:from>
    <xdr:ext cx="601928" cy="159126"/>
    <xdr:pic>
      <xdr:nvPicPr>
        <xdr:cNvPr id="3" name="Afbeelding 2">
          <a:extLst>
            <a:ext uri="{FF2B5EF4-FFF2-40B4-BE49-F238E27FC236}">
              <a16:creationId xmlns:a16="http://schemas.microsoft.com/office/drawing/2014/main" id="{291127FE-86F8-4ADE-AF3F-9B9EE973CB10}"/>
            </a:ext>
          </a:extLst>
        </xdr:cNvPr>
        <xdr:cNvPicPr>
          <a:picLocks noChangeAspect="1"/>
        </xdr:cNvPicPr>
      </xdr:nvPicPr>
      <xdr:blipFill rotWithShape="1">
        <a:blip xmlns:r="http://schemas.openxmlformats.org/officeDocument/2006/relationships" r:embed="rId1"/>
        <a:srcRect l="65980" t="56077" r="30721" b="42277"/>
        <a:stretch/>
      </xdr:blipFill>
      <xdr:spPr>
        <a:xfrm>
          <a:off x="21167725" y="1465034"/>
          <a:ext cx="601928" cy="159126"/>
        </a:xfrm>
        <a:prstGeom prst="rect">
          <a:avLst/>
        </a:prstGeom>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C9D9D-4AEF-44B9-9F30-2634DA095136}">
  <dimension ref="A1:AV76"/>
  <sheetViews>
    <sheetView tabSelected="1" workbookViewId="0">
      <selection activeCell="A5" sqref="A5"/>
    </sheetView>
  </sheetViews>
  <sheetFormatPr defaultColWidth="9.140625" defaultRowHeight="12" x14ac:dyDescent="0.2"/>
  <cols>
    <col min="1" max="1" width="17.42578125" style="5" customWidth="1"/>
    <col min="2" max="2" width="14.7109375" style="5" customWidth="1"/>
    <col min="3" max="3" width="14.7109375" style="6" customWidth="1"/>
    <col min="4" max="5" width="14.7109375" style="5" customWidth="1"/>
    <col min="6" max="6" width="15.28515625" style="5" customWidth="1"/>
    <col min="7" max="9" width="14.7109375" style="5" customWidth="1"/>
    <col min="10" max="10" width="18.140625" style="5" customWidth="1"/>
    <col min="11" max="49" width="14.7109375" style="5" customWidth="1"/>
    <col min="50" max="50" width="11.7109375" style="5" bestFit="1" customWidth="1"/>
    <col min="51" max="16384" width="9.140625" style="5"/>
  </cols>
  <sheetData>
    <row r="1" spans="1:48" x14ac:dyDescent="0.2">
      <c r="A1" s="1" t="s">
        <v>0</v>
      </c>
      <c r="B1" s="2"/>
      <c r="C1" s="3"/>
      <c r="D1" s="4" t="s">
        <v>1</v>
      </c>
    </row>
    <row r="2" spans="1:48" x14ac:dyDescent="0.2">
      <c r="A2" s="1" t="s">
        <v>115</v>
      </c>
      <c r="B2" s="2"/>
      <c r="C2" s="3"/>
      <c r="D2" s="4"/>
    </row>
    <row r="3" spans="1:48" x14ac:dyDescent="0.2">
      <c r="A3" s="1" t="s">
        <v>117</v>
      </c>
      <c r="B3" s="2"/>
      <c r="C3" s="3"/>
      <c r="D3" s="4"/>
    </row>
    <row r="4" spans="1:48" x14ac:dyDescent="0.2">
      <c r="A4" s="58">
        <v>46115</v>
      </c>
    </row>
    <row r="5" spans="1:48" x14ac:dyDescent="0.2">
      <c r="A5" s="7"/>
      <c r="B5" s="5" t="s">
        <v>2</v>
      </c>
      <c r="C5" s="5"/>
      <c r="F5" s="5" t="s">
        <v>3</v>
      </c>
    </row>
    <row r="7" spans="1:48" ht="36" x14ac:dyDescent="0.2">
      <c r="A7" s="8" t="s">
        <v>4</v>
      </c>
      <c r="B7" s="9" t="s">
        <v>5</v>
      </c>
      <c r="C7" s="10" t="s">
        <v>118</v>
      </c>
      <c r="D7" s="11"/>
      <c r="F7" s="10" t="s">
        <v>119</v>
      </c>
      <c r="G7" s="10" t="s">
        <v>6</v>
      </c>
      <c r="H7" s="12"/>
      <c r="I7" s="10" t="s">
        <v>120</v>
      </c>
      <c r="J7" s="12"/>
      <c r="K7" s="10" t="s">
        <v>121</v>
      </c>
      <c r="M7" s="83" t="s">
        <v>116</v>
      </c>
      <c r="N7" s="83"/>
      <c r="O7" s="83"/>
      <c r="P7" s="83"/>
      <c r="Q7" s="83"/>
    </row>
    <row r="8" spans="1:48" x14ac:dyDescent="0.2">
      <c r="A8" s="84" t="s">
        <v>7</v>
      </c>
      <c r="B8" s="85"/>
      <c r="C8" s="13">
        <v>0</v>
      </c>
      <c r="D8" s="11" t="s">
        <v>3</v>
      </c>
      <c r="E8" s="11" t="s">
        <v>3</v>
      </c>
      <c r="F8" s="13">
        <v>0</v>
      </c>
      <c r="G8" s="14">
        <v>200</v>
      </c>
      <c r="H8" s="11"/>
      <c r="I8" s="13"/>
      <c r="K8" s="13"/>
      <c r="M8" s="15" t="s">
        <v>8</v>
      </c>
      <c r="N8" s="16"/>
      <c r="P8" s="17" t="s">
        <v>9</v>
      </c>
      <c r="Q8" s="18"/>
    </row>
    <row r="9" spans="1:48" x14ac:dyDescent="0.2">
      <c r="A9" s="84" t="s">
        <v>10</v>
      </c>
      <c r="B9" s="85"/>
      <c r="C9" s="13">
        <v>0</v>
      </c>
      <c r="D9" s="11"/>
      <c r="E9" s="11"/>
      <c r="F9" s="13">
        <v>0</v>
      </c>
      <c r="G9" s="14">
        <v>300</v>
      </c>
      <c r="H9" s="11"/>
      <c r="K9" s="13"/>
      <c r="M9" s="17" t="s">
        <v>11</v>
      </c>
      <c r="N9" s="18"/>
      <c r="P9" s="17" t="s">
        <v>12</v>
      </c>
      <c r="Q9" s="18"/>
    </row>
    <row r="10" spans="1:48" x14ac:dyDescent="0.2">
      <c r="A10" s="84" t="s">
        <v>13</v>
      </c>
      <c r="B10" s="85"/>
      <c r="C10" s="13">
        <v>0</v>
      </c>
      <c r="D10" s="11"/>
      <c r="E10" s="11"/>
      <c r="F10" s="13">
        <v>0</v>
      </c>
      <c r="G10" s="14">
        <v>375</v>
      </c>
      <c r="H10" s="11"/>
      <c r="K10" s="13"/>
      <c r="M10" s="17" t="s">
        <v>14</v>
      </c>
      <c r="N10" s="18"/>
      <c r="P10" s="17" t="s">
        <v>15</v>
      </c>
      <c r="Q10" s="18"/>
    </row>
    <row r="11" spans="1:48" x14ac:dyDescent="0.2">
      <c r="A11" s="84" t="s">
        <v>16</v>
      </c>
      <c r="B11" s="85"/>
      <c r="C11" s="13">
        <v>0</v>
      </c>
      <c r="D11" s="11"/>
      <c r="E11" s="11"/>
      <c r="F11" s="13">
        <v>0</v>
      </c>
      <c r="G11" s="14">
        <v>450</v>
      </c>
      <c r="H11" s="11"/>
      <c r="K11" s="13"/>
      <c r="M11" s="17" t="s">
        <v>17</v>
      </c>
      <c r="N11" s="18"/>
      <c r="P11" s="17" t="s">
        <v>18</v>
      </c>
      <c r="Q11" s="18"/>
    </row>
    <row r="12" spans="1:48" x14ac:dyDescent="0.2">
      <c r="A12" s="82" t="s">
        <v>19</v>
      </c>
      <c r="B12" s="82"/>
      <c r="C12" s="13">
        <v>0</v>
      </c>
      <c r="D12" s="11"/>
      <c r="E12" s="11"/>
      <c r="F12" s="13">
        <v>0</v>
      </c>
      <c r="G12" s="14">
        <v>500</v>
      </c>
      <c r="H12" s="11"/>
      <c r="K12" s="13"/>
      <c r="M12" s="17" t="s">
        <v>20</v>
      </c>
      <c r="N12" s="18"/>
      <c r="P12" s="17" t="s">
        <v>21</v>
      </c>
      <c r="Q12" s="18"/>
    </row>
    <row r="13" spans="1:48" x14ac:dyDescent="0.2">
      <c r="A13" s="11"/>
      <c r="B13" s="59"/>
      <c r="C13" s="60"/>
      <c r="D13" s="11"/>
      <c r="E13" s="19"/>
      <c r="F13" s="60"/>
      <c r="G13" s="61"/>
      <c r="H13" s="20"/>
      <c r="K13" s="60"/>
      <c r="L13" s="21"/>
      <c r="M13" s="17" t="s">
        <v>22</v>
      </c>
      <c r="N13" s="18"/>
      <c r="O13" s="22"/>
      <c r="P13" s="17" t="s">
        <v>23</v>
      </c>
      <c r="Q13" s="18"/>
      <c r="R13" s="23"/>
      <c r="S13" s="19"/>
      <c r="T13" s="24"/>
      <c r="U13" s="23"/>
    </row>
    <row r="14" spans="1:48" x14ac:dyDescent="0.2">
      <c r="A14" s="23"/>
      <c r="B14" s="23"/>
      <c r="C14" s="25"/>
      <c r="D14" s="23"/>
      <c r="E14" s="23"/>
      <c r="F14" s="23"/>
      <c r="G14" s="23"/>
      <c r="H14" s="23"/>
      <c r="I14" s="23"/>
      <c r="J14" s="23"/>
      <c r="K14" s="23"/>
      <c r="L14" s="23"/>
      <c r="M14" s="23"/>
      <c r="N14" s="23"/>
      <c r="O14" s="23"/>
      <c r="P14" s="23"/>
      <c r="Q14" s="23"/>
      <c r="R14" s="23"/>
      <c r="S14" s="23"/>
      <c r="T14" s="23"/>
      <c r="U14" s="23"/>
    </row>
    <row r="15" spans="1:48" ht="27.75" customHeight="1" x14ac:dyDescent="0.2">
      <c r="A15" s="88" t="s">
        <v>24</v>
      </c>
      <c r="B15" s="89"/>
      <c r="C15" s="89"/>
      <c r="D15" s="89"/>
      <c r="E15" s="89"/>
      <c r="F15" s="89"/>
      <c r="G15" s="89"/>
      <c r="H15" s="89"/>
      <c r="I15" s="89"/>
      <c r="J15" s="90"/>
      <c r="AH15" s="86" t="s">
        <v>25</v>
      </c>
      <c r="AI15" s="86"/>
      <c r="AJ15" s="86"/>
      <c r="AK15" s="86"/>
      <c r="AL15" s="86"/>
      <c r="AM15" s="86"/>
      <c r="AN15" s="86"/>
      <c r="AO15" s="86"/>
      <c r="AQ15" s="87" t="s">
        <v>26</v>
      </c>
      <c r="AR15" s="87"/>
      <c r="AS15" s="87"/>
      <c r="AT15" s="87"/>
      <c r="AU15" s="87"/>
      <c r="AV15" s="87"/>
    </row>
    <row r="16" spans="1:48" ht="61.5" customHeight="1" x14ac:dyDescent="0.2">
      <c r="A16" s="26" t="s">
        <v>27</v>
      </c>
      <c r="B16" s="27" t="s">
        <v>28</v>
      </c>
      <c r="C16" s="27" t="s">
        <v>29</v>
      </c>
      <c r="D16" s="27" t="s">
        <v>30</v>
      </c>
      <c r="E16" s="27" t="s">
        <v>31</v>
      </c>
      <c r="F16" s="27" t="s">
        <v>32</v>
      </c>
      <c r="G16" s="27" t="s">
        <v>33</v>
      </c>
      <c r="H16" s="27" t="s">
        <v>34</v>
      </c>
      <c r="I16" s="27" t="s">
        <v>35</v>
      </c>
      <c r="J16" s="27" t="s">
        <v>36</v>
      </c>
      <c r="K16" s="27" t="s">
        <v>37</v>
      </c>
      <c r="L16" s="27" t="s">
        <v>38</v>
      </c>
      <c r="M16" s="27" t="s">
        <v>39</v>
      </c>
      <c r="N16" s="27" t="s">
        <v>40</v>
      </c>
      <c r="O16" s="27" t="s">
        <v>38</v>
      </c>
      <c r="P16" s="27" t="s">
        <v>39</v>
      </c>
      <c r="Q16" s="27" t="s">
        <v>41</v>
      </c>
      <c r="R16" s="27" t="s">
        <v>38</v>
      </c>
      <c r="S16" s="27" t="s">
        <v>39</v>
      </c>
      <c r="T16" s="27" t="s">
        <v>42</v>
      </c>
      <c r="U16" s="27" t="s">
        <v>38</v>
      </c>
      <c r="V16" s="27" t="s">
        <v>39</v>
      </c>
      <c r="W16" s="27" t="s">
        <v>43</v>
      </c>
      <c r="X16" s="27" t="s">
        <v>38</v>
      </c>
      <c r="Y16" s="27" t="s">
        <v>39</v>
      </c>
      <c r="Z16" s="27" t="s">
        <v>44</v>
      </c>
      <c r="AA16" s="27" t="s">
        <v>45</v>
      </c>
      <c r="AB16" s="27" t="s">
        <v>46</v>
      </c>
      <c r="AC16" s="27" t="s">
        <v>47</v>
      </c>
      <c r="AD16" s="27" t="s">
        <v>48</v>
      </c>
      <c r="AE16" s="27" t="s">
        <v>49</v>
      </c>
      <c r="AF16" s="27" t="s">
        <v>50</v>
      </c>
      <c r="AH16" s="27" t="s">
        <v>51</v>
      </c>
      <c r="AI16" s="27" t="s">
        <v>52</v>
      </c>
      <c r="AJ16" s="27" t="s">
        <v>53</v>
      </c>
      <c r="AK16" s="27" t="s">
        <v>54</v>
      </c>
      <c r="AL16" s="27" t="s">
        <v>55</v>
      </c>
      <c r="AM16" s="27" t="s">
        <v>56</v>
      </c>
      <c r="AN16" s="27" t="s">
        <v>57</v>
      </c>
      <c r="AO16" s="27" t="s">
        <v>58</v>
      </c>
      <c r="AQ16" s="27" t="s">
        <v>51</v>
      </c>
      <c r="AR16" s="27" t="s">
        <v>52</v>
      </c>
      <c r="AS16" s="27" t="s">
        <v>53</v>
      </c>
      <c r="AT16" s="27" t="s">
        <v>54</v>
      </c>
      <c r="AU16" s="27" t="s">
        <v>55</v>
      </c>
      <c r="AV16" s="27" t="s">
        <v>59</v>
      </c>
    </row>
    <row r="17" spans="1:48" x14ac:dyDescent="0.2">
      <c r="A17" s="28" t="s">
        <v>61</v>
      </c>
      <c r="B17" s="29" t="s">
        <v>62</v>
      </c>
      <c r="C17" s="29">
        <v>75</v>
      </c>
      <c r="D17" s="30" t="s">
        <v>63</v>
      </c>
      <c r="E17" s="31">
        <v>0.36458333333333331</v>
      </c>
      <c r="F17" s="31">
        <v>0.57291666666666663</v>
      </c>
      <c r="G17" s="29">
        <v>100</v>
      </c>
      <c r="H17" s="32">
        <v>0</v>
      </c>
      <c r="I17" s="33">
        <v>4</v>
      </c>
      <c r="J17" s="33">
        <v>1</v>
      </c>
      <c r="K17" s="34"/>
      <c r="L17" s="35">
        <f t="shared" ref="L17:L54" si="0">$C$8*G17*K17</f>
        <v>0</v>
      </c>
      <c r="M17" s="35">
        <f t="shared" ref="M17:M54" si="1">$I$8*J17*K17</f>
        <v>0</v>
      </c>
      <c r="N17" s="34"/>
      <c r="O17" s="35">
        <f t="shared" ref="O17:O54" si="2">$C$9*G17*N17</f>
        <v>0</v>
      </c>
      <c r="P17" s="35">
        <f t="shared" ref="P17:P54" si="3">$I$8*J17*N17</f>
        <v>0</v>
      </c>
      <c r="Q17" s="34"/>
      <c r="R17" s="35">
        <f t="shared" ref="R17:R54" si="4">$C$10*G17*Q17</f>
        <v>0</v>
      </c>
      <c r="S17" s="35">
        <f t="shared" ref="S17:S54" si="5">$I$8*J17*Q17</f>
        <v>0</v>
      </c>
      <c r="T17" s="34"/>
      <c r="U17" s="35">
        <f t="shared" ref="U17:U54" si="6">$C$11*G17*T17</f>
        <v>0</v>
      </c>
      <c r="V17" s="35">
        <f t="shared" ref="V17:V54" si="7">$I$8*J17*T17</f>
        <v>0</v>
      </c>
      <c r="W17" s="34"/>
      <c r="X17" s="35">
        <f t="shared" ref="X17:X54" si="8">$C$12*G17*W17</f>
        <v>0</v>
      </c>
      <c r="Y17" s="35">
        <f t="shared" ref="Y17:Y54" si="9">$I$8*J17*W17</f>
        <v>0</v>
      </c>
      <c r="Z17" s="35">
        <f>L17+M17+O17+P17+R17+S17+U17+V17+X17+Y17</f>
        <v>0</v>
      </c>
      <c r="AA17" s="36">
        <f>(I17*$K$8*K17)+(I17*$K$9*N17)+(I17*$K$10*Q17)+(I17*$K$11*T17)+(I17*$K$12*W17)</f>
        <v>0</v>
      </c>
      <c r="AB17" s="35">
        <f t="shared" ref="AB17:AB54" si="10">Z17+AA17</f>
        <v>0</v>
      </c>
      <c r="AC17" s="37">
        <f t="shared" ref="AC17:AC54" si="11">IFERROR(VLOOKUP(D17,$M$8:$N$13,2,FALSE),VLOOKUP(D17,$P$8:$Q$13,2,FALSE))</f>
        <v>0</v>
      </c>
      <c r="AD17" s="38">
        <f t="shared" ref="AD17:AD54" si="12">AB17*(100%-AC17)</f>
        <v>0</v>
      </c>
      <c r="AE17" s="35">
        <f t="shared" ref="AE17:AE54" si="13">AV17</f>
        <v>0</v>
      </c>
      <c r="AF17" s="35">
        <f t="shared" ref="AF17:AF54" si="14">MAX(AD17:AE17)</f>
        <v>0</v>
      </c>
      <c r="AH17" s="39">
        <f t="shared" ref="AH17:AH54" si="15">K17*20</f>
        <v>0</v>
      </c>
      <c r="AI17" s="39">
        <f t="shared" ref="AI17:AI54" si="16">N17*50</f>
        <v>0</v>
      </c>
      <c r="AJ17" s="39">
        <f t="shared" ref="AJ17:AJ54" si="17">Q17*60</f>
        <v>0</v>
      </c>
      <c r="AK17" s="39">
        <f t="shared" ref="AK17:AK54" si="18">T17*70</f>
        <v>0</v>
      </c>
      <c r="AL17" s="39">
        <f t="shared" ref="AL17:AL54" si="19">W17*92</f>
        <v>0</v>
      </c>
      <c r="AM17" s="40">
        <f t="shared" ref="AM17:AM54" si="20">SUM(AH17:AL17)</f>
        <v>0</v>
      </c>
      <c r="AN17" s="39">
        <f t="shared" ref="AN17:AN54" si="21">C17</f>
        <v>75</v>
      </c>
      <c r="AO17" s="39">
        <f t="shared" ref="AO17:AO54" si="22">AM17-AN17</f>
        <v>-75</v>
      </c>
      <c r="AQ17" s="41">
        <f t="shared" ref="AQ17:AQ54" si="23">K17*$F$8</f>
        <v>0</v>
      </c>
      <c r="AR17" s="41">
        <f t="shared" ref="AR17:AR54" si="24">N17*$F$9</f>
        <v>0</v>
      </c>
      <c r="AS17" s="41">
        <f t="shared" ref="AS17:AS54" si="25">Q17*$F$10</f>
        <v>0</v>
      </c>
      <c r="AT17" s="41">
        <f t="shared" ref="AT17:AT54" si="26">T17*$F$11</f>
        <v>0</v>
      </c>
      <c r="AU17" s="41">
        <f t="shared" ref="AU17:AU54" si="27">W17*$F$12</f>
        <v>0</v>
      </c>
      <c r="AV17" s="42">
        <f t="shared" ref="AV17:AV54" si="28">SUM(AQ17:AU17)</f>
        <v>0</v>
      </c>
    </row>
    <row r="18" spans="1:48" x14ac:dyDescent="0.2">
      <c r="A18" s="28" t="s">
        <v>64</v>
      </c>
      <c r="B18" s="28" t="s">
        <v>65</v>
      </c>
      <c r="C18" s="29">
        <v>40</v>
      </c>
      <c r="D18" s="30" t="s">
        <v>63</v>
      </c>
      <c r="E18" s="31">
        <v>0.33333333333333331</v>
      </c>
      <c r="F18" s="31">
        <v>0.75</v>
      </c>
      <c r="G18" s="29">
        <v>282</v>
      </c>
      <c r="H18" s="32">
        <v>0</v>
      </c>
      <c r="I18" s="33">
        <v>6.5</v>
      </c>
      <c r="J18" s="33">
        <v>3.5</v>
      </c>
      <c r="K18" s="34"/>
      <c r="L18" s="35">
        <f t="shared" si="0"/>
        <v>0</v>
      </c>
      <c r="M18" s="35">
        <f t="shared" si="1"/>
        <v>0</v>
      </c>
      <c r="N18" s="34"/>
      <c r="O18" s="35">
        <f t="shared" si="2"/>
        <v>0</v>
      </c>
      <c r="P18" s="35">
        <f t="shared" si="3"/>
        <v>0</v>
      </c>
      <c r="Q18" s="34"/>
      <c r="R18" s="35">
        <f t="shared" si="4"/>
        <v>0</v>
      </c>
      <c r="S18" s="35">
        <f t="shared" si="5"/>
        <v>0</v>
      </c>
      <c r="T18" s="34"/>
      <c r="U18" s="35">
        <f t="shared" si="6"/>
        <v>0</v>
      </c>
      <c r="V18" s="35">
        <f t="shared" si="7"/>
        <v>0</v>
      </c>
      <c r="W18" s="34"/>
      <c r="X18" s="35">
        <f t="shared" si="8"/>
        <v>0</v>
      </c>
      <c r="Y18" s="35">
        <f t="shared" si="9"/>
        <v>0</v>
      </c>
      <c r="Z18" s="35">
        <f t="shared" ref="Z18:Z54" si="29">L18+M18+O18+P18+R18+S18+U18+V18+X18+Y18</f>
        <v>0</v>
      </c>
      <c r="AA18" s="36">
        <f t="shared" ref="AA18:AA54" si="30">(I18*$K$8*K18)+(I18*$K$9*N18)+(I18*$K$10*Q18)+(I18*$K$11*T18)+(I18*$K$12*W18)</f>
        <v>0</v>
      </c>
      <c r="AB18" s="35">
        <f t="shared" si="10"/>
        <v>0</v>
      </c>
      <c r="AC18" s="37">
        <f t="shared" si="11"/>
        <v>0</v>
      </c>
      <c r="AD18" s="38">
        <f t="shared" si="12"/>
        <v>0</v>
      </c>
      <c r="AE18" s="35">
        <f t="shared" si="13"/>
        <v>0</v>
      </c>
      <c r="AF18" s="35">
        <f t="shared" si="14"/>
        <v>0</v>
      </c>
      <c r="AH18" s="39">
        <f t="shared" si="15"/>
        <v>0</v>
      </c>
      <c r="AI18" s="39">
        <f t="shared" si="16"/>
        <v>0</v>
      </c>
      <c r="AJ18" s="39">
        <f t="shared" si="17"/>
        <v>0</v>
      </c>
      <c r="AK18" s="39">
        <f t="shared" si="18"/>
        <v>0</v>
      </c>
      <c r="AL18" s="39">
        <f t="shared" si="19"/>
        <v>0</v>
      </c>
      <c r="AM18" s="40">
        <f t="shared" si="20"/>
        <v>0</v>
      </c>
      <c r="AN18" s="39">
        <f t="shared" si="21"/>
        <v>40</v>
      </c>
      <c r="AO18" s="39">
        <f t="shared" si="22"/>
        <v>-40</v>
      </c>
      <c r="AQ18" s="41">
        <f t="shared" si="23"/>
        <v>0</v>
      </c>
      <c r="AR18" s="41">
        <f t="shared" si="24"/>
        <v>0</v>
      </c>
      <c r="AS18" s="41">
        <f t="shared" si="25"/>
        <v>0</v>
      </c>
      <c r="AT18" s="41">
        <f t="shared" si="26"/>
        <v>0</v>
      </c>
      <c r="AU18" s="41">
        <f t="shared" si="27"/>
        <v>0</v>
      </c>
      <c r="AV18" s="42">
        <f t="shared" si="28"/>
        <v>0</v>
      </c>
    </row>
    <row r="19" spans="1:48" x14ac:dyDescent="0.2">
      <c r="A19" s="28" t="s">
        <v>64</v>
      </c>
      <c r="B19" s="29" t="s">
        <v>66</v>
      </c>
      <c r="C19" s="29">
        <v>110</v>
      </c>
      <c r="D19" s="30" t="s">
        <v>67</v>
      </c>
      <c r="E19" s="31">
        <v>0.33333333333333331</v>
      </c>
      <c r="F19" s="31">
        <v>0.86458333333333337</v>
      </c>
      <c r="G19" s="29">
        <v>513</v>
      </c>
      <c r="H19" s="32">
        <v>0</v>
      </c>
      <c r="I19" s="33">
        <v>6</v>
      </c>
      <c r="J19" s="33">
        <v>6.5</v>
      </c>
      <c r="K19" s="34"/>
      <c r="L19" s="35">
        <f t="shared" si="0"/>
        <v>0</v>
      </c>
      <c r="M19" s="35">
        <f t="shared" si="1"/>
        <v>0</v>
      </c>
      <c r="N19" s="34"/>
      <c r="O19" s="35">
        <f t="shared" si="2"/>
        <v>0</v>
      </c>
      <c r="P19" s="35">
        <f t="shared" si="3"/>
        <v>0</v>
      </c>
      <c r="Q19" s="34"/>
      <c r="R19" s="35">
        <f t="shared" si="4"/>
        <v>0</v>
      </c>
      <c r="S19" s="35">
        <f t="shared" si="5"/>
        <v>0</v>
      </c>
      <c r="T19" s="34"/>
      <c r="U19" s="35">
        <f t="shared" si="6"/>
        <v>0</v>
      </c>
      <c r="V19" s="35">
        <f t="shared" si="7"/>
        <v>0</v>
      </c>
      <c r="W19" s="34"/>
      <c r="X19" s="35">
        <f t="shared" si="8"/>
        <v>0</v>
      </c>
      <c r="Y19" s="35">
        <f t="shared" si="9"/>
        <v>0</v>
      </c>
      <c r="Z19" s="35">
        <f t="shared" si="29"/>
        <v>0</v>
      </c>
      <c r="AA19" s="36">
        <f t="shared" si="30"/>
        <v>0</v>
      </c>
      <c r="AB19" s="35">
        <f t="shared" si="10"/>
        <v>0</v>
      </c>
      <c r="AC19" s="37">
        <f t="shared" si="11"/>
        <v>0</v>
      </c>
      <c r="AD19" s="38">
        <f t="shared" si="12"/>
        <v>0</v>
      </c>
      <c r="AE19" s="35">
        <f t="shared" si="13"/>
        <v>0</v>
      </c>
      <c r="AF19" s="35">
        <f t="shared" si="14"/>
        <v>0</v>
      </c>
      <c r="AH19" s="39">
        <f t="shared" si="15"/>
        <v>0</v>
      </c>
      <c r="AI19" s="39">
        <f t="shared" si="16"/>
        <v>0</v>
      </c>
      <c r="AJ19" s="39">
        <f t="shared" si="17"/>
        <v>0</v>
      </c>
      <c r="AK19" s="39">
        <f t="shared" si="18"/>
        <v>0</v>
      </c>
      <c r="AL19" s="39">
        <f t="shared" si="19"/>
        <v>0</v>
      </c>
      <c r="AM19" s="40">
        <f t="shared" si="20"/>
        <v>0</v>
      </c>
      <c r="AN19" s="39">
        <f t="shared" si="21"/>
        <v>110</v>
      </c>
      <c r="AO19" s="39">
        <f t="shared" si="22"/>
        <v>-110</v>
      </c>
      <c r="AQ19" s="41">
        <f t="shared" si="23"/>
        <v>0</v>
      </c>
      <c r="AR19" s="41">
        <f t="shared" si="24"/>
        <v>0</v>
      </c>
      <c r="AS19" s="41">
        <f t="shared" si="25"/>
        <v>0</v>
      </c>
      <c r="AT19" s="41">
        <f t="shared" si="26"/>
        <v>0</v>
      </c>
      <c r="AU19" s="41">
        <f t="shared" si="27"/>
        <v>0</v>
      </c>
      <c r="AV19" s="42">
        <f t="shared" si="28"/>
        <v>0</v>
      </c>
    </row>
    <row r="20" spans="1:48" x14ac:dyDescent="0.2">
      <c r="A20" s="28" t="s">
        <v>68</v>
      </c>
      <c r="B20" s="29" t="s">
        <v>66</v>
      </c>
      <c r="C20" s="29">
        <v>41</v>
      </c>
      <c r="D20" s="30" t="s">
        <v>67</v>
      </c>
      <c r="E20" s="31">
        <v>0.35416666666666669</v>
      </c>
      <c r="F20" s="31">
        <v>0.625</v>
      </c>
      <c r="G20" s="29">
        <v>109</v>
      </c>
      <c r="H20" s="32">
        <v>0</v>
      </c>
      <c r="I20" s="33">
        <v>5</v>
      </c>
      <c r="J20" s="33">
        <v>1.5</v>
      </c>
      <c r="K20" s="34"/>
      <c r="L20" s="35">
        <f t="shared" si="0"/>
        <v>0</v>
      </c>
      <c r="M20" s="35">
        <f t="shared" si="1"/>
        <v>0</v>
      </c>
      <c r="N20" s="34"/>
      <c r="O20" s="35">
        <f t="shared" si="2"/>
        <v>0</v>
      </c>
      <c r="P20" s="35">
        <f t="shared" si="3"/>
        <v>0</v>
      </c>
      <c r="Q20" s="34"/>
      <c r="R20" s="35">
        <f t="shared" si="4"/>
        <v>0</v>
      </c>
      <c r="S20" s="35">
        <f t="shared" si="5"/>
        <v>0</v>
      </c>
      <c r="T20" s="34"/>
      <c r="U20" s="35">
        <f t="shared" si="6"/>
        <v>0</v>
      </c>
      <c r="V20" s="35">
        <f t="shared" si="7"/>
        <v>0</v>
      </c>
      <c r="W20" s="34"/>
      <c r="X20" s="35">
        <f t="shared" si="8"/>
        <v>0</v>
      </c>
      <c r="Y20" s="35">
        <f t="shared" si="9"/>
        <v>0</v>
      </c>
      <c r="Z20" s="35">
        <f t="shared" si="29"/>
        <v>0</v>
      </c>
      <c r="AA20" s="36">
        <f t="shared" si="30"/>
        <v>0</v>
      </c>
      <c r="AB20" s="35">
        <f t="shared" si="10"/>
        <v>0</v>
      </c>
      <c r="AC20" s="37">
        <f t="shared" si="11"/>
        <v>0</v>
      </c>
      <c r="AD20" s="38">
        <f t="shared" si="12"/>
        <v>0</v>
      </c>
      <c r="AE20" s="35">
        <f t="shared" si="13"/>
        <v>0</v>
      </c>
      <c r="AF20" s="35">
        <f t="shared" si="14"/>
        <v>0</v>
      </c>
      <c r="AH20" s="39">
        <f t="shared" si="15"/>
        <v>0</v>
      </c>
      <c r="AI20" s="39">
        <f t="shared" si="16"/>
        <v>0</v>
      </c>
      <c r="AJ20" s="39">
        <f t="shared" si="17"/>
        <v>0</v>
      </c>
      <c r="AK20" s="39">
        <f t="shared" si="18"/>
        <v>0</v>
      </c>
      <c r="AL20" s="39">
        <f t="shared" si="19"/>
        <v>0</v>
      </c>
      <c r="AM20" s="40">
        <f t="shared" si="20"/>
        <v>0</v>
      </c>
      <c r="AN20" s="39">
        <f t="shared" si="21"/>
        <v>41</v>
      </c>
      <c r="AO20" s="39">
        <f t="shared" si="22"/>
        <v>-41</v>
      </c>
      <c r="AQ20" s="41">
        <f t="shared" si="23"/>
        <v>0</v>
      </c>
      <c r="AR20" s="41">
        <f t="shared" si="24"/>
        <v>0</v>
      </c>
      <c r="AS20" s="41">
        <f t="shared" si="25"/>
        <v>0</v>
      </c>
      <c r="AT20" s="41">
        <f t="shared" si="26"/>
        <v>0</v>
      </c>
      <c r="AU20" s="41">
        <f t="shared" si="27"/>
        <v>0</v>
      </c>
      <c r="AV20" s="42">
        <f t="shared" si="28"/>
        <v>0</v>
      </c>
    </row>
    <row r="21" spans="1:48" x14ac:dyDescent="0.2">
      <c r="A21" s="28" t="s">
        <v>68</v>
      </c>
      <c r="B21" s="29" t="s">
        <v>69</v>
      </c>
      <c r="C21" s="29">
        <v>66</v>
      </c>
      <c r="D21" s="30" t="s">
        <v>67</v>
      </c>
      <c r="E21" s="31">
        <v>0.35416666666666669</v>
      </c>
      <c r="F21" s="31">
        <v>0.625</v>
      </c>
      <c r="G21" s="29">
        <v>99</v>
      </c>
      <c r="H21" s="32">
        <v>0</v>
      </c>
      <c r="I21" s="33">
        <v>4.5</v>
      </c>
      <c r="J21" s="33">
        <v>1.5</v>
      </c>
      <c r="K21" s="34"/>
      <c r="L21" s="35">
        <f t="shared" si="0"/>
        <v>0</v>
      </c>
      <c r="M21" s="35">
        <f t="shared" si="1"/>
        <v>0</v>
      </c>
      <c r="N21" s="34"/>
      <c r="O21" s="35">
        <f t="shared" si="2"/>
        <v>0</v>
      </c>
      <c r="P21" s="35">
        <f t="shared" si="3"/>
        <v>0</v>
      </c>
      <c r="Q21" s="34"/>
      <c r="R21" s="35">
        <f t="shared" si="4"/>
        <v>0</v>
      </c>
      <c r="S21" s="35">
        <f t="shared" si="5"/>
        <v>0</v>
      </c>
      <c r="T21" s="34"/>
      <c r="U21" s="35">
        <f t="shared" si="6"/>
        <v>0</v>
      </c>
      <c r="V21" s="35">
        <f t="shared" si="7"/>
        <v>0</v>
      </c>
      <c r="W21" s="34"/>
      <c r="X21" s="35">
        <f t="shared" si="8"/>
        <v>0</v>
      </c>
      <c r="Y21" s="35">
        <f t="shared" si="9"/>
        <v>0</v>
      </c>
      <c r="Z21" s="35">
        <f t="shared" si="29"/>
        <v>0</v>
      </c>
      <c r="AA21" s="36">
        <f t="shared" si="30"/>
        <v>0</v>
      </c>
      <c r="AB21" s="35">
        <f t="shared" si="10"/>
        <v>0</v>
      </c>
      <c r="AC21" s="37">
        <f t="shared" si="11"/>
        <v>0</v>
      </c>
      <c r="AD21" s="38">
        <f t="shared" si="12"/>
        <v>0</v>
      </c>
      <c r="AE21" s="35">
        <f t="shared" si="13"/>
        <v>0</v>
      </c>
      <c r="AF21" s="35">
        <f t="shared" si="14"/>
        <v>0</v>
      </c>
      <c r="AH21" s="39">
        <f t="shared" si="15"/>
        <v>0</v>
      </c>
      <c r="AI21" s="39">
        <f t="shared" si="16"/>
        <v>0</v>
      </c>
      <c r="AJ21" s="39">
        <f t="shared" si="17"/>
        <v>0</v>
      </c>
      <c r="AK21" s="39">
        <f t="shared" si="18"/>
        <v>0</v>
      </c>
      <c r="AL21" s="39">
        <f t="shared" si="19"/>
        <v>0</v>
      </c>
      <c r="AM21" s="40">
        <f t="shared" si="20"/>
        <v>0</v>
      </c>
      <c r="AN21" s="39">
        <f t="shared" si="21"/>
        <v>66</v>
      </c>
      <c r="AO21" s="39">
        <f t="shared" si="22"/>
        <v>-66</v>
      </c>
      <c r="AQ21" s="41">
        <f t="shared" si="23"/>
        <v>0</v>
      </c>
      <c r="AR21" s="41">
        <f t="shared" si="24"/>
        <v>0</v>
      </c>
      <c r="AS21" s="41">
        <f t="shared" si="25"/>
        <v>0</v>
      </c>
      <c r="AT21" s="41">
        <f t="shared" si="26"/>
        <v>0</v>
      </c>
      <c r="AU21" s="41">
        <f t="shared" si="27"/>
        <v>0</v>
      </c>
      <c r="AV21" s="42">
        <f t="shared" si="28"/>
        <v>0</v>
      </c>
    </row>
    <row r="22" spans="1:48" x14ac:dyDescent="0.2">
      <c r="A22" s="28" t="s">
        <v>70</v>
      </c>
      <c r="B22" s="28" t="s">
        <v>65</v>
      </c>
      <c r="C22" s="29">
        <v>100</v>
      </c>
      <c r="D22" s="30" t="s">
        <v>67</v>
      </c>
      <c r="E22" s="31">
        <v>0.33333333333333331</v>
      </c>
      <c r="F22" s="31">
        <v>0.79166666666666663</v>
      </c>
      <c r="G22" s="29">
        <v>307</v>
      </c>
      <c r="H22" s="32">
        <v>1</v>
      </c>
      <c r="I22" s="33">
        <v>7</v>
      </c>
      <c r="J22" s="33">
        <v>4</v>
      </c>
      <c r="K22" s="34"/>
      <c r="L22" s="35">
        <f t="shared" si="0"/>
        <v>0</v>
      </c>
      <c r="M22" s="35">
        <f t="shared" si="1"/>
        <v>0</v>
      </c>
      <c r="N22" s="34"/>
      <c r="O22" s="35">
        <f t="shared" si="2"/>
        <v>0</v>
      </c>
      <c r="P22" s="35">
        <f t="shared" si="3"/>
        <v>0</v>
      </c>
      <c r="Q22" s="34"/>
      <c r="R22" s="35">
        <f t="shared" si="4"/>
        <v>0</v>
      </c>
      <c r="S22" s="35">
        <f t="shared" si="5"/>
        <v>0</v>
      </c>
      <c r="T22" s="34"/>
      <c r="U22" s="35">
        <f t="shared" si="6"/>
        <v>0</v>
      </c>
      <c r="V22" s="35">
        <f t="shared" si="7"/>
        <v>0</v>
      </c>
      <c r="W22" s="34"/>
      <c r="X22" s="35">
        <f t="shared" si="8"/>
        <v>0</v>
      </c>
      <c r="Y22" s="35">
        <f t="shared" si="9"/>
        <v>0</v>
      </c>
      <c r="Z22" s="35">
        <f t="shared" si="29"/>
        <v>0</v>
      </c>
      <c r="AA22" s="36">
        <f t="shared" si="30"/>
        <v>0</v>
      </c>
      <c r="AB22" s="35">
        <f t="shared" si="10"/>
        <v>0</v>
      </c>
      <c r="AC22" s="37">
        <f t="shared" si="11"/>
        <v>0</v>
      </c>
      <c r="AD22" s="38">
        <f t="shared" si="12"/>
        <v>0</v>
      </c>
      <c r="AE22" s="35">
        <f t="shared" si="13"/>
        <v>0</v>
      </c>
      <c r="AF22" s="35">
        <f t="shared" si="14"/>
        <v>0</v>
      </c>
      <c r="AH22" s="39">
        <f t="shared" si="15"/>
        <v>0</v>
      </c>
      <c r="AI22" s="39">
        <f t="shared" si="16"/>
        <v>0</v>
      </c>
      <c r="AJ22" s="39">
        <f t="shared" si="17"/>
        <v>0</v>
      </c>
      <c r="AK22" s="39">
        <f t="shared" si="18"/>
        <v>0</v>
      </c>
      <c r="AL22" s="39">
        <f t="shared" si="19"/>
        <v>0</v>
      </c>
      <c r="AM22" s="40">
        <f t="shared" si="20"/>
        <v>0</v>
      </c>
      <c r="AN22" s="39">
        <f t="shared" si="21"/>
        <v>100</v>
      </c>
      <c r="AO22" s="39">
        <f t="shared" si="22"/>
        <v>-100</v>
      </c>
      <c r="AQ22" s="41">
        <f t="shared" si="23"/>
        <v>0</v>
      </c>
      <c r="AR22" s="41">
        <f t="shared" si="24"/>
        <v>0</v>
      </c>
      <c r="AS22" s="41">
        <f t="shared" si="25"/>
        <v>0</v>
      </c>
      <c r="AT22" s="41">
        <f t="shared" si="26"/>
        <v>0</v>
      </c>
      <c r="AU22" s="41">
        <f t="shared" si="27"/>
        <v>0</v>
      </c>
      <c r="AV22" s="42">
        <f t="shared" si="28"/>
        <v>0</v>
      </c>
    </row>
    <row r="23" spans="1:48" x14ac:dyDescent="0.2">
      <c r="A23" s="28" t="s">
        <v>64</v>
      </c>
      <c r="B23" s="29" t="s">
        <v>71</v>
      </c>
      <c r="C23" s="29">
        <v>200</v>
      </c>
      <c r="D23" s="30" t="s">
        <v>67</v>
      </c>
      <c r="E23" s="31">
        <v>0.33333333333333331</v>
      </c>
      <c r="F23" s="31">
        <v>0.76388888888888884</v>
      </c>
      <c r="G23" s="29">
        <v>288</v>
      </c>
      <c r="H23" s="32">
        <v>2</v>
      </c>
      <c r="I23" s="33">
        <v>6.5</v>
      </c>
      <c r="J23" s="33">
        <v>3.5</v>
      </c>
      <c r="K23" s="34"/>
      <c r="L23" s="35">
        <f t="shared" si="0"/>
        <v>0</v>
      </c>
      <c r="M23" s="35">
        <f t="shared" si="1"/>
        <v>0</v>
      </c>
      <c r="N23" s="34"/>
      <c r="O23" s="35">
        <f t="shared" si="2"/>
        <v>0</v>
      </c>
      <c r="P23" s="35">
        <f t="shared" si="3"/>
        <v>0</v>
      </c>
      <c r="Q23" s="34"/>
      <c r="R23" s="35">
        <f t="shared" si="4"/>
        <v>0</v>
      </c>
      <c r="S23" s="35">
        <f t="shared" si="5"/>
        <v>0</v>
      </c>
      <c r="T23" s="34"/>
      <c r="U23" s="35">
        <f t="shared" si="6"/>
        <v>0</v>
      </c>
      <c r="V23" s="35">
        <f t="shared" si="7"/>
        <v>0</v>
      </c>
      <c r="W23" s="34"/>
      <c r="X23" s="35">
        <f t="shared" si="8"/>
        <v>0</v>
      </c>
      <c r="Y23" s="35">
        <f t="shared" si="9"/>
        <v>0</v>
      </c>
      <c r="Z23" s="35">
        <f t="shared" si="29"/>
        <v>0</v>
      </c>
      <c r="AA23" s="36">
        <f t="shared" si="30"/>
        <v>0</v>
      </c>
      <c r="AB23" s="35">
        <f t="shared" si="10"/>
        <v>0</v>
      </c>
      <c r="AC23" s="37">
        <f t="shared" si="11"/>
        <v>0</v>
      </c>
      <c r="AD23" s="38">
        <f t="shared" si="12"/>
        <v>0</v>
      </c>
      <c r="AE23" s="35">
        <f t="shared" si="13"/>
        <v>0</v>
      </c>
      <c r="AF23" s="35">
        <f t="shared" si="14"/>
        <v>0</v>
      </c>
      <c r="AH23" s="39">
        <f t="shared" si="15"/>
        <v>0</v>
      </c>
      <c r="AI23" s="39">
        <f t="shared" si="16"/>
        <v>0</v>
      </c>
      <c r="AJ23" s="39">
        <f t="shared" si="17"/>
        <v>0</v>
      </c>
      <c r="AK23" s="39">
        <f t="shared" si="18"/>
        <v>0</v>
      </c>
      <c r="AL23" s="39">
        <f t="shared" si="19"/>
        <v>0</v>
      </c>
      <c r="AM23" s="40">
        <f t="shared" si="20"/>
        <v>0</v>
      </c>
      <c r="AN23" s="39">
        <f t="shared" si="21"/>
        <v>200</v>
      </c>
      <c r="AO23" s="39">
        <f t="shared" si="22"/>
        <v>-200</v>
      </c>
      <c r="AQ23" s="41">
        <f t="shared" si="23"/>
        <v>0</v>
      </c>
      <c r="AR23" s="41">
        <f t="shared" si="24"/>
        <v>0</v>
      </c>
      <c r="AS23" s="41">
        <f t="shared" si="25"/>
        <v>0</v>
      </c>
      <c r="AT23" s="41">
        <f t="shared" si="26"/>
        <v>0</v>
      </c>
      <c r="AU23" s="41">
        <f t="shared" si="27"/>
        <v>0</v>
      </c>
      <c r="AV23" s="42">
        <f t="shared" si="28"/>
        <v>0</v>
      </c>
    </row>
    <row r="24" spans="1:48" x14ac:dyDescent="0.2">
      <c r="A24" s="28" t="s">
        <v>64</v>
      </c>
      <c r="B24" s="28" t="s">
        <v>65</v>
      </c>
      <c r="C24" s="29">
        <v>397</v>
      </c>
      <c r="D24" s="30" t="s">
        <v>67</v>
      </c>
      <c r="E24" s="31">
        <v>0.35416666666666669</v>
      </c>
      <c r="F24" s="31">
        <v>0.77430555555555558</v>
      </c>
      <c r="G24" s="29">
        <v>292</v>
      </c>
      <c r="H24" s="32">
        <v>1</v>
      </c>
      <c r="I24" s="33">
        <v>6.5</v>
      </c>
      <c r="J24" s="33">
        <v>3.5</v>
      </c>
      <c r="K24" s="34"/>
      <c r="L24" s="35">
        <f t="shared" si="0"/>
        <v>0</v>
      </c>
      <c r="M24" s="35">
        <f t="shared" si="1"/>
        <v>0</v>
      </c>
      <c r="N24" s="34"/>
      <c r="O24" s="35">
        <f t="shared" si="2"/>
        <v>0</v>
      </c>
      <c r="P24" s="35">
        <f t="shared" si="3"/>
        <v>0</v>
      </c>
      <c r="Q24" s="34"/>
      <c r="R24" s="35">
        <f t="shared" si="4"/>
        <v>0</v>
      </c>
      <c r="S24" s="35">
        <f t="shared" si="5"/>
        <v>0</v>
      </c>
      <c r="T24" s="34"/>
      <c r="U24" s="35">
        <f t="shared" si="6"/>
        <v>0</v>
      </c>
      <c r="V24" s="35">
        <f t="shared" si="7"/>
        <v>0</v>
      </c>
      <c r="W24" s="34"/>
      <c r="X24" s="35">
        <f t="shared" si="8"/>
        <v>0</v>
      </c>
      <c r="Y24" s="35">
        <f t="shared" si="9"/>
        <v>0</v>
      </c>
      <c r="Z24" s="35">
        <f t="shared" si="29"/>
        <v>0</v>
      </c>
      <c r="AA24" s="36">
        <f t="shared" si="30"/>
        <v>0</v>
      </c>
      <c r="AB24" s="35">
        <f t="shared" si="10"/>
        <v>0</v>
      </c>
      <c r="AC24" s="37">
        <f t="shared" si="11"/>
        <v>0</v>
      </c>
      <c r="AD24" s="38">
        <f t="shared" si="12"/>
        <v>0</v>
      </c>
      <c r="AE24" s="35">
        <f t="shared" si="13"/>
        <v>0</v>
      </c>
      <c r="AF24" s="35">
        <f t="shared" si="14"/>
        <v>0</v>
      </c>
      <c r="AH24" s="39">
        <f t="shared" si="15"/>
        <v>0</v>
      </c>
      <c r="AI24" s="39">
        <f t="shared" si="16"/>
        <v>0</v>
      </c>
      <c r="AJ24" s="39">
        <f t="shared" si="17"/>
        <v>0</v>
      </c>
      <c r="AK24" s="39">
        <f t="shared" si="18"/>
        <v>0</v>
      </c>
      <c r="AL24" s="39">
        <f t="shared" si="19"/>
        <v>0</v>
      </c>
      <c r="AM24" s="40">
        <f t="shared" si="20"/>
        <v>0</v>
      </c>
      <c r="AN24" s="39">
        <f t="shared" si="21"/>
        <v>397</v>
      </c>
      <c r="AO24" s="39">
        <f t="shared" si="22"/>
        <v>-397</v>
      </c>
      <c r="AQ24" s="41">
        <f t="shared" si="23"/>
        <v>0</v>
      </c>
      <c r="AR24" s="41">
        <f t="shared" si="24"/>
        <v>0</v>
      </c>
      <c r="AS24" s="41">
        <f t="shared" si="25"/>
        <v>0</v>
      </c>
      <c r="AT24" s="41">
        <f t="shared" si="26"/>
        <v>0</v>
      </c>
      <c r="AU24" s="41">
        <f t="shared" si="27"/>
        <v>0</v>
      </c>
      <c r="AV24" s="42">
        <f t="shared" si="28"/>
        <v>0</v>
      </c>
    </row>
    <row r="25" spans="1:48" x14ac:dyDescent="0.2">
      <c r="A25" s="28" t="s">
        <v>64</v>
      </c>
      <c r="B25" s="28" t="s">
        <v>65</v>
      </c>
      <c r="C25" s="29">
        <v>397</v>
      </c>
      <c r="D25" s="30" t="s">
        <v>67</v>
      </c>
      <c r="E25" s="31">
        <v>0.35416666666666669</v>
      </c>
      <c r="F25" s="31">
        <v>0.76041666666666663</v>
      </c>
      <c r="G25" s="29">
        <v>289</v>
      </c>
      <c r="H25" s="32">
        <v>0</v>
      </c>
      <c r="I25" s="33">
        <v>6</v>
      </c>
      <c r="J25" s="33">
        <v>3.5</v>
      </c>
      <c r="K25" s="34"/>
      <c r="L25" s="35">
        <f t="shared" si="0"/>
        <v>0</v>
      </c>
      <c r="M25" s="35">
        <f t="shared" si="1"/>
        <v>0</v>
      </c>
      <c r="N25" s="34"/>
      <c r="O25" s="35">
        <f t="shared" si="2"/>
        <v>0</v>
      </c>
      <c r="P25" s="35">
        <f t="shared" si="3"/>
        <v>0</v>
      </c>
      <c r="Q25" s="34"/>
      <c r="R25" s="35">
        <f t="shared" si="4"/>
        <v>0</v>
      </c>
      <c r="S25" s="35">
        <f t="shared" si="5"/>
        <v>0</v>
      </c>
      <c r="T25" s="34"/>
      <c r="U25" s="35">
        <f t="shared" si="6"/>
        <v>0</v>
      </c>
      <c r="V25" s="35">
        <f t="shared" si="7"/>
        <v>0</v>
      </c>
      <c r="W25" s="34"/>
      <c r="X25" s="35">
        <f t="shared" si="8"/>
        <v>0</v>
      </c>
      <c r="Y25" s="35">
        <f t="shared" si="9"/>
        <v>0</v>
      </c>
      <c r="Z25" s="35">
        <f t="shared" si="29"/>
        <v>0</v>
      </c>
      <c r="AA25" s="36">
        <f t="shared" si="30"/>
        <v>0</v>
      </c>
      <c r="AB25" s="35">
        <f t="shared" si="10"/>
        <v>0</v>
      </c>
      <c r="AC25" s="37">
        <f t="shared" si="11"/>
        <v>0</v>
      </c>
      <c r="AD25" s="38">
        <f t="shared" si="12"/>
        <v>0</v>
      </c>
      <c r="AE25" s="35">
        <f t="shared" si="13"/>
        <v>0</v>
      </c>
      <c r="AF25" s="35">
        <f t="shared" si="14"/>
        <v>0</v>
      </c>
      <c r="AH25" s="39">
        <f t="shared" si="15"/>
        <v>0</v>
      </c>
      <c r="AI25" s="39">
        <f t="shared" si="16"/>
        <v>0</v>
      </c>
      <c r="AJ25" s="39">
        <f t="shared" si="17"/>
        <v>0</v>
      </c>
      <c r="AK25" s="39">
        <f t="shared" si="18"/>
        <v>0</v>
      </c>
      <c r="AL25" s="39">
        <f t="shared" si="19"/>
        <v>0</v>
      </c>
      <c r="AM25" s="40">
        <f t="shared" si="20"/>
        <v>0</v>
      </c>
      <c r="AN25" s="39">
        <f t="shared" si="21"/>
        <v>397</v>
      </c>
      <c r="AO25" s="39">
        <f t="shared" si="22"/>
        <v>-397</v>
      </c>
      <c r="AQ25" s="41">
        <f t="shared" si="23"/>
        <v>0</v>
      </c>
      <c r="AR25" s="41">
        <f t="shared" si="24"/>
        <v>0</v>
      </c>
      <c r="AS25" s="41">
        <f t="shared" si="25"/>
        <v>0</v>
      </c>
      <c r="AT25" s="41">
        <f t="shared" si="26"/>
        <v>0</v>
      </c>
      <c r="AU25" s="41">
        <f t="shared" si="27"/>
        <v>0</v>
      </c>
      <c r="AV25" s="42">
        <f t="shared" si="28"/>
        <v>0</v>
      </c>
    </row>
    <row r="26" spans="1:48" x14ac:dyDescent="0.2">
      <c r="A26" s="28" t="s">
        <v>74</v>
      </c>
      <c r="B26" s="28" t="s">
        <v>65</v>
      </c>
      <c r="C26" s="29">
        <v>200</v>
      </c>
      <c r="D26" s="30" t="s">
        <v>72</v>
      </c>
      <c r="E26" s="31">
        <v>0.375</v>
      </c>
      <c r="F26" s="31">
        <v>0.71875</v>
      </c>
      <c r="G26" s="29">
        <v>199</v>
      </c>
      <c r="H26" s="32">
        <v>0</v>
      </c>
      <c r="I26" s="33">
        <v>5.5</v>
      </c>
      <c r="J26" s="33">
        <v>2.5</v>
      </c>
      <c r="K26" s="34"/>
      <c r="L26" s="35">
        <f t="shared" si="0"/>
        <v>0</v>
      </c>
      <c r="M26" s="35">
        <f t="shared" si="1"/>
        <v>0</v>
      </c>
      <c r="N26" s="34"/>
      <c r="O26" s="35">
        <f t="shared" si="2"/>
        <v>0</v>
      </c>
      <c r="P26" s="35">
        <f t="shared" si="3"/>
        <v>0</v>
      </c>
      <c r="Q26" s="34"/>
      <c r="R26" s="35">
        <f t="shared" si="4"/>
        <v>0</v>
      </c>
      <c r="S26" s="35">
        <f t="shared" si="5"/>
        <v>0</v>
      </c>
      <c r="T26" s="34"/>
      <c r="U26" s="35">
        <f t="shared" si="6"/>
        <v>0</v>
      </c>
      <c r="V26" s="35">
        <f t="shared" si="7"/>
        <v>0</v>
      </c>
      <c r="W26" s="34"/>
      <c r="X26" s="35">
        <f t="shared" si="8"/>
        <v>0</v>
      </c>
      <c r="Y26" s="35">
        <f t="shared" si="9"/>
        <v>0</v>
      </c>
      <c r="Z26" s="35">
        <f t="shared" si="29"/>
        <v>0</v>
      </c>
      <c r="AA26" s="36">
        <f t="shared" si="30"/>
        <v>0</v>
      </c>
      <c r="AB26" s="35">
        <f t="shared" si="10"/>
        <v>0</v>
      </c>
      <c r="AC26" s="37">
        <f t="shared" si="11"/>
        <v>0</v>
      </c>
      <c r="AD26" s="38">
        <f t="shared" si="12"/>
        <v>0</v>
      </c>
      <c r="AE26" s="35">
        <f t="shared" si="13"/>
        <v>0</v>
      </c>
      <c r="AF26" s="35">
        <f t="shared" si="14"/>
        <v>0</v>
      </c>
      <c r="AH26" s="39">
        <f t="shared" si="15"/>
        <v>0</v>
      </c>
      <c r="AI26" s="39">
        <f t="shared" si="16"/>
        <v>0</v>
      </c>
      <c r="AJ26" s="39">
        <f t="shared" si="17"/>
        <v>0</v>
      </c>
      <c r="AK26" s="39">
        <f t="shared" si="18"/>
        <v>0</v>
      </c>
      <c r="AL26" s="39">
        <f t="shared" si="19"/>
        <v>0</v>
      </c>
      <c r="AM26" s="40">
        <f t="shared" si="20"/>
        <v>0</v>
      </c>
      <c r="AN26" s="39">
        <f t="shared" si="21"/>
        <v>200</v>
      </c>
      <c r="AO26" s="39">
        <f t="shared" si="22"/>
        <v>-200</v>
      </c>
      <c r="AQ26" s="41">
        <f t="shared" si="23"/>
        <v>0</v>
      </c>
      <c r="AR26" s="41">
        <f t="shared" si="24"/>
        <v>0</v>
      </c>
      <c r="AS26" s="41">
        <f t="shared" si="25"/>
        <v>0</v>
      </c>
      <c r="AT26" s="41">
        <f t="shared" si="26"/>
        <v>0</v>
      </c>
      <c r="AU26" s="41">
        <f t="shared" si="27"/>
        <v>0</v>
      </c>
      <c r="AV26" s="42">
        <f t="shared" si="28"/>
        <v>0</v>
      </c>
    </row>
    <row r="27" spans="1:48" x14ac:dyDescent="0.2">
      <c r="A27" s="28" t="s">
        <v>74</v>
      </c>
      <c r="B27" s="28" t="s">
        <v>65</v>
      </c>
      <c r="C27" s="29">
        <v>200</v>
      </c>
      <c r="D27" s="30" t="s">
        <v>72</v>
      </c>
      <c r="E27" s="31">
        <v>0.375</v>
      </c>
      <c r="F27" s="31">
        <v>0.73263888888888884</v>
      </c>
      <c r="G27" s="29">
        <v>192</v>
      </c>
      <c r="H27" s="32">
        <v>0</v>
      </c>
      <c r="I27" s="33">
        <v>6</v>
      </c>
      <c r="J27" s="33">
        <v>2.5</v>
      </c>
      <c r="K27" s="34"/>
      <c r="L27" s="35">
        <f t="shared" si="0"/>
        <v>0</v>
      </c>
      <c r="M27" s="35">
        <f t="shared" si="1"/>
        <v>0</v>
      </c>
      <c r="N27" s="34"/>
      <c r="O27" s="35">
        <f t="shared" si="2"/>
        <v>0</v>
      </c>
      <c r="P27" s="35">
        <f t="shared" si="3"/>
        <v>0</v>
      </c>
      <c r="Q27" s="34"/>
      <c r="R27" s="35">
        <f t="shared" si="4"/>
        <v>0</v>
      </c>
      <c r="S27" s="35">
        <f t="shared" si="5"/>
        <v>0</v>
      </c>
      <c r="T27" s="34"/>
      <c r="U27" s="35">
        <f t="shared" si="6"/>
        <v>0</v>
      </c>
      <c r="V27" s="35">
        <f t="shared" si="7"/>
        <v>0</v>
      </c>
      <c r="W27" s="34"/>
      <c r="X27" s="35">
        <f t="shared" si="8"/>
        <v>0</v>
      </c>
      <c r="Y27" s="35">
        <f t="shared" si="9"/>
        <v>0</v>
      </c>
      <c r="Z27" s="35">
        <f t="shared" si="29"/>
        <v>0</v>
      </c>
      <c r="AA27" s="36">
        <f t="shared" si="30"/>
        <v>0</v>
      </c>
      <c r="AB27" s="35">
        <f t="shared" si="10"/>
        <v>0</v>
      </c>
      <c r="AC27" s="37">
        <f t="shared" si="11"/>
        <v>0</v>
      </c>
      <c r="AD27" s="38">
        <f t="shared" si="12"/>
        <v>0</v>
      </c>
      <c r="AE27" s="35">
        <f t="shared" si="13"/>
        <v>0</v>
      </c>
      <c r="AF27" s="35">
        <f t="shared" si="14"/>
        <v>0</v>
      </c>
      <c r="AH27" s="39">
        <f t="shared" si="15"/>
        <v>0</v>
      </c>
      <c r="AI27" s="39">
        <f t="shared" si="16"/>
        <v>0</v>
      </c>
      <c r="AJ27" s="39">
        <f t="shared" si="17"/>
        <v>0</v>
      </c>
      <c r="AK27" s="39">
        <f t="shared" si="18"/>
        <v>0</v>
      </c>
      <c r="AL27" s="39">
        <f t="shared" si="19"/>
        <v>0</v>
      </c>
      <c r="AM27" s="40">
        <f t="shared" si="20"/>
        <v>0</v>
      </c>
      <c r="AN27" s="39">
        <f t="shared" si="21"/>
        <v>200</v>
      </c>
      <c r="AO27" s="39">
        <f t="shared" si="22"/>
        <v>-200</v>
      </c>
      <c r="AQ27" s="41">
        <f t="shared" si="23"/>
        <v>0</v>
      </c>
      <c r="AR27" s="41">
        <f t="shared" si="24"/>
        <v>0</v>
      </c>
      <c r="AS27" s="41">
        <f t="shared" si="25"/>
        <v>0</v>
      </c>
      <c r="AT27" s="41">
        <f t="shared" si="26"/>
        <v>0</v>
      </c>
      <c r="AU27" s="41">
        <f t="shared" si="27"/>
        <v>0</v>
      </c>
      <c r="AV27" s="42">
        <f t="shared" si="28"/>
        <v>0</v>
      </c>
    </row>
    <row r="28" spans="1:48" x14ac:dyDescent="0.2">
      <c r="A28" s="28" t="s">
        <v>74</v>
      </c>
      <c r="B28" s="28" t="s">
        <v>65</v>
      </c>
      <c r="C28" s="29">
        <v>200</v>
      </c>
      <c r="D28" s="30" t="s">
        <v>72</v>
      </c>
      <c r="E28" s="31">
        <v>0.37708333333333333</v>
      </c>
      <c r="F28" s="31">
        <v>0.72638888888888886</v>
      </c>
      <c r="G28" s="29">
        <v>181</v>
      </c>
      <c r="H28" s="32">
        <v>0</v>
      </c>
      <c r="I28" s="33">
        <v>6</v>
      </c>
      <c r="J28" s="33">
        <v>2</v>
      </c>
      <c r="K28" s="34"/>
      <c r="L28" s="35">
        <f t="shared" si="0"/>
        <v>0</v>
      </c>
      <c r="M28" s="35">
        <f t="shared" si="1"/>
        <v>0</v>
      </c>
      <c r="N28" s="34"/>
      <c r="O28" s="35">
        <f t="shared" si="2"/>
        <v>0</v>
      </c>
      <c r="P28" s="35">
        <f t="shared" si="3"/>
        <v>0</v>
      </c>
      <c r="Q28" s="34"/>
      <c r="R28" s="35">
        <f t="shared" si="4"/>
        <v>0</v>
      </c>
      <c r="S28" s="35">
        <f t="shared" si="5"/>
        <v>0</v>
      </c>
      <c r="T28" s="34"/>
      <c r="U28" s="35">
        <f t="shared" si="6"/>
        <v>0</v>
      </c>
      <c r="V28" s="35">
        <f t="shared" si="7"/>
        <v>0</v>
      </c>
      <c r="W28" s="34"/>
      <c r="X28" s="35">
        <f t="shared" si="8"/>
        <v>0</v>
      </c>
      <c r="Y28" s="35">
        <f t="shared" si="9"/>
        <v>0</v>
      </c>
      <c r="Z28" s="35">
        <f t="shared" si="29"/>
        <v>0</v>
      </c>
      <c r="AA28" s="36">
        <f t="shared" si="30"/>
        <v>0</v>
      </c>
      <c r="AB28" s="35">
        <f t="shared" si="10"/>
        <v>0</v>
      </c>
      <c r="AC28" s="37">
        <f t="shared" si="11"/>
        <v>0</v>
      </c>
      <c r="AD28" s="38">
        <f t="shared" si="12"/>
        <v>0</v>
      </c>
      <c r="AE28" s="35">
        <f t="shared" si="13"/>
        <v>0</v>
      </c>
      <c r="AF28" s="35">
        <f t="shared" si="14"/>
        <v>0</v>
      </c>
      <c r="AH28" s="39">
        <f t="shared" si="15"/>
        <v>0</v>
      </c>
      <c r="AI28" s="39">
        <f t="shared" si="16"/>
        <v>0</v>
      </c>
      <c r="AJ28" s="39">
        <f t="shared" si="17"/>
        <v>0</v>
      </c>
      <c r="AK28" s="39">
        <f t="shared" si="18"/>
        <v>0</v>
      </c>
      <c r="AL28" s="39">
        <f t="shared" si="19"/>
        <v>0</v>
      </c>
      <c r="AM28" s="40">
        <f t="shared" si="20"/>
        <v>0</v>
      </c>
      <c r="AN28" s="39">
        <f t="shared" si="21"/>
        <v>200</v>
      </c>
      <c r="AO28" s="39">
        <f t="shared" si="22"/>
        <v>-200</v>
      </c>
      <c r="AQ28" s="41">
        <f t="shared" si="23"/>
        <v>0</v>
      </c>
      <c r="AR28" s="41">
        <f t="shared" si="24"/>
        <v>0</v>
      </c>
      <c r="AS28" s="41">
        <f t="shared" si="25"/>
        <v>0</v>
      </c>
      <c r="AT28" s="41">
        <f t="shared" si="26"/>
        <v>0</v>
      </c>
      <c r="AU28" s="41">
        <f t="shared" si="27"/>
        <v>0</v>
      </c>
      <c r="AV28" s="42">
        <f t="shared" si="28"/>
        <v>0</v>
      </c>
    </row>
    <row r="29" spans="1:48" x14ac:dyDescent="0.2">
      <c r="A29" s="28" t="s">
        <v>60</v>
      </c>
      <c r="B29" s="28" t="s">
        <v>65</v>
      </c>
      <c r="C29" s="29">
        <v>70</v>
      </c>
      <c r="D29" s="30" t="s">
        <v>72</v>
      </c>
      <c r="E29" s="31">
        <v>0.41666666666666669</v>
      </c>
      <c r="F29" s="31">
        <v>0.70833333333333337</v>
      </c>
      <c r="G29" s="29">
        <v>67</v>
      </c>
      <c r="H29" s="32">
        <v>0</v>
      </c>
      <c r="I29" s="33">
        <v>6</v>
      </c>
      <c r="J29" s="33">
        <v>1</v>
      </c>
      <c r="K29" s="34"/>
      <c r="L29" s="35">
        <f t="shared" si="0"/>
        <v>0</v>
      </c>
      <c r="M29" s="35">
        <f t="shared" si="1"/>
        <v>0</v>
      </c>
      <c r="N29" s="34"/>
      <c r="O29" s="35">
        <f t="shared" si="2"/>
        <v>0</v>
      </c>
      <c r="P29" s="35">
        <f t="shared" si="3"/>
        <v>0</v>
      </c>
      <c r="Q29" s="34"/>
      <c r="R29" s="35">
        <f t="shared" si="4"/>
        <v>0</v>
      </c>
      <c r="S29" s="35">
        <f t="shared" si="5"/>
        <v>0</v>
      </c>
      <c r="T29" s="34"/>
      <c r="U29" s="35">
        <f t="shared" si="6"/>
        <v>0</v>
      </c>
      <c r="V29" s="35">
        <f t="shared" si="7"/>
        <v>0</v>
      </c>
      <c r="W29" s="34"/>
      <c r="X29" s="35">
        <f t="shared" si="8"/>
        <v>0</v>
      </c>
      <c r="Y29" s="35">
        <f t="shared" si="9"/>
        <v>0</v>
      </c>
      <c r="Z29" s="35">
        <f t="shared" si="29"/>
        <v>0</v>
      </c>
      <c r="AA29" s="36">
        <f t="shared" si="30"/>
        <v>0</v>
      </c>
      <c r="AB29" s="35">
        <f t="shared" si="10"/>
        <v>0</v>
      </c>
      <c r="AC29" s="37">
        <f t="shared" si="11"/>
        <v>0</v>
      </c>
      <c r="AD29" s="38">
        <f t="shared" si="12"/>
        <v>0</v>
      </c>
      <c r="AE29" s="35">
        <f t="shared" si="13"/>
        <v>0</v>
      </c>
      <c r="AF29" s="35">
        <f t="shared" si="14"/>
        <v>0</v>
      </c>
      <c r="AH29" s="39">
        <f t="shared" si="15"/>
        <v>0</v>
      </c>
      <c r="AI29" s="39">
        <f t="shared" si="16"/>
        <v>0</v>
      </c>
      <c r="AJ29" s="39">
        <f t="shared" si="17"/>
        <v>0</v>
      </c>
      <c r="AK29" s="39">
        <f t="shared" si="18"/>
        <v>0</v>
      </c>
      <c r="AL29" s="39">
        <f t="shared" si="19"/>
        <v>0</v>
      </c>
      <c r="AM29" s="40">
        <f t="shared" si="20"/>
        <v>0</v>
      </c>
      <c r="AN29" s="39">
        <f t="shared" si="21"/>
        <v>70</v>
      </c>
      <c r="AO29" s="39">
        <f t="shared" si="22"/>
        <v>-70</v>
      </c>
      <c r="AQ29" s="41">
        <f t="shared" si="23"/>
        <v>0</v>
      </c>
      <c r="AR29" s="41">
        <f t="shared" si="24"/>
        <v>0</v>
      </c>
      <c r="AS29" s="41">
        <f t="shared" si="25"/>
        <v>0</v>
      </c>
      <c r="AT29" s="41">
        <f t="shared" si="26"/>
        <v>0</v>
      </c>
      <c r="AU29" s="41">
        <f t="shared" si="27"/>
        <v>0</v>
      </c>
      <c r="AV29" s="42">
        <f t="shared" si="28"/>
        <v>0</v>
      </c>
    </row>
    <row r="30" spans="1:48" x14ac:dyDescent="0.2">
      <c r="A30" s="28" t="s">
        <v>70</v>
      </c>
      <c r="B30" s="29" t="s">
        <v>69</v>
      </c>
      <c r="C30" s="29">
        <v>134</v>
      </c>
      <c r="D30" s="30" t="s">
        <v>75</v>
      </c>
      <c r="E30" s="31">
        <v>0.32291666666666669</v>
      </c>
      <c r="F30" s="31">
        <v>0.82638888888888884</v>
      </c>
      <c r="G30" s="29">
        <v>320</v>
      </c>
      <c r="H30" s="32">
        <v>1</v>
      </c>
      <c r="I30" s="33">
        <v>8</v>
      </c>
      <c r="J30" s="33">
        <v>4</v>
      </c>
      <c r="K30" s="34"/>
      <c r="L30" s="35">
        <f t="shared" si="0"/>
        <v>0</v>
      </c>
      <c r="M30" s="35">
        <f t="shared" si="1"/>
        <v>0</v>
      </c>
      <c r="N30" s="34"/>
      <c r="O30" s="35">
        <f t="shared" si="2"/>
        <v>0</v>
      </c>
      <c r="P30" s="35">
        <f t="shared" si="3"/>
        <v>0</v>
      </c>
      <c r="Q30" s="34"/>
      <c r="R30" s="35">
        <f t="shared" si="4"/>
        <v>0</v>
      </c>
      <c r="S30" s="35">
        <f t="shared" si="5"/>
        <v>0</v>
      </c>
      <c r="T30" s="34"/>
      <c r="U30" s="35">
        <f t="shared" si="6"/>
        <v>0</v>
      </c>
      <c r="V30" s="35">
        <f t="shared" si="7"/>
        <v>0</v>
      </c>
      <c r="W30" s="34"/>
      <c r="X30" s="35">
        <f t="shared" si="8"/>
        <v>0</v>
      </c>
      <c r="Y30" s="35">
        <f t="shared" si="9"/>
        <v>0</v>
      </c>
      <c r="Z30" s="35">
        <f t="shared" si="29"/>
        <v>0</v>
      </c>
      <c r="AA30" s="36">
        <f t="shared" si="30"/>
        <v>0</v>
      </c>
      <c r="AB30" s="35">
        <f t="shared" si="10"/>
        <v>0</v>
      </c>
      <c r="AC30" s="37">
        <f t="shared" si="11"/>
        <v>0</v>
      </c>
      <c r="AD30" s="38">
        <f t="shared" si="12"/>
        <v>0</v>
      </c>
      <c r="AE30" s="35">
        <f t="shared" si="13"/>
        <v>0</v>
      </c>
      <c r="AF30" s="35">
        <f t="shared" si="14"/>
        <v>0</v>
      </c>
      <c r="AH30" s="39">
        <f t="shared" si="15"/>
        <v>0</v>
      </c>
      <c r="AI30" s="39">
        <f t="shared" si="16"/>
        <v>0</v>
      </c>
      <c r="AJ30" s="39">
        <f t="shared" si="17"/>
        <v>0</v>
      </c>
      <c r="AK30" s="39">
        <f t="shared" si="18"/>
        <v>0</v>
      </c>
      <c r="AL30" s="39">
        <f t="shared" si="19"/>
        <v>0</v>
      </c>
      <c r="AM30" s="40">
        <f t="shared" si="20"/>
        <v>0</v>
      </c>
      <c r="AN30" s="39">
        <f t="shared" si="21"/>
        <v>134</v>
      </c>
      <c r="AO30" s="39">
        <f t="shared" si="22"/>
        <v>-134</v>
      </c>
      <c r="AQ30" s="41">
        <f t="shared" si="23"/>
        <v>0</v>
      </c>
      <c r="AR30" s="41">
        <f t="shared" si="24"/>
        <v>0</v>
      </c>
      <c r="AS30" s="41">
        <f t="shared" si="25"/>
        <v>0</v>
      </c>
      <c r="AT30" s="41">
        <f t="shared" si="26"/>
        <v>0</v>
      </c>
      <c r="AU30" s="41">
        <f t="shared" si="27"/>
        <v>0</v>
      </c>
      <c r="AV30" s="42">
        <f t="shared" si="28"/>
        <v>0</v>
      </c>
    </row>
    <row r="31" spans="1:48" x14ac:dyDescent="0.2">
      <c r="A31" s="28" t="s">
        <v>60</v>
      </c>
      <c r="B31" s="29" t="s">
        <v>69</v>
      </c>
      <c r="C31" s="29">
        <v>144</v>
      </c>
      <c r="D31" s="30" t="s">
        <v>75</v>
      </c>
      <c r="E31" s="31">
        <v>0.35416666666666669</v>
      </c>
      <c r="F31" s="31">
        <v>0.66666666666666663</v>
      </c>
      <c r="G31" s="29">
        <v>39</v>
      </c>
      <c r="H31" s="32">
        <v>1</v>
      </c>
      <c r="I31" s="33">
        <v>7</v>
      </c>
      <c r="J31" s="33">
        <v>0.5</v>
      </c>
      <c r="K31" s="34"/>
      <c r="L31" s="35">
        <f t="shared" si="0"/>
        <v>0</v>
      </c>
      <c r="M31" s="35">
        <f t="shared" si="1"/>
        <v>0</v>
      </c>
      <c r="N31" s="34"/>
      <c r="O31" s="35">
        <f t="shared" si="2"/>
        <v>0</v>
      </c>
      <c r="P31" s="35">
        <f t="shared" si="3"/>
        <v>0</v>
      </c>
      <c r="Q31" s="34"/>
      <c r="R31" s="35">
        <f t="shared" si="4"/>
        <v>0</v>
      </c>
      <c r="S31" s="35">
        <f t="shared" si="5"/>
        <v>0</v>
      </c>
      <c r="T31" s="34"/>
      <c r="U31" s="35">
        <f t="shared" si="6"/>
        <v>0</v>
      </c>
      <c r="V31" s="35">
        <f t="shared" si="7"/>
        <v>0</v>
      </c>
      <c r="W31" s="34"/>
      <c r="X31" s="35">
        <f t="shared" si="8"/>
        <v>0</v>
      </c>
      <c r="Y31" s="35">
        <f t="shared" si="9"/>
        <v>0</v>
      </c>
      <c r="Z31" s="35">
        <f t="shared" si="29"/>
        <v>0</v>
      </c>
      <c r="AA31" s="36">
        <f t="shared" si="30"/>
        <v>0</v>
      </c>
      <c r="AB31" s="35">
        <f t="shared" si="10"/>
        <v>0</v>
      </c>
      <c r="AC31" s="37">
        <f t="shared" si="11"/>
        <v>0</v>
      </c>
      <c r="AD31" s="38">
        <f t="shared" si="12"/>
        <v>0</v>
      </c>
      <c r="AE31" s="35">
        <f t="shared" si="13"/>
        <v>0</v>
      </c>
      <c r="AF31" s="35">
        <f t="shared" si="14"/>
        <v>0</v>
      </c>
      <c r="AH31" s="39">
        <f t="shared" si="15"/>
        <v>0</v>
      </c>
      <c r="AI31" s="39">
        <f t="shared" si="16"/>
        <v>0</v>
      </c>
      <c r="AJ31" s="39">
        <f t="shared" si="17"/>
        <v>0</v>
      </c>
      <c r="AK31" s="39">
        <f t="shared" si="18"/>
        <v>0</v>
      </c>
      <c r="AL31" s="39">
        <f t="shared" si="19"/>
        <v>0</v>
      </c>
      <c r="AM31" s="40">
        <f t="shared" si="20"/>
        <v>0</v>
      </c>
      <c r="AN31" s="39">
        <f t="shared" si="21"/>
        <v>144</v>
      </c>
      <c r="AO31" s="39">
        <f t="shared" si="22"/>
        <v>-144</v>
      </c>
      <c r="AQ31" s="41">
        <f t="shared" si="23"/>
        <v>0</v>
      </c>
      <c r="AR31" s="41">
        <f t="shared" si="24"/>
        <v>0</v>
      </c>
      <c r="AS31" s="41">
        <f t="shared" si="25"/>
        <v>0</v>
      </c>
      <c r="AT31" s="41">
        <f t="shared" si="26"/>
        <v>0</v>
      </c>
      <c r="AU31" s="41">
        <f t="shared" si="27"/>
        <v>0</v>
      </c>
      <c r="AV31" s="42">
        <f t="shared" si="28"/>
        <v>0</v>
      </c>
    </row>
    <row r="32" spans="1:48" x14ac:dyDescent="0.2">
      <c r="A32" s="28" t="s">
        <v>76</v>
      </c>
      <c r="B32" s="28" t="s">
        <v>65</v>
      </c>
      <c r="C32" s="29">
        <v>50</v>
      </c>
      <c r="D32" s="30" t="s">
        <v>75</v>
      </c>
      <c r="E32" s="31">
        <v>0.3125</v>
      </c>
      <c r="F32" s="31">
        <v>0.76736111111111116</v>
      </c>
      <c r="G32" s="29">
        <v>336</v>
      </c>
      <c r="H32" s="32">
        <v>0</v>
      </c>
      <c r="I32" s="33">
        <v>6.5</v>
      </c>
      <c r="J32" s="33">
        <v>4</v>
      </c>
      <c r="K32" s="34"/>
      <c r="L32" s="35">
        <f t="shared" si="0"/>
        <v>0</v>
      </c>
      <c r="M32" s="35">
        <f t="shared" si="1"/>
        <v>0</v>
      </c>
      <c r="N32" s="34"/>
      <c r="O32" s="35">
        <f t="shared" si="2"/>
        <v>0</v>
      </c>
      <c r="P32" s="35">
        <f t="shared" si="3"/>
        <v>0</v>
      </c>
      <c r="Q32" s="34"/>
      <c r="R32" s="35">
        <f t="shared" si="4"/>
        <v>0</v>
      </c>
      <c r="S32" s="35">
        <f t="shared" si="5"/>
        <v>0</v>
      </c>
      <c r="T32" s="34"/>
      <c r="U32" s="35">
        <f t="shared" si="6"/>
        <v>0</v>
      </c>
      <c r="V32" s="35">
        <f t="shared" si="7"/>
        <v>0</v>
      </c>
      <c r="W32" s="34"/>
      <c r="X32" s="35">
        <f t="shared" si="8"/>
        <v>0</v>
      </c>
      <c r="Y32" s="35">
        <f t="shared" si="9"/>
        <v>0</v>
      </c>
      <c r="Z32" s="35">
        <f t="shared" si="29"/>
        <v>0</v>
      </c>
      <c r="AA32" s="36">
        <f t="shared" si="30"/>
        <v>0</v>
      </c>
      <c r="AB32" s="35">
        <f t="shared" si="10"/>
        <v>0</v>
      </c>
      <c r="AC32" s="37">
        <f t="shared" si="11"/>
        <v>0</v>
      </c>
      <c r="AD32" s="38">
        <f t="shared" si="12"/>
        <v>0</v>
      </c>
      <c r="AE32" s="35">
        <f t="shared" si="13"/>
        <v>0</v>
      </c>
      <c r="AF32" s="35">
        <f t="shared" si="14"/>
        <v>0</v>
      </c>
      <c r="AH32" s="39">
        <f t="shared" si="15"/>
        <v>0</v>
      </c>
      <c r="AI32" s="39">
        <f t="shared" si="16"/>
        <v>0</v>
      </c>
      <c r="AJ32" s="39">
        <f t="shared" si="17"/>
        <v>0</v>
      </c>
      <c r="AK32" s="39">
        <f t="shared" si="18"/>
        <v>0</v>
      </c>
      <c r="AL32" s="39">
        <f t="shared" si="19"/>
        <v>0</v>
      </c>
      <c r="AM32" s="40">
        <f t="shared" si="20"/>
        <v>0</v>
      </c>
      <c r="AN32" s="39">
        <f t="shared" si="21"/>
        <v>50</v>
      </c>
      <c r="AO32" s="39">
        <f t="shared" si="22"/>
        <v>-50</v>
      </c>
      <c r="AQ32" s="41">
        <f t="shared" si="23"/>
        <v>0</v>
      </c>
      <c r="AR32" s="41">
        <f t="shared" si="24"/>
        <v>0</v>
      </c>
      <c r="AS32" s="41">
        <f t="shared" si="25"/>
        <v>0</v>
      </c>
      <c r="AT32" s="41">
        <f t="shared" si="26"/>
        <v>0</v>
      </c>
      <c r="AU32" s="41">
        <f t="shared" si="27"/>
        <v>0</v>
      </c>
      <c r="AV32" s="42">
        <f t="shared" si="28"/>
        <v>0</v>
      </c>
    </row>
    <row r="33" spans="1:48" x14ac:dyDescent="0.2">
      <c r="A33" s="28" t="s">
        <v>60</v>
      </c>
      <c r="B33" s="29" t="s">
        <v>69</v>
      </c>
      <c r="C33" s="29">
        <v>145</v>
      </c>
      <c r="D33" s="30" t="s">
        <v>75</v>
      </c>
      <c r="E33" s="31">
        <v>0.36458333333333331</v>
      </c>
      <c r="F33" s="31">
        <v>0.66666666666666663</v>
      </c>
      <c r="G33" s="29">
        <v>88</v>
      </c>
      <c r="H33" s="32">
        <v>0</v>
      </c>
      <c r="I33" s="33">
        <v>6</v>
      </c>
      <c r="J33" s="33">
        <v>1</v>
      </c>
      <c r="K33" s="34"/>
      <c r="L33" s="35">
        <f t="shared" si="0"/>
        <v>0</v>
      </c>
      <c r="M33" s="35">
        <f t="shared" si="1"/>
        <v>0</v>
      </c>
      <c r="N33" s="34"/>
      <c r="O33" s="35">
        <f t="shared" si="2"/>
        <v>0</v>
      </c>
      <c r="P33" s="35">
        <f t="shared" si="3"/>
        <v>0</v>
      </c>
      <c r="Q33" s="34"/>
      <c r="R33" s="35">
        <f t="shared" si="4"/>
        <v>0</v>
      </c>
      <c r="S33" s="35">
        <f t="shared" si="5"/>
        <v>0</v>
      </c>
      <c r="T33" s="34"/>
      <c r="U33" s="35">
        <f t="shared" si="6"/>
        <v>0</v>
      </c>
      <c r="V33" s="35">
        <f t="shared" si="7"/>
        <v>0</v>
      </c>
      <c r="W33" s="34"/>
      <c r="X33" s="35">
        <f t="shared" si="8"/>
        <v>0</v>
      </c>
      <c r="Y33" s="35">
        <f t="shared" si="9"/>
        <v>0</v>
      </c>
      <c r="Z33" s="35">
        <f t="shared" si="29"/>
        <v>0</v>
      </c>
      <c r="AA33" s="36">
        <f t="shared" si="30"/>
        <v>0</v>
      </c>
      <c r="AB33" s="35">
        <f t="shared" si="10"/>
        <v>0</v>
      </c>
      <c r="AC33" s="37">
        <f t="shared" si="11"/>
        <v>0</v>
      </c>
      <c r="AD33" s="38">
        <f t="shared" si="12"/>
        <v>0</v>
      </c>
      <c r="AE33" s="35">
        <f t="shared" si="13"/>
        <v>0</v>
      </c>
      <c r="AF33" s="35">
        <f t="shared" si="14"/>
        <v>0</v>
      </c>
      <c r="AH33" s="39">
        <f t="shared" si="15"/>
        <v>0</v>
      </c>
      <c r="AI33" s="39">
        <f t="shared" si="16"/>
        <v>0</v>
      </c>
      <c r="AJ33" s="39">
        <f t="shared" si="17"/>
        <v>0</v>
      </c>
      <c r="AK33" s="39">
        <f t="shared" si="18"/>
        <v>0</v>
      </c>
      <c r="AL33" s="39">
        <f t="shared" si="19"/>
        <v>0</v>
      </c>
      <c r="AM33" s="40">
        <f t="shared" si="20"/>
        <v>0</v>
      </c>
      <c r="AN33" s="39">
        <f t="shared" si="21"/>
        <v>145</v>
      </c>
      <c r="AO33" s="39">
        <f t="shared" si="22"/>
        <v>-145</v>
      </c>
      <c r="AQ33" s="41">
        <f t="shared" si="23"/>
        <v>0</v>
      </c>
      <c r="AR33" s="41">
        <f t="shared" si="24"/>
        <v>0</v>
      </c>
      <c r="AS33" s="41">
        <f t="shared" si="25"/>
        <v>0</v>
      </c>
      <c r="AT33" s="41">
        <f t="shared" si="26"/>
        <v>0</v>
      </c>
      <c r="AU33" s="41">
        <f t="shared" si="27"/>
        <v>0</v>
      </c>
      <c r="AV33" s="42">
        <f t="shared" si="28"/>
        <v>0</v>
      </c>
    </row>
    <row r="34" spans="1:48" x14ac:dyDescent="0.2">
      <c r="A34" s="28" t="s">
        <v>77</v>
      </c>
      <c r="B34" s="29" t="s">
        <v>69</v>
      </c>
      <c r="C34" s="29">
        <v>86</v>
      </c>
      <c r="D34" s="30" t="s">
        <v>78</v>
      </c>
      <c r="E34" s="31">
        <v>0.36458333333333331</v>
      </c>
      <c r="F34" s="31">
        <v>0.8125</v>
      </c>
      <c r="G34" s="29">
        <v>247</v>
      </c>
      <c r="H34" s="32">
        <v>1</v>
      </c>
      <c r="I34" s="33">
        <v>7.5</v>
      </c>
      <c r="J34" s="33">
        <v>3</v>
      </c>
      <c r="K34" s="34"/>
      <c r="L34" s="35">
        <f t="shared" si="0"/>
        <v>0</v>
      </c>
      <c r="M34" s="35">
        <f t="shared" si="1"/>
        <v>0</v>
      </c>
      <c r="N34" s="34"/>
      <c r="O34" s="35">
        <f t="shared" si="2"/>
        <v>0</v>
      </c>
      <c r="P34" s="35">
        <f t="shared" si="3"/>
        <v>0</v>
      </c>
      <c r="Q34" s="34"/>
      <c r="R34" s="35">
        <f t="shared" si="4"/>
        <v>0</v>
      </c>
      <c r="S34" s="35">
        <f t="shared" si="5"/>
        <v>0</v>
      </c>
      <c r="T34" s="34"/>
      <c r="U34" s="35">
        <f t="shared" si="6"/>
        <v>0</v>
      </c>
      <c r="V34" s="35">
        <f t="shared" si="7"/>
        <v>0</v>
      </c>
      <c r="W34" s="34"/>
      <c r="X34" s="35">
        <f t="shared" si="8"/>
        <v>0</v>
      </c>
      <c r="Y34" s="35">
        <f t="shared" si="9"/>
        <v>0</v>
      </c>
      <c r="Z34" s="35">
        <f t="shared" si="29"/>
        <v>0</v>
      </c>
      <c r="AA34" s="36">
        <f t="shared" si="30"/>
        <v>0</v>
      </c>
      <c r="AB34" s="35">
        <f t="shared" si="10"/>
        <v>0</v>
      </c>
      <c r="AC34" s="37">
        <f t="shared" si="11"/>
        <v>0</v>
      </c>
      <c r="AD34" s="38">
        <f t="shared" si="12"/>
        <v>0</v>
      </c>
      <c r="AE34" s="35">
        <f t="shared" si="13"/>
        <v>0</v>
      </c>
      <c r="AF34" s="35">
        <f t="shared" si="14"/>
        <v>0</v>
      </c>
      <c r="AH34" s="39">
        <f t="shared" si="15"/>
        <v>0</v>
      </c>
      <c r="AI34" s="39">
        <f t="shared" si="16"/>
        <v>0</v>
      </c>
      <c r="AJ34" s="39">
        <f t="shared" si="17"/>
        <v>0</v>
      </c>
      <c r="AK34" s="39">
        <f t="shared" si="18"/>
        <v>0</v>
      </c>
      <c r="AL34" s="39">
        <f t="shared" si="19"/>
        <v>0</v>
      </c>
      <c r="AM34" s="40">
        <f t="shared" si="20"/>
        <v>0</v>
      </c>
      <c r="AN34" s="39">
        <f t="shared" si="21"/>
        <v>86</v>
      </c>
      <c r="AO34" s="39">
        <f t="shared" si="22"/>
        <v>-86</v>
      </c>
      <c r="AQ34" s="41">
        <f t="shared" si="23"/>
        <v>0</v>
      </c>
      <c r="AR34" s="41">
        <f t="shared" si="24"/>
        <v>0</v>
      </c>
      <c r="AS34" s="41">
        <f t="shared" si="25"/>
        <v>0</v>
      </c>
      <c r="AT34" s="41">
        <f t="shared" si="26"/>
        <v>0</v>
      </c>
      <c r="AU34" s="41">
        <f t="shared" si="27"/>
        <v>0</v>
      </c>
      <c r="AV34" s="42">
        <f t="shared" si="28"/>
        <v>0</v>
      </c>
    </row>
    <row r="35" spans="1:48" x14ac:dyDescent="0.2">
      <c r="A35" s="28" t="s">
        <v>79</v>
      </c>
      <c r="B35" s="29" t="s">
        <v>69</v>
      </c>
      <c r="C35" s="29">
        <v>75</v>
      </c>
      <c r="D35" s="30" t="s">
        <v>78</v>
      </c>
      <c r="E35" s="31">
        <v>0.29166666666666669</v>
      </c>
      <c r="F35" s="31">
        <v>0.85416666666666663</v>
      </c>
      <c r="G35" s="29">
        <v>586</v>
      </c>
      <c r="H35" s="32">
        <v>0</v>
      </c>
      <c r="I35" s="33">
        <v>6.5</v>
      </c>
      <c r="J35" s="33">
        <v>7</v>
      </c>
      <c r="K35" s="34"/>
      <c r="L35" s="35">
        <f t="shared" si="0"/>
        <v>0</v>
      </c>
      <c r="M35" s="35">
        <f t="shared" si="1"/>
        <v>0</v>
      </c>
      <c r="N35" s="34"/>
      <c r="O35" s="35">
        <f t="shared" si="2"/>
        <v>0</v>
      </c>
      <c r="P35" s="35">
        <f t="shared" si="3"/>
        <v>0</v>
      </c>
      <c r="Q35" s="34"/>
      <c r="R35" s="35">
        <f t="shared" si="4"/>
        <v>0</v>
      </c>
      <c r="S35" s="35">
        <f t="shared" si="5"/>
        <v>0</v>
      </c>
      <c r="T35" s="34"/>
      <c r="U35" s="35">
        <f t="shared" si="6"/>
        <v>0</v>
      </c>
      <c r="V35" s="35">
        <f t="shared" si="7"/>
        <v>0</v>
      </c>
      <c r="W35" s="34"/>
      <c r="X35" s="35">
        <f t="shared" si="8"/>
        <v>0</v>
      </c>
      <c r="Y35" s="35">
        <f t="shared" si="9"/>
        <v>0</v>
      </c>
      <c r="Z35" s="35">
        <f t="shared" si="29"/>
        <v>0</v>
      </c>
      <c r="AA35" s="36">
        <f t="shared" si="30"/>
        <v>0</v>
      </c>
      <c r="AB35" s="35">
        <f t="shared" si="10"/>
        <v>0</v>
      </c>
      <c r="AC35" s="37">
        <f t="shared" si="11"/>
        <v>0</v>
      </c>
      <c r="AD35" s="38">
        <f t="shared" si="12"/>
        <v>0</v>
      </c>
      <c r="AE35" s="35">
        <f t="shared" si="13"/>
        <v>0</v>
      </c>
      <c r="AF35" s="35">
        <f t="shared" si="14"/>
        <v>0</v>
      </c>
      <c r="AH35" s="39">
        <f t="shared" si="15"/>
        <v>0</v>
      </c>
      <c r="AI35" s="39">
        <f t="shared" si="16"/>
        <v>0</v>
      </c>
      <c r="AJ35" s="39">
        <f t="shared" si="17"/>
        <v>0</v>
      </c>
      <c r="AK35" s="39">
        <f t="shared" si="18"/>
        <v>0</v>
      </c>
      <c r="AL35" s="39">
        <f t="shared" si="19"/>
        <v>0</v>
      </c>
      <c r="AM35" s="40">
        <f t="shared" si="20"/>
        <v>0</v>
      </c>
      <c r="AN35" s="39">
        <f t="shared" si="21"/>
        <v>75</v>
      </c>
      <c r="AO35" s="39">
        <f t="shared" si="22"/>
        <v>-75</v>
      </c>
      <c r="AQ35" s="41">
        <f t="shared" si="23"/>
        <v>0</v>
      </c>
      <c r="AR35" s="41">
        <f t="shared" si="24"/>
        <v>0</v>
      </c>
      <c r="AS35" s="41">
        <f t="shared" si="25"/>
        <v>0</v>
      </c>
      <c r="AT35" s="41">
        <f t="shared" si="26"/>
        <v>0</v>
      </c>
      <c r="AU35" s="41">
        <f t="shared" si="27"/>
        <v>0</v>
      </c>
      <c r="AV35" s="42">
        <f t="shared" si="28"/>
        <v>0</v>
      </c>
    </row>
    <row r="36" spans="1:48" x14ac:dyDescent="0.2">
      <c r="A36" s="28" t="s">
        <v>73</v>
      </c>
      <c r="B36" s="28" t="s">
        <v>65</v>
      </c>
      <c r="C36" s="29">
        <v>68</v>
      </c>
      <c r="D36" s="30" t="s">
        <v>78</v>
      </c>
      <c r="E36" s="31">
        <v>0.33333333333333331</v>
      </c>
      <c r="F36" s="31">
        <v>0.5</v>
      </c>
      <c r="G36" s="29">
        <v>47</v>
      </c>
      <c r="H36" s="32">
        <v>0</v>
      </c>
      <c r="I36" s="33">
        <v>3.5</v>
      </c>
      <c r="J36" s="33">
        <v>0.5</v>
      </c>
      <c r="K36" s="34"/>
      <c r="L36" s="35">
        <f t="shared" si="0"/>
        <v>0</v>
      </c>
      <c r="M36" s="35">
        <f t="shared" si="1"/>
        <v>0</v>
      </c>
      <c r="N36" s="34"/>
      <c r="O36" s="35">
        <f t="shared" si="2"/>
        <v>0</v>
      </c>
      <c r="P36" s="35">
        <f t="shared" si="3"/>
        <v>0</v>
      </c>
      <c r="Q36" s="34"/>
      <c r="R36" s="35">
        <f t="shared" si="4"/>
        <v>0</v>
      </c>
      <c r="S36" s="35">
        <f t="shared" si="5"/>
        <v>0</v>
      </c>
      <c r="T36" s="34"/>
      <c r="U36" s="35">
        <f t="shared" si="6"/>
        <v>0</v>
      </c>
      <c r="V36" s="35">
        <f t="shared" si="7"/>
        <v>0</v>
      </c>
      <c r="W36" s="34"/>
      <c r="X36" s="35">
        <f t="shared" si="8"/>
        <v>0</v>
      </c>
      <c r="Y36" s="35">
        <f t="shared" si="9"/>
        <v>0</v>
      </c>
      <c r="Z36" s="35">
        <f t="shared" si="29"/>
        <v>0</v>
      </c>
      <c r="AA36" s="36">
        <f t="shared" si="30"/>
        <v>0</v>
      </c>
      <c r="AB36" s="35">
        <f t="shared" si="10"/>
        <v>0</v>
      </c>
      <c r="AC36" s="37">
        <f t="shared" si="11"/>
        <v>0</v>
      </c>
      <c r="AD36" s="38">
        <f t="shared" si="12"/>
        <v>0</v>
      </c>
      <c r="AE36" s="35">
        <f t="shared" si="13"/>
        <v>0</v>
      </c>
      <c r="AF36" s="35">
        <f t="shared" si="14"/>
        <v>0</v>
      </c>
      <c r="AH36" s="39">
        <f t="shared" si="15"/>
        <v>0</v>
      </c>
      <c r="AI36" s="39">
        <f t="shared" si="16"/>
        <v>0</v>
      </c>
      <c r="AJ36" s="39">
        <f t="shared" si="17"/>
        <v>0</v>
      </c>
      <c r="AK36" s="39">
        <f t="shared" si="18"/>
        <v>0</v>
      </c>
      <c r="AL36" s="39">
        <f t="shared" si="19"/>
        <v>0</v>
      </c>
      <c r="AM36" s="40">
        <f t="shared" si="20"/>
        <v>0</v>
      </c>
      <c r="AN36" s="39">
        <f t="shared" si="21"/>
        <v>68</v>
      </c>
      <c r="AO36" s="39">
        <f t="shared" si="22"/>
        <v>-68</v>
      </c>
      <c r="AQ36" s="41">
        <f t="shared" si="23"/>
        <v>0</v>
      </c>
      <c r="AR36" s="41">
        <f t="shared" si="24"/>
        <v>0</v>
      </c>
      <c r="AS36" s="41">
        <f t="shared" si="25"/>
        <v>0</v>
      </c>
      <c r="AT36" s="41">
        <f t="shared" si="26"/>
        <v>0</v>
      </c>
      <c r="AU36" s="41">
        <f t="shared" si="27"/>
        <v>0</v>
      </c>
      <c r="AV36" s="42">
        <f t="shared" si="28"/>
        <v>0</v>
      </c>
    </row>
    <row r="37" spans="1:48" x14ac:dyDescent="0.2">
      <c r="A37" s="28" t="s">
        <v>74</v>
      </c>
      <c r="B37" s="28" t="s">
        <v>65</v>
      </c>
      <c r="C37" s="29">
        <v>234</v>
      </c>
      <c r="D37" s="30" t="s">
        <v>80</v>
      </c>
      <c r="E37" s="31">
        <v>0.36458333333333331</v>
      </c>
      <c r="F37" s="31">
        <v>0.70833333333333337</v>
      </c>
      <c r="G37" s="29">
        <v>361</v>
      </c>
      <c r="H37" s="32">
        <v>0</v>
      </c>
      <c r="I37" s="33">
        <v>3.5</v>
      </c>
      <c r="J37" s="33">
        <v>4.5</v>
      </c>
      <c r="K37" s="34"/>
      <c r="L37" s="35">
        <f t="shared" si="0"/>
        <v>0</v>
      </c>
      <c r="M37" s="35">
        <f t="shared" si="1"/>
        <v>0</v>
      </c>
      <c r="N37" s="34"/>
      <c r="O37" s="35">
        <f t="shared" si="2"/>
        <v>0</v>
      </c>
      <c r="P37" s="35">
        <f t="shared" si="3"/>
        <v>0</v>
      </c>
      <c r="Q37" s="34"/>
      <c r="R37" s="35">
        <f t="shared" si="4"/>
        <v>0</v>
      </c>
      <c r="S37" s="35">
        <f t="shared" si="5"/>
        <v>0</v>
      </c>
      <c r="T37" s="34"/>
      <c r="U37" s="35">
        <f t="shared" si="6"/>
        <v>0</v>
      </c>
      <c r="V37" s="35">
        <f t="shared" si="7"/>
        <v>0</v>
      </c>
      <c r="W37" s="34"/>
      <c r="X37" s="35">
        <f t="shared" si="8"/>
        <v>0</v>
      </c>
      <c r="Y37" s="35">
        <f t="shared" si="9"/>
        <v>0</v>
      </c>
      <c r="Z37" s="35">
        <f t="shared" si="29"/>
        <v>0</v>
      </c>
      <c r="AA37" s="36">
        <f t="shared" si="30"/>
        <v>0</v>
      </c>
      <c r="AB37" s="35">
        <f t="shared" si="10"/>
        <v>0</v>
      </c>
      <c r="AC37" s="37">
        <f t="shared" si="11"/>
        <v>0</v>
      </c>
      <c r="AD37" s="38">
        <f t="shared" si="12"/>
        <v>0</v>
      </c>
      <c r="AE37" s="35">
        <f t="shared" si="13"/>
        <v>0</v>
      </c>
      <c r="AF37" s="35">
        <f t="shared" si="14"/>
        <v>0</v>
      </c>
      <c r="AH37" s="39">
        <f t="shared" si="15"/>
        <v>0</v>
      </c>
      <c r="AI37" s="39">
        <f t="shared" si="16"/>
        <v>0</v>
      </c>
      <c r="AJ37" s="39">
        <f t="shared" si="17"/>
        <v>0</v>
      </c>
      <c r="AK37" s="39">
        <f t="shared" si="18"/>
        <v>0</v>
      </c>
      <c r="AL37" s="39">
        <f t="shared" si="19"/>
        <v>0</v>
      </c>
      <c r="AM37" s="40">
        <f t="shared" si="20"/>
        <v>0</v>
      </c>
      <c r="AN37" s="39">
        <f t="shared" si="21"/>
        <v>234</v>
      </c>
      <c r="AO37" s="39">
        <f t="shared" si="22"/>
        <v>-234</v>
      </c>
      <c r="AQ37" s="41">
        <f t="shared" si="23"/>
        <v>0</v>
      </c>
      <c r="AR37" s="41">
        <f t="shared" si="24"/>
        <v>0</v>
      </c>
      <c r="AS37" s="41">
        <f t="shared" si="25"/>
        <v>0</v>
      </c>
      <c r="AT37" s="41">
        <f t="shared" si="26"/>
        <v>0</v>
      </c>
      <c r="AU37" s="41">
        <f t="shared" si="27"/>
        <v>0</v>
      </c>
      <c r="AV37" s="42">
        <f t="shared" si="28"/>
        <v>0</v>
      </c>
    </row>
    <row r="38" spans="1:48" x14ac:dyDescent="0.2">
      <c r="A38" s="28" t="s">
        <v>82</v>
      </c>
      <c r="B38" s="29" t="s">
        <v>66</v>
      </c>
      <c r="C38" s="29">
        <v>110</v>
      </c>
      <c r="D38" s="30" t="s">
        <v>80</v>
      </c>
      <c r="E38" s="31">
        <v>0.38541666666666669</v>
      </c>
      <c r="F38" s="31">
        <v>0.63541666666666663</v>
      </c>
      <c r="G38" s="29">
        <v>100</v>
      </c>
      <c r="H38" s="32">
        <v>0</v>
      </c>
      <c r="I38" s="33">
        <v>4.5</v>
      </c>
      <c r="J38" s="33">
        <v>1.5</v>
      </c>
      <c r="K38" s="34"/>
      <c r="L38" s="35">
        <f t="shared" si="0"/>
        <v>0</v>
      </c>
      <c r="M38" s="35">
        <f t="shared" si="1"/>
        <v>0</v>
      </c>
      <c r="N38" s="34"/>
      <c r="O38" s="35">
        <f t="shared" si="2"/>
        <v>0</v>
      </c>
      <c r="P38" s="35">
        <f t="shared" si="3"/>
        <v>0</v>
      </c>
      <c r="Q38" s="34"/>
      <c r="R38" s="35">
        <f t="shared" si="4"/>
        <v>0</v>
      </c>
      <c r="S38" s="35">
        <f t="shared" si="5"/>
        <v>0</v>
      </c>
      <c r="T38" s="34"/>
      <c r="U38" s="35">
        <f t="shared" si="6"/>
        <v>0</v>
      </c>
      <c r="V38" s="35">
        <f t="shared" si="7"/>
        <v>0</v>
      </c>
      <c r="W38" s="34"/>
      <c r="X38" s="35">
        <f t="shared" si="8"/>
        <v>0</v>
      </c>
      <c r="Y38" s="35">
        <f t="shared" si="9"/>
        <v>0</v>
      </c>
      <c r="Z38" s="35">
        <f t="shared" si="29"/>
        <v>0</v>
      </c>
      <c r="AA38" s="36">
        <f t="shared" si="30"/>
        <v>0</v>
      </c>
      <c r="AB38" s="35">
        <f t="shared" si="10"/>
        <v>0</v>
      </c>
      <c r="AC38" s="37">
        <f t="shared" si="11"/>
        <v>0</v>
      </c>
      <c r="AD38" s="38">
        <f t="shared" si="12"/>
        <v>0</v>
      </c>
      <c r="AE38" s="35">
        <f t="shared" si="13"/>
        <v>0</v>
      </c>
      <c r="AF38" s="35">
        <f t="shared" si="14"/>
        <v>0</v>
      </c>
      <c r="AH38" s="39">
        <f t="shared" si="15"/>
        <v>0</v>
      </c>
      <c r="AI38" s="39">
        <f t="shared" si="16"/>
        <v>0</v>
      </c>
      <c r="AJ38" s="39">
        <f t="shared" si="17"/>
        <v>0</v>
      </c>
      <c r="AK38" s="39">
        <f t="shared" si="18"/>
        <v>0</v>
      </c>
      <c r="AL38" s="39">
        <f t="shared" si="19"/>
        <v>0</v>
      </c>
      <c r="AM38" s="40">
        <f t="shared" si="20"/>
        <v>0</v>
      </c>
      <c r="AN38" s="39">
        <f t="shared" si="21"/>
        <v>110</v>
      </c>
      <c r="AO38" s="39">
        <f t="shared" si="22"/>
        <v>-110</v>
      </c>
      <c r="AQ38" s="41">
        <f t="shared" si="23"/>
        <v>0</v>
      </c>
      <c r="AR38" s="41">
        <f t="shared" si="24"/>
        <v>0</v>
      </c>
      <c r="AS38" s="41">
        <f t="shared" si="25"/>
        <v>0</v>
      </c>
      <c r="AT38" s="41">
        <f t="shared" si="26"/>
        <v>0</v>
      </c>
      <c r="AU38" s="41">
        <f t="shared" si="27"/>
        <v>0</v>
      </c>
      <c r="AV38" s="42">
        <f t="shared" si="28"/>
        <v>0</v>
      </c>
    </row>
    <row r="39" spans="1:48" x14ac:dyDescent="0.2">
      <c r="A39" s="28" t="s">
        <v>83</v>
      </c>
      <c r="B39" s="28" t="s">
        <v>65</v>
      </c>
      <c r="C39" s="29">
        <v>93</v>
      </c>
      <c r="D39" s="30" t="s">
        <v>84</v>
      </c>
      <c r="E39" s="31">
        <v>0.26041666666666669</v>
      </c>
      <c r="F39" s="31">
        <v>0.77083333333333337</v>
      </c>
      <c r="G39" s="29">
        <v>482</v>
      </c>
      <c r="H39" s="32">
        <v>0</v>
      </c>
      <c r="I39" s="33">
        <v>6</v>
      </c>
      <c r="J39" s="33">
        <v>6</v>
      </c>
      <c r="K39" s="34"/>
      <c r="L39" s="35">
        <f t="shared" si="0"/>
        <v>0</v>
      </c>
      <c r="M39" s="35">
        <f t="shared" si="1"/>
        <v>0</v>
      </c>
      <c r="N39" s="34"/>
      <c r="O39" s="35">
        <f t="shared" si="2"/>
        <v>0</v>
      </c>
      <c r="P39" s="35">
        <f t="shared" si="3"/>
        <v>0</v>
      </c>
      <c r="Q39" s="34"/>
      <c r="R39" s="35">
        <f t="shared" si="4"/>
        <v>0</v>
      </c>
      <c r="S39" s="35">
        <f t="shared" si="5"/>
        <v>0</v>
      </c>
      <c r="T39" s="34"/>
      <c r="U39" s="35">
        <f t="shared" si="6"/>
        <v>0</v>
      </c>
      <c r="V39" s="35">
        <f t="shared" si="7"/>
        <v>0</v>
      </c>
      <c r="W39" s="34"/>
      <c r="X39" s="35">
        <f t="shared" si="8"/>
        <v>0</v>
      </c>
      <c r="Y39" s="35">
        <f t="shared" si="9"/>
        <v>0</v>
      </c>
      <c r="Z39" s="35">
        <f t="shared" si="29"/>
        <v>0</v>
      </c>
      <c r="AA39" s="36">
        <f t="shared" si="30"/>
        <v>0</v>
      </c>
      <c r="AB39" s="35">
        <f t="shared" si="10"/>
        <v>0</v>
      </c>
      <c r="AC39" s="37">
        <f t="shared" si="11"/>
        <v>0</v>
      </c>
      <c r="AD39" s="38">
        <f t="shared" si="12"/>
        <v>0</v>
      </c>
      <c r="AE39" s="35">
        <f t="shared" si="13"/>
        <v>0</v>
      </c>
      <c r="AF39" s="35">
        <f t="shared" si="14"/>
        <v>0</v>
      </c>
      <c r="AH39" s="39">
        <f t="shared" si="15"/>
        <v>0</v>
      </c>
      <c r="AI39" s="39">
        <f t="shared" si="16"/>
        <v>0</v>
      </c>
      <c r="AJ39" s="39">
        <f t="shared" si="17"/>
        <v>0</v>
      </c>
      <c r="AK39" s="39">
        <f t="shared" si="18"/>
        <v>0</v>
      </c>
      <c r="AL39" s="39">
        <f t="shared" si="19"/>
        <v>0</v>
      </c>
      <c r="AM39" s="40">
        <f t="shared" si="20"/>
        <v>0</v>
      </c>
      <c r="AN39" s="39">
        <f t="shared" si="21"/>
        <v>93</v>
      </c>
      <c r="AO39" s="39">
        <f t="shared" si="22"/>
        <v>-93</v>
      </c>
      <c r="AQ39" s="41">
        <f t="shared" si="23"/>
        <v>0</v>
      </c>
      <c r="AR39" s="41">
        <f t="shared" si="24"/>
        <v>0</v>
      </c>
      <c r="AS39" s="41">
        <f t="shared" si="25"/>
        <v>0</v>
      </c>
      <c r="AT39" s="41">
        <f t="shared" si="26"/>
        <v>0</v>
      </c>
      <c r="AU39" s="41">
        <f t="shared" si="27"/>
        <v>0</v>
      </c>
      <c r="AV39" s="42">
        <f t="shared" si="28"/>
        <v>0</v>
      </c>
    </row>
    <row r="40" spans="1:48" x14ac:dyDescent="0.2">
      <c r="A40" s="28" t="s">
        <v>83</v>
      </c>
      <c r="B40" s="28" t="s">
        <v>65</v>
      </c>
      <c r="C40" s="29">
        <v>93</v>
      </c>
      <c r="D40" s="30" t="s">
        <v>84</v>
      </c>
      <c r="E40" s="31">
        <v>0.28125</v>
      </c>
      <c r="F40" s="31">
        <v>0.77083333333333337</v>
      </c>
      <c r="G40" s="29">
        <v>474</v>
      </c>
      <c r="H40" s="32">
        <v>0</v>
      </c>
      <c r="I40" s="33">
        <v>6</v>
      </c>
      <c r="J40" s="33">
        <v>6</v>
      </c>
      <c r="K40" s="34"/>
      <c r="L40" s="35">
        <f t="shared" si="0"/>
        <v>0</v>
      </c>
      <c r="M40" s="35">
        <f t="shared" si="1"/>
        <v>0</v>
      </c>
      <c r="N40" s="34"/>
      <c r="O40" s="35">
        <f t="shared" si="2"/>
        <v>0</v>
      </c>
      <c r="P40" s="35">
        <f t="shared" si="3"/>
        <v>0</v>
      </c>
      <c r="Q40" s="34"/>
      <c r="R40" s="35">
        <f t="shared" si="4"/>
        <v>0</v>
      </c>
      <c r="S40" s="35">
        <f t="shared" si="5"/>
        <v>0</v>
      </c>
      <c r="T40" s="34"/>
      <c r="U40" s="35">
        <f t="shared" si="6"/>
        <v>0</v>
      </c>
      <c r="V40" s="35">
        <f t="shared" si="7"/>
        <v>0</v>
      </c>
      <c r="W40" s="34"/>
      <c r="X40" s="35">
        <f t="shared" si="8"/>
        <v>0</v>
      </c>
      <c r="Y40" s="35">
        <f t="shared" si="9"/>
        <v>0</v>
      </c>
      <c r="Z40" s="35">
        <f t="shared" si="29"/>
        <v>0</v>
      </c>
      <c r="AA40" s="36">
        <f t="shared" si="30"/>
        <v>0</v>
      </c>
      <c r="AB40" s="35">
        <f t="shared" si="10"/>
        <v>0</v>
      </c>
      <c r="AC40" s="37">
        <f t="shared" si="11"/>
        <v>0</v>
      </c>
      <c r="AD40" s="38">
        <f t="shared" si="12"/>
        <v>0</v>
      </c>
      <c r="AE40" s="35">
        <f t="shared" si="13"/>
        <v>0</v>
      </c>
      <c r="AF40" s="35">
        <f t="shared" si="14"/>
        <v>0</v>
      </c>
      <c r="AH40" s="39">
        <f t="shared" si="15"/>
        <v>0</v>
      </c>
      <c r="AI40" s="39">
        <f t="shared" si="16"/>
        <v>0</v>
      </c>
      <c r="AJ40" s="39">
        <f t="shared" si="17"/>
        <v>0</v>
      </c>
      <c r="AK40" s="39">
        <f t="shared" si="18"/>
        <v>0</v>
      </c>
      <c r="AL40" s="39">
        <f t="shared" si="19"/>
        <v>0</v>
      </c>
      <c r="AM40" s="40">
        <f t="shared" si="20"/>
        <v>0</v>
      </c>
      <c r="AN40" s="39">
        <f t="shared" si="21"/>
        <v>93</v>
      </c>
      <c r="AO40" s="39">
        <f t="shared" si="22"/>
        <v>-93</v>
      </c>
      <c r="AQ40" s="41">
        <f t="shared" si="23"/>
        <v>0</v>
      </c>
      <c r="AR40" s="41">
        <f t="shared" si="24"/>
        <v>0</v>
      </c>
      <c r="AS40" s="41">
        <f t="shared" si="25"/>
        <v>0</v>
      </c>
      <c r="AT40" s="41">
        <f t="shared" si="26"/>
        <v>0</v>
      </c>
      <c r="AU40" s="41">
        <f t="shared" si="27"/>
        <v>0</v>
      </c>
      <c r="AV40" s="42">
        <f t="shared" si="28"/>
        <v>0</v>
      </c>
    </row>
    <row r="41" spans="1:48" x14ac:dyDescent="0.2">
      <c r="A41" s="28" t="s">
        <v>82</v>
      </c>
      <c r="B41" s="28" t="s">
        <v>65</v>
      </c>
      <c r="C41" s="29">
        <v>15</v>
      </c>
      <c r="D41" s="30" t="s">
        <v>84</v>
      </c>
      <c r="E41" s="31">
        <v>0.70486111111111116</v>
      </c>
      <c r="F41" s="31">
        <v>0.92361111111111116</v>
      </c>
      <c r="G41" s="29">
        <v>123</v>
      </c>
      <c r="H41" s="32">
        <v>0</v>
      </c>
      <c r="I41" s="33">
        <v>3.5</v>
      </c>
      <c r="J41" s="33">
        <v>1.5</v>
      </c>
      <c r="K41" s="34"/>
      <c r="L41" s="35">
        <f t="shared" si="0"/>
        <v>0</v>
      </c>
      <c r="M41" s="35">
        <f t="shared" si="1"/>
        <v>0</v>
      </c>
      <c r="N41" s="34"/>
      <c r="O41" s="35">
        <f t="shared" si="2"/>
        <v>0</v>
      </c>
      <c r="P41" s="35">
        <f t="shared" si="3"/>
        <v>0</v>
      </c>
      <c r="Q41" s="34"/>
      <c r="R41" s="35">
        <f t="shared" si="4"/>
        <v>0</v>
      </c>
      <c r="S41" s="35">
        <f t="shared" si="5"/>
        <v>0</v>
      </c>
      <c r="T41" s="34"/>
      <c r="U41" s="35">
        <f t="shared" si="6"/>
        <v>0</v>
      </c>
      <c r="V41" s="35">
        <f t="shared" si="7"/>
        <v>0</v>
      </c>
      <c r="W41" s="34"/>
      <c r="X41" s="35">
        <f t="shared" si="8"/>
        <v>0</v>
      </c>
      <c r="Y41" s="35">
        <f t="shared" si="9"/>
        <v>0</v>
      </c>
      <c r="Z41" s="35">
        <f t="shared" si="29"/>
        <v>0</v>
      </c>
      <c r="AA41" s="36">
        <f t="shared" si="30"/>
        <v>0</v>
      </c>
      <c r="AB41" s="35">
        <f t="shared" si="10"/>
        <v>0</v>
      </c>
      <c r="AC41" s="37">
        <f t="shared" si="11"/>
        <v>0</v>
      </c>
      <c r="AD41" s="38">
        <f t="shared" si="12"/>
        <v>0</v>
      </c>
      <c r="AE41" s="35">
        <f t="shared" si="13"/>
        <v>0</v>
      </c>
      <c r="AF41" s="35">
        <f t="shared" si="14"/>
        <v>0</v>
      </c>
      <c r="AH41" s="39">
        <f t="shared" si="15"/>
        <v>0</v>
      </c>
      <c r="AI41" s="39">
        <f t="shared" si="16"/>
        <v>0</v>
      </c>
      <c r="AJ41" s="39">
        <f t="shared" si="17"/>
        <v>0</v>
      </c>
      <c r="AK41" s="39">
        <f t="shared" si="18"/>
        <v>0</v>
      </c>
      <c r="AL41" s="39">
        <f t="shared" si="19"/>
        <v>0</v>
      </c>
      <c r="AM41" s="40">
        <f t="shared" si="20"/>
        <v>0</v>
      </c>
      <c r="AN41" s="39">
        <f t="shared" si="21"/>
        <v>15</v>
      </c>
      <c r="AO41" s="39">
        <f t="shared" si="22"/>
        <v>-15</v>
      </c>
      <c r="AQ41" s="41">
        <f t="shared" si="23"/>
        <v>0</v>
      </c>
      <c r="AR41" s="41">
        <f t="shared" si="24"/>
        <v>0</v>
      </c>
      <c r="AS41" s="41">
        <f t="shared" si="25"/>
        <v>0</v>
      </c>
      <c r="AT41" s="41">
        <f t="shared" si="26"/>
        <v>0</v>
      </c>
      <c r="AU41" s="41">
        <f t="shared" si="27"/>
        <v>0</v>
      </c>
      <c r="AV41" s="42">
        <f t="shared" si="28"/>
        <v>0</v>
      </c>
    </row>
    <row r="42" spans="1:48" x14ac:dyDescent="0.2">
      <c r="A42" s="28" t="s">
        <v>60</v>
      </c>
      <c r="B42" s="28" t="s">
        <v>65</v>
      </c>
      <c r="C42" s="29">
        <v>250</v>
      </c>
      <c r="D42" s="30" t="s">
        <v>85</v>
      </c>
      <c r="E42" s="31">
        <v>0.375</v>
      </c>
      <c r="F42" s="31">
        <v>0.65625</v>
      </c>
      <c r="G42" s="29">
        <v>72</v>
      </c>
      <c r="H42" s="32">
        <v>0</v>
      </c>
      <c r="I42" s="33">
        <v>6</v>
      </c>
      <c r="J42" s="33">
        <v>1</v>
      </c>
      <c r="K42" s="34"/>
      <c r="L42" s="35">
        <f t="shared" si="0"/>
        <v>0</v>
      </c>
      <c r="M42" s="35">
        <f t="shared" si="1"/>
        <v>0</v>
      </c>
      <c r="N42" s="34"/>
      <c r="O42" s="35">
        <f t="shared" si="2"/>
        <v>0</v>
      </c>
      <c r="P42" s="35">
        <f t="shared" si="3"/>
        <v>0</v>
      </c>
      <c r="Q42" s="34"/>
      <c r="R42" s="35">
        <f t="shared" si="4"/>
        <v>0</v>
      </c>
      <c r="S42" s="35">
        <f t="shared" si="5"/>
        <v>0</v>
      </c>
      <c r="T42" s="34"/>
      <c r="U42" s="35">
        <f t="shared" si="6"/>
        <v>0</v>
      </c>
      <c r="V42" s="35">
        <f t="shared" si="7"/>
        <v>0</v>
      </c>
      <c r="W42" s="34"/>
      <c r="X42" s="35">
        <f t="shared" si="8"/>
        <v>0</v>
      </c>
      <c r="Y42" s="35">
        <f t="shared" si="9"/>
        <v>0</v>
      </c>
      <c r="Z42" s="35">
        <f t="shared" si="29"/>
        <v>0</v>
      </c>
      <c r="AA42" s="36">
        <f t="shared" si="30"/>
        <v>0</v>
      </c>
      <c r="AB42" s="35">
        <f t="shared" si="10"/>
        <v>0</v>
      </c>
      <c r="AC42" s="37">
        <f t="shared" si="11"/>
        <v>0</v>
      </c>
      <c r="AD42" s="38">
        <f t="shared" si="12"/>
        <v>0</v>
      </c>
      <c r="AE42" s="35">
        <f t="shared" si="13"/>
        <v>0</v>
      </c>
      <c r="AF42" s="35">
        <f t="shared" si="14"/>
        <v>0</v>
      </c>
      <c r="AH42" s="39">
        <f t="shared" si="15"/>
        <v>0</v>
      </c>
      <c r="AI42" s="39">
        <f t="shared" si="16"/>
        <v>0</v>
      </c>
      <c r="AJ42" s="39">
        <f t="shared" si="17"/>
        <v>0</v>
      </c>
      <c r="AK42" s="39">
        <f t="shared" si="18"/>
        <v>0</v>
      </c>
      <c r="AL42" s="39">
        <f t="shared" si="19"/>
        <v>0</v>
      </c>
      <c r="AM42" s="40">
        <f t="shared" si="20"/>
        <v>0</v>
      </c>
      <c r="AN42" s="39">
        <f t="shared" si="21"/>
        <v>250</v>
      </c>
      <c r="AO42" s="39">
        <f t="shared" si="22"/>
        <v>-250</v>
      </c>
      <c r="AQ42" s="41">
        <f t="shared" si="23"/>
        <v>0</v>
      </c>
      <c r="AR42" s="41">
        <f t="shared" si="24"/>
        <v>0</v>
      </c>
      <c r="AS42" s="41">
        <f t="shared" si="25"/>
        <v>0</v>
      </c>
      <c r="AT42" s="41">
        <f t="shared" si="26"/>
        <v>0</v>
      </c>
      <c r="AU42" s="41">
        <f t="shared" si="27"/>
        <v>0</v>
      </c>
      <c r="AV42" s="42">
        <f t="shared" si="28"/>
        <v>0</v>
      </c>
    </row>
    <row r="43" spans="1:48" x14ac:dyDescent="0.2">
      <c r="A43" s="28" t="s">
        <v>60</v>
      </c>
      <c r="B43" s="28" t="s">
        <v>65</v>
      </c>
      <c r="C43" s="29">
        <v>250</v>
      </c>
      <c r="D43" s="30" t="s">
        <v>85</v>
      </c>
      <c r="E43" s="31">
        <v>0.375</v>
      </c>
      <c r="F43" s="31">
        <v>0.65625</v>
      </c>
      <c r="G43" s="29">
        <v>42</v>
      </c>
      <c r="H43" s="32">
        <v>0</v>
      </c>
      <c r="I43" s="33">
        <v>6</v>
      </c>
      <c r="J43" s="33">
        <v>0.5</v>
      </c>
      <c r="K43" s="34"/>
      <c r="L43" s="35">
        <f t="shared" si="0"/>
        <v>0</v>
      </c>
      <c r="M43" s="35">
        <f t="shared" si="1"/>
        <v>0</v>
      </c>
      <c r="N43" s="34"/>
      <c r="O43" s="35">
        <f t="shared" si="2"/>
        <v>0</v>
      </c>
      <c r="P43" s="35">
        <f t="shared" si="3"/>
        <v>0</v>
      </c>
      <c r="Q43" s="34"/>
      <c r="R43" s="35">
        <f t="shared" si="4"/>
        <v>0</v>
      </c>
      <c r="S43" s="35">
        <f t="shared" si="5"/>
        <v>0</v>
      </c>
      <c r="T43" s="34"/>
      <c r="U43" s="35">
        <f t="shared" si="6"/>
        <v>0</v>
      </c>
      <c r="V43" s="35">
        <f t="shared" si="7"/>
        <v>0</v>
      </c>
      <c r="W43" s="34"/>
      <c r="X43" s="35">
        <f t="shared" si="8"/>
        <v>0</v>
      </c>
      <c r="Y43" s="35">
        <f t="shared" si="9"/>
        <v>0</v>
      </c>
      <c r="Z43" s="35">
        <f t="shared" si="29"/>
        <v>0</v>
      </c>
      <c r="AA43" s="36">
        <f t="shared" si="30"/>
        <v>0</v>
      </c>
      <c r="AB43" s="35">
        <f t="shared" si="10"/>
        <v>0</v>
      </c>
      <c r="AC43" s="37">
        <f t="shared" si="11"/>
        <v>0</v>
      </c>
      <c r="AD43" s="38">
        <f t="shared" si="12"/>
        <v>0</v>
      </c>
      <c r="AE43" s="35">
        <f t="shared" si="13"/>
        <v>0</v>
      </c>
      <c r="AF43" s="35">
        <f t="shared" si="14"/>
        <v>0</v>
      </c>
      <c r="AH43" s="39">
        <f t="shared" si="15"/>
        <v>0</v>
      </c>
      <c r="AI43" s="39">
        <f t="shared" si="16"/>
        <v>0</v>
      </c>
      <c r="AJ43" s="39">
        <f t="shared" si="17"/>
        <v>0</v>
      </c>
      <c r="AK43" s="39">
        <f t="shared" si="18"/>
        <v>0</v>
      </c>
      <c r="AL43" s="39">
        <f t="shared" si="19"/>
        <v>0</v>
      </c>
      <c r="AM43" s="40">
        <f t="shared" si="20"/>
        <v>0</v>
      </c>
      <c r="AN43" s="39">
        <f t="shared" si="21"/>
        <v>250</v>
      </c>
      <c r="AO43" s="39">
        <f t="shared" si="22"/>
        <v>-250</v>
      </c>
      <c r="AQ43" s="41">
        <f t="shared" si="23"/>
        <v>0</v>
      </c>
      <c r="AR43" s="41">
        <f t="shared" si="24"/>
        <v>0</v>
      </c>
      <c r="AS43" s="41">
        <f t="shared" si="25"/>
        <v>0</v>
      </c>
      <c r="AT43" s="41">
        <f t="shared" si="26"/>
        <v>0</v>
      </c>
      <c r="AU43" s="41">
        <f t="shared" si="27"/>
        <v>0</v>
      </c>
      <c r="AV43" s="42">
        <f t="shared" si="28"/>
        <v>0</v>
      </c>
    </row>
    <row r="44" spans="1:48" x14ac:dyDescent="0.2">
      <c r="A44" s="28" t="s">
        <v>81</v>
      </c>
      <c r="B44" s="29" t="s">
        <v>69</v>
      </c>
      <c r="C44" s="29">
        <v>33</v>
      </c>
      <c r="D44" s="30" t="s">
        <v>85</v>
      </c>
      <c r="E44" s="31">
        <v>0.48055555555555557</v>
      </c>
      <c r="F44" s="31">
        <v>0.74791666666666667</v>
      </c>
      <c r="G44" s="29">
        <v>119</v>
      </c>
      <c r="H44" s="32">
        <v>0</v>
      </c>
      <c r="I44" s="33">
        <v>5</v>
      </c>
      <c r="J44" s="33">
        <v>1.5</v>
      </c>
      <c r="K44" s="34"/>
      <c r="L44" s="35">
        <f t="shared" si="0"/>
        <v>0</v>
      </c>
      <c r="M44" s="35">
        <f t="shared" si="1"/>
        <v>0</v>
      </c>
      <c r="N44" s="34"/>
      <c r="O44" s="35">
        <f t="shared" si="2"/>
        <v>0</v>
      </c>
      <c r="P44" s="35">
        <f t="shared" si="3"/>
        <v>0</v>
      </c>
      <c r="Q44" s="34"/>
      <c r="R44" s="35">
        <f t="shared" si="4"/>
        <v>0</v>
      </c>
      <c r="S44" s="35">
        <f t="shared" si="5"/>
        <v>0</v>
      </c>
      <c r="T44" s="34"/>
      <c r="U44" s="35">
        <f t="shared" si="6"/>
        <v>0</v>
      </c>
      <c r="V44" s="35">
        <f t="shared" si="7"/>
        <v>0</v>
      </c>
      <c r="W44" s="34"/>
      <c r="X44" s="35">
        <f t="shared" si="8"/>
        <v>0</v>
      </c>
      <c r="Y44" s="35">
        <f t="shared" si="9"/>
        <v>0</v>
      </c>
      <c r="Z44" s="35">
        <f t="shared" si="29"/>
        <v>0</v>
      </c>
      <c r="AA44" s="36">
        <f t="shared" si="30"/>
        <v>0</v>
      </c>
      <c r="AB44" s="35">
        <f t="shared" si="10"/>
        <v>0</v>
      </c>
      <c r="AC44" s="37">
        <f t="shared" si="11"/>
        <v>0</v>
      </c>
      <c r="AD44" s="38">
        <f t="shared" si="12"/>
        <v>0</v>
      </c>
      <c r="AE44" s="35">
        <f t="shared" si="13"/>
        <v>0</v>
      </c>
      <c r="AF44" s="35">
        <f t="shared" si="14"/>
        <v>0</v>
      </c>
      <c r="AH44" s="39">
        <f t="shared" si="15"/>
        <v>0</v>
      </c>
      <c r="AI44" s="39">
        <f t="shared" si="16"/>
        <v>0</v>
      </c>
      <c r="AJ44" s="39">
        <f t="shared" si="17"/>
        <v>0</v>
      </c>
      <c r="AK44" s="39">
        <f t="shared" si="18"/>
        <v>0</v>
      </c>
      <c r="AL44" s="39">
        <f t="shared" si="19"/>
        <v>0</v>
      </c>
      <c r="AM44" s="40">
        <f t="shared" si="20"/>
        <v>0</v>
      </c>
      <c r="AN44" s="39">
        <f t="shared" si="21"/>
        <v>33</v>
      </c>
      <c r="AO44" s="39">
        <f t="shared" si="22"/>
        <v>-33</v>
      </c>
      <c r="AQ44" s="41">
        <f t="shared" si="23"/>
        <v>0</v>
      </c>
      <c r="AR44" s="41">
        <f t="shared" si="24"/>
        <v>0</v>
      </c>
      <c r="AS44" s="41">
        <f t="shared" si="25"/>
        <v>0</v>
      </c>
      <c r="AT44" s="41">
        <f t="shared" si="26"/>
        <v>0</v>
      </c>
      <c r="AU44" s="41">
        <f t="shared" si="27"/>
        <v>0</v>
      </c>
      <c r="AV44" s="42">
        <f t="shared" si="28"/>
        <v>0</v>
      </c>
    </row>
    <row r="45" spans="1:48" x14ac:dyDescent="0.2">
      <c r="A45" s="28" t="s">
        <v>86</v>
      </c>
      <c r="B45" s="29" t="s">
        <v>66</v>
      </c>
      <c r="C45" s="29">
        <v>86</v>
      </c>
      <c r="D45" s="30" t="s">
        <v>85</v>
      </c>
      <c r="E45" s="31">
        <v>0.35416666666666669</v>
      </c>
      <c r="F45" s="31">
        <v>0.73958333333333337</v>
      </c>
      <c r="G45" s="29">
        <v>268</v>
      </c>
      <c r="H45" s="32">
        <v>0</v>
      </c>
      <c r="I45" s="33">
        <v>6</v>
      </c>
      <c r="J45" s="33">
        <v>3.5</v>
      </c>
      <c r="K45" s="34"/>
      <c r="L45" s="35">
        <f t="shared" si="0"/>
        <v>0</v>
      </c>
      <c r="M45" s="35">
        <f t="shared" si="1"/>
        <v>0</v>
      </c>
      <c r="N45" s="34"/>
      <c r="O45" s="35">
        <f t="shared" si="2"/>
        <v>0</v>
      </c>
      <c r="P45" s="35">
        <f t="shared" si="3"/>
        <v>0</v>
      </c>
      <c r="Q45" s="34"/>
      <c r="R45" s="35">
        <f t="shared" si="4"/>
        <v>0</v>
      </c>
      <c r="S45" s="35">
        <f t="shared" si="5"/>
        <v>0</v>
      </c>
      <c r="T45" s="34"/>
      <c r="U45" s="35">
        <f t="shared" si="6"/>
        <v>0</v>
      </c>
      <c r="V45" s="35">
        <f t="shared" si="7"/>
        <v>0</v>
      </c>
      <c r="W45" s="34"/>
      <c r="X45" s="35">
        <f t="shared" si="8"/>
        <v>0</v>
      </c>
      <c r="Y45" s="35">
        <f t="shared" si="9"/>
        <v>0</v>
      </c>
      <c r="Z45" s="35">
        <f t="shared" si="29"/>
        <v>0</v>
      </c>
      <c r="AA45" s="36">
        <f t="shared" si="30"/>
        <v>0</v>
      </c>
      <c r="AB45" s="35">
        <f t="shared" si="10"/>
        <v>0</v>
      </c>
      <c r="AC45" s="37">
        <f t="shared" si="11"/>
        <v>0</v>
      </c>
      <c r="AD45" s="38">
        <f t="shared" si="12"/>
        <v>0</v>
      </c>
      <c r="AE45" s="35">
        <f t="shared" si="13"/>
        <v>0</v>
      </c>
      <c r="AF45" s="35">
        <f t="shared" si="14"/>
        <v>0</v>
      </c>
      <c r="AH45" s="39">
        <f t="shared" si="15"/>
        <v>0</v>
      </c>
      <c r="AI45" s="39">
        <f t="shared" si="16"/>
        <v>0</v>
      </c>
      <c r="AJ45" s="39">
        <f t="shared" si="17"/>
        <v>0</v>
      </c>
      <c r="AK45" s="39">
        <f t="shared" si="18"/>
        <v>0</v>
      </c>
      <c r="AL45" s="39">
        <f t="shared" si="19"/>
        <v>0</v>
      </c>
      <c r="AM45" s="40">
        <f t="shared" si="20"/>
        <v>0</v>
      </c>
      <c r="AN45" s="39">
        <f t="shared" si="21"/>
        <v>86</v>
      </c>
      <c r="AO45" s="39">
        <f t="shared" si="22"/>
        <v>-86</v>
      </c>
      <c r="AQ45" s="41">
        <f t="shared" si="23"/>
        <v>0</v>
      </c>
      <c r="AR45" s="41">
        <f t="shared" si="24"/>
        <v>0</v>
      </c>
      <c r="AS45" s="41">
        <f t="shared" si="25"/>
        <v>0</v>
      </c>
      <c r="AT45" s="41">
        <f t="shared" si="26"/>
        <v>0</v>
      </c>
      <c r="AU45" s="41">
        <f t="shared" si="27"/>
        <v>0</v>
      </c>
      <c r="AV45" s="42">
        <f t="shared" si="28"/>
        <v>0</v>
      </c>
    </row>
    <row r="46" spans="1:48" x14ac:dyDescent="0.2">
      <c r="A46" s="28" t="s">
        <v>88</v>
      </c>
      <c r="B46" s="29" t="s">
        <v>69</v>
      </c>
      <c r="C46" s="29">
        <v>140</v>
      </c>
      <c r="D46" s="30" t="s">
        <v>87</v>
      </c>
      <c r="E46" s="31">
        <v>0.32291666666666669</v>
      </c>
      <c r="F46" s="31">
        <v>0.52083333333333337</v>
      </c>
      <c r="G46" s="29">
        <v>203</v>
      </c>
      <c r="H46" s="32">
        <v>0</v>
      </c>
      <c r="I46" s="33">
        <v>2</v>
      </c>
      <c r="J46" s="33">
        <v>2.5</v>
      </c>
      <c r="K46" s="34"/>
      <c r="L46" s="35">
        <f t="shared" si="0"/>
        <v>0</v>
      </c>
      <c r="M46" s="35">
        <f t="shared" si="1"/>
        <v>0</v>
      </c>
      <c r="N46" s="34"/>
      <c r="O46" s="35">
        <f t="shared" si="2"/>
        <v>0</v>
      </c>
      <c r="P46" s="35">
        <f t="shared" si="3"/>
        <v>0</v>
      </c>
      <c r="Q46" s="34"/>
      <c r="R46" s="35">
        <f t="shared" si="4"/>
        <v>0</v>
      </c>
      <c r="S46" s="35">
        <f t="shared" si="5"/>
        <v>0</v>
      </c>
      <c r="T46" s="34"/>
      <c r="U46" s="35">
        <f t="shared" si="6"/>
        <v>0</v>
      </c>
      <c r="V46" s="35">
        <f t="shared" si="7"/>
        <v>0</v>
      </c>
      <c r="W46" s="34"/>
      <c r="X46" s="35">
        <f t="shared" si="8"/>
        <v>0</v>
      </c>
      <c r="Y46" s="35">
        <f t="shared" si="9"/>
        <v>0</v>
      </c>
      <c r="Z46" s="35">
        <f t="shared" si="29"/>
        <v>0</v>
      </c>
      <c r="AA46" s="36">
        <f t="shared" si="30"/>
        <v>0</v>
      </c>
      <c r="AB46" s="35">
        <f t="shared" si="10"/>
        <v>0</v>
      </c>
      <c r="AC46" s="37">
        <f t="shared" si="11"/>
        <v>0</v>
      </c>
      <c r="AD46" s="38">
        <f t="shared" si="12"/>
        <v>0</v>
      </c>
      <c r="AE46" s="35">
        <f t="shared" si="13"/>
        <v>0</v>
      </c>
      <c r="AF46" s="35">
        <f t="shared" si="14"/>
        <v>0</v>
      </c>
      <c r="AH46" s="39">
        <f t="shared" si="15"/>
        <v>0</v>
      </c>
      <c r="AI46" s="39">
        <f t="shared" si="16"/>
        <v>0</v>
      </c>
      <c r="AJ46" s="39">
        <f t="shared" si="17"/>
        <v>0</v>
      </c>
      <c r="AK46" s="39">
        <f t="shared" si="18"/>
        <v>0</v>
      </c>
      <c r="AL46" s="39">
        <f t="shared" si="19"/>
        <v>0</v>
      </c>
      <c r="AM46" s="40">
        <f t="shared" si="20"/>
        <v>0</v>
      </c>
      <c r="AN46" s="39">
        <f t="shared" si="21"/>
        <v>140</v>
      </c>
      <c r="AO46" s="39">
        <f t="shared" si="22"/>
        <v>-140</v>
      </c>
      <c r="AQ46" s="41">
        <f t="shared" si="23"/>
        <v>0</v>
      </c>
      <c r="AR46" s="41">
        <f t="shared" si="24"/>
        <v>0</v>
      </c>
      <c r="AS46" s="41">
        <f t="shared" si="25"/>
        <v>0</v>
      </c>
      <c r="AT46" s="41">
        <f t="shared" si="26"/>
        <v>0</v>
      </c>
      <c r="AU46" s="41">
        <f t="shared" si="27"/>
        <v>0</v>
      </c>
      <c r="AV46" s="42">
        <f t="shared" si="28"/>
        <v>0</v>
      </c>
    </row>
    <row r="47" spans="1:48" x14ac:dyDescent="0.2">
      <c r="A47" s="29" t="s">
        <v>91</v>
      </c>
      <c r="B47" s="29" t="s">
        <v>65</v>
      </c>
      <c r="C47" s="29">
        <v>100</v>
      </c>
      <c r="D47" s="43" t="s">
        <v>89</v>
      </c>
      <c r="E47" s="31">
        <v>0.3125</v>
      </c>
      <c r="F47" s="31">
        <v>0.875</v>
      </c>
      <c r="G47" s="29">
        <v>409</v>
      </c>
      <c r="H47" s="32">
        <v>2</v>
      </c>
      <c r="I47" s="33">
        <v>8.5</v>
      </c>
      <c r="J47" s="33">
        <v>5</v>
      </c>
      <c r="K47" s="34"/>
      <c r="L47" s="35">
        <f t="shared" si="0"/>
        <v>0</v>
      </c>
      <c r="M47" s="35">
        <f t="shared" si="1"/>
        <v>0</v>
      </c>
      <c r="N47" s="34"/>
      <c r="O47" s="35">
        <f t="shared" si="2"/>
        <v>0</v>
      </c>
      <c r="P47" s="35">
        <f t="shared" si="3"/>
        <v>0</v>
      </c>
      <c r="Q47" s="34"/>
      <c r="R47" s="35">
        <f t="shared" si="4"/>
        <v>0</v>
      </c>
      <c r="S47" s="35">
        <f t="shared" si="5"/>
        <v>0</v>
      </c>
      <c r="T47" s="34"/>
      <c r="U47" s="35">
        <f t="shared" si="6"/>
        <v>0</v>
      </c>
      <c r="V47" s="35">
        <f t="shared" si="7"/>
        <v>0</v>
      </c>
      <c r="W47" s="34"/>
      <c r="X47" s="35">
        <f t="shared" si="8"/>
        <v>0</v>
      </c>
      <c r="Y47" s="35">
        <f t="shared" si="9"/>
        <v>0</v>
      </c>
      <c r="Z47" s="35">
        <f t="shared" si="29"/>
        <v>0</v>
      </c>
      <c r="AA47" s="36">
        <f t="shared" si="30"/>
        <v>0</v>
      </c>
      <c r="AB47" s="35">
        <f t="shared" si="10"/>
        <v>0</v>
      </c>
      <c r="AC47" s="37">
        <f t="shared" si="11"/>
        <v>0</v>
      </c>
      <c r="AD47" s="38">
        <f t="shared" si="12"/>
        <v>0</v>
      </c>
      <c r="AE47" s="35">
        <f t="shared" si="13"/>
        <v>0</v>
      </c>
      <c r="AF47" s="35">
        <f t="shared" si="14"/>
        <v>0</v>
      </c>
      <c r="AH47" s="39">
        <f t="shared" si="15"/>
        <v>0</v>
      </c>
      <c r="AI47" s="39">
        <f t="shared" si="16"/>
        <v>0</v>
      </c>
      <c r="AJ47" s="39">
        <f t="shared" si="17"/>
        <v>0</v>
      </c>
      <c r="AK47" s="39">
        <f t="shared" si="18"/>
        <v>0</v>
      </c>
      <c r="AL47" s="39">
        <f t="shared" si="19"/>
        <v>0</v>
      </c>
      <c r="AM47" s="40">
        <f t="shared" si="20"/>
        <v>0</v>
      </c>
      <c r="AN47" s="39">
        <f t="shared" si="21"/>
        <v>100</v>
      </c>
      <c r="AO47" s="39">
        <f t="shared" si="22"/>
        <v>-100</v>
      </c>
      <c r="AQ47" s="41">
        <f t="shared" si="23"/>
        <v>0</v>
      </c>
      <c r="AR47" s="41">
        <f t="shared" si="24"/>
        <v>0</v>
      </c>
      <c r="AS47" s="41">
        <f t="shared" si="25"/>
        <v>0</v>
      </c>
      <c r="AT47" s="41">
        <f t="shared" si="26"/>
        <v>0</v>
      </c>
      <c r="AU47" s="41">
        <f t="shared" si="27"/>
        <v>0</v>
      </c>
      <c r="AV47" s="42">
        <f t="shared" si="28"/>
        <v>0</v>
      </c>
    </row>
    <row r="48" spans="1:48" x14ac:dyDescent="0.2">
      <c r="A48" s="29" t="s">
        <v>92</v>
      </c>
      <c r="B48" s="29" t="s">
        <v>65</v>
      </c>
      <c r="C48" s="29">
        <v>116</v>
      </c>
      <c r="D48" s="43" t="s">
        <v>89</v>
      </c>
      <c r="E48" s="31">
        <v>0.42430555555555555</v>
      </c>
      <c r="F48" s="31">
        <v>0.86805555555555558</v>
      </c>
      <c r="G48" s="29">
        <v>328</v>
      </c>
      <c r="H48" s="32">
        <v>0</v>
      </c>
      <c r="I48" s="33">
        <v>6.5</v>
      </c>
      <c r="J48" s="33">
        <v>4</v>
      </c>
      <c r="K48" s="34"/>
      <c r="L48" s="35">
        <f t="shared" si="0"/>
        <v>0</v>
      </c>
      <c r="M48" s="35">
        <f t="shared" si="1"/>
        <v>0</v>
      </c>
      <c r="N48" s="34"/>
      <c r="O48" s="35">
        <f t="shared" si="2"/>
        <v>0</v>
      </c>
      <c r="P48" s="35">
        <f t="shared" si="3"/>
        <v>0</v>
      </c>
      <c r="Q48" s="34"/>
      <c r="R48" s="35">
        <f t="shared" si="4"/>
        <v>0</v>
      </c>
      <c r="S48" s="35">
        <f t="shared" si="5"/>
        <v>0</v>
      </c>
      <c r="T48" s="34"/>
      <c r="U48" s="35">
        <f t="shared" si="6"/>
        <v>0</v>
      </c>
      <c r="V48" s="35">
        <f t="shared" si="7"/>
        <v>0</v>
      </c>
      <c r="W48" s="34"/>
      <c r="X48" s="35">
        <f t="shared" si="8"/>
        <v>0</v>
      </c>
      <c r="Y48" s="35">
        <f t="shared" si="9"/>
        <v>0</v>
      </c>
      <c r="Z48" s="35">
        <f t="shared" si="29"/>
        <v>0</v>
      </c>
      <c r="AA48" s="36">
        <f t="shared" si="30"/>
        <v>0</v>
      </c>
      <c r="AB48" s="35">
        <f t="shared" si="10"/>
        <v>0</v>
      </c>
      <c r="AC48" s="37">
        <f t="shared" si="11"/>
        <v>0</v>
      </c>
      <c r="AD48" s="38">
        <f t="shared" si="12"/>
        <v>0</v>
      </c>
      <c r="AE48" s="35">
        <f t="shared" si="13"/>
        <v>0</v>
      </c>
      <c r="AF48" s="35">
        <f t="shared" si="14"/>
        <v>0</v>
      </c>
      <c r="AH48" s="39">
        <f t="shared" si="15"/>
        <v>0</v>
      </c>
      <c r="AI48" s="39">
        <f t="shared" si="16"/>
        <v>0</v>
      </c>
      <c r="AJ48" s="39">
        <f t="shared" si="17"/>
        <v>0</v>
      </c>
      <c r="AK48" s="39">
        <f t="shared" si="18"/>
        <v>0</v>
      </c>
      <c r="AL48" s="39">
        <f t="shared" si="19"/>
        <v>0</v>
      </c>
      <c r="AM48" s="40">
        <f t="shared" si="20"/>
        <v>0</v>
      </c>
      <c r="AN48" s="39">
        <f t="shared" si="21"/>
        <v>116</v>
      </c>
      <c r="AO48" s="39">
        <f t="shared" si="22"/>
        <v>-116</v>
      </c>
      <c r="AQ48" s="41">
        <f t="shared" si="23"/>
        <v>0</v>
      </c>
      <c r="AR48" s="41">
        <f t="shared" si="24"/>
        <v>0</v>
      </c>
      <c r="AS48" s="41">
        <f t="shared" si="25"/>
        <v>0</v>
      </c>
      <c r="AT48" s="41">
        <f t="shared" si="26"/>
        <v>0</v>
      </c>
      <c r="AU48" s="41">
        <f t="shared" si="27"/>
        <v>0</v>
      </c>
      <c r="AV48" s="42">
        <f t="shared" si="28"/>
        <v>0</v>
      </c>
    </row>
    <row r="49" spans="1:48" x14ac:dyDescent="0.2">
      <c r="A49" s="29" t="s">
        <v>92</v>
      </c>
      <c r="B49" s="29" t="s">
        <v>65</v>
      </c>
      <c r="C49" s="29">
        <v>112</v>
      </c>
      <c r="D49" s="43" t="s">
        <v>89</v>
      </c>
      <c r="E49" s="31">
        <v>0.41666666666666669</v>
      </c>
      <c r="F49" s="31">
        <v>0.86458333333333337</v>
      </c>
      <c r="G49" s="29">
        <v>311</v>
      </c>
      <c r="H49" s="32">
        <v>1</v>
      </c>
      <c r="I49" s="33">
        <v>7</v>
      </c>
      <c r="J49" s="33">
        <v>4</v>
      </c>
      <c r="K49" s="34"/>
      <c r="L49" s="35">
        <f t="shared" si="0"/>
        <v>0</v>
      </c>
      <c r="M49" s="35">
        <f t="shared" si="1"/>
        <v>0</v>
      </c>
      <c r="N49" s="34"/>
      <c r="O49" s="35">
        <f t="shared" si="2"/>
        <v>0</v>
      </c>
      <c r="P49" s="35">
        <f t="shared" si="3"/>
        <v>0</v>
      </c>
      <c r="Q49" s="34"/>
      <c r="R49" s="35">
        <f t="shared" si="4"/>
        <v>0</v>
      </c>
      <c r="S49" s="35">
        <f t="shared" si="5"/>
        <v>0</v>
      </c>
      <c r="T49" s="34"/>
      <c r="U49" s="35">
        <f t="shared" si="6"/>
        <v>0</v>
      </c>
      <c r="V49" s="35">
        <f t="shared" si="7"/>
        <v>0</v>
      </c>
      <c r="W49" s="34"/>
      <c r="X49" s="35">
        <f t="shared" si="8"/>
        <v>0</v>
      </c>
      <c r="Y49" s="35">
        <f t="shared" si="9"/>
        <v>0</v>
      </c>
      <c r="Z49" s="35">
        <f t="shared" si="29"/>
        <v>0</v>
      </c>
      <c r="AA49" s="36">
        <f t="shared" si="30"/>
        <v>0</v>
      </c>
      <c r="AB49" s="35">
        <f t="shared" si="10"/>
        <v>0</v>
      </c>
      <c r="AC49" s="37">
        <f t="shared" si="11"/>
        <v>0</v>
      </c>
      <c r="AD49" s="38">
        <f t="shared" si="12"/>
        <v>0</v>
      </c>
      <c r="AE49" s="35">
        <f t="shared" si="13"/>
        <v>0</v>
      </c>
      <c r="AF49" s="35">
        <f t="shared" si="14"/>
        <v>0</v>
      </c>
      <c r="AH49" s="39">
        <f t="shared" si="15"/>
        <v>0</v>
      </c>
      <c r="AI49" s="39">
        <f t="shared" si="16"/>
        <v>0</v>
      </c>
      <c r="AJ49" s="39">
        <f t="shared" si="17"/>
        <v>0</v>
      </c>
      <c r="AK49" s="39">
        <f t="shared" si="18"/>
        <v>0</v>
      </c>
      <c r="AL49" s="39">
        <f t="shared" si="19"/>
        <v>0</v>
      </c>
      <c r="AM49" s="40">
        <f t="shared" si="20"/>
        <v>0</v>
      </c>
      <c r="AN49" s="39">
        <f t="shared" si="21"/>
        <v>112</v>
      </c>
      <c r="AO49" s="39">
        <f t="shared" si="22"/>
        <v>-112</v>
      </c>
      <c r="AQ49" s="41">
        <f t="shared" si="23"/>
        <v>0</v>
      </c>
      <c r="AR49" s="41">
        <f t="shared" si="24"/>
        <v>0</v>
      </c>
      <c r="AS49" s="41">
        <f t="shared" si="25"/>
        <v>0</v>
      </c>
      <c r="AT49" s="41">
        <f t="shared" si="26"/>
        <v>0</v>
      </c>
      <c r="AU49" s="41">
        <f t="shared" si="27"/>
        <v>0</v>
      </c>
      <c r="AV49" s="42">
        <f t="shared" si="28"/>
        <v>0</v>
      </c>
    </row>
    <row r="50" spans="1:48" x14ac:dyDescent="0.2">
      <c r="A50" s="29" t="s">
        <v>93</v>
      </c>
      <c r="B50" s="29" t="s">
        <v>65</v>
      </c>
      <c r="C50" s="29">
        <v>297</v>
      </c>
      <c r="D50" s="43" t="s">
        <v>89</v>
      </c>
      <c r="E50" s="31">
        <v>0.35416666666666669</v>
      </c>
      <c r="F50" s="31">
        <v>0.72083333333333333</v>
      </c>
      <c r="G50" s="29">
        <v>257</v>
      </c>
      <c r="H50" s="32">
        <v>0</v>
      </c>
      <c r="I50" s="33">
        <v>5.5</v>
      </c>
      <c r="J50" s="33">
        <v>3</v>
      </c>
      <c r="K50" s="34"/>
      <c r="L50" s="35">
        <f t="shared" si="0"/>
        <v>0</v>
      </c>
      <c r="M50" s="35">
        <f t="shared" si="1"/>
        <v>0</v>
      </c>
      <c r="N50" s="34"/>
      <c r="O50" s="35">
        <f t="shared" si="2"/>
        <v>0</v>
      </c>
      <c r="P50" s="35">
        <f t="shared" si="3"/>
        <v>0</v>
      </c>
      <c r="Q50" s="34"/>
      <c r="R50" s="35">
        <f t="shared" si="4"/>
        <v>0</v>
      </c>
      <c r="S50" s="35">
        <f t="shared" si="5"/>
        <v>0</v>
      </c>
      <c r="T50" s="34"/>
      <c r="U50" s="35">
        <f t="shared" si="6"/>
        <v>0</v>
      </c>
      <c r="V50" s="35">
        <f t="shared" si="7"/>
        <v>0</v>
      </c>
      <c r="W50" s="34"/>
      <c r="X50" s="35">
        <f t="shared" si="8"/>
        <v>0</v>
      </c>
      <c r="Y50" s="35">
        <f t="shared" si="9"/>
        <v>0</v>
      </c>
      <c r="Z50" s="35">
        <f t="shared" si="29"/>
        <v>0</v>
      </c>
      <c r="AA50" s="36">
        <f t="shared" si="30"/>
        <v>0</v>
      </c>
      <c r="AB50" s="35">
        <f t="shared" si="10"/>
        <v>0</v>
      </c>
      <c r="AC50" s="37">
        <f t="shared" si="11"/>
        <v>0</v>
      </c>
      <c r="AD50" s="38">
        <f t="shared" si="12"/>
        <v>0</v>
      </c>
      <c r="AE50" s="35">
        <f t="shared" si="13"/>
        <v>0</v>
      </c>
      <c r="AF50" s="35">
        <f t="shared" si="14"/>
        <v>0</v>
      </c>
      <c r="AH50" s="39">
        <f t="shared" si="15"/>
        <v>0</v>
      </c>
      <c r="AI50" s="39">
        <f t="shared" si="16"/>
        <v>0</v>
      </c>
      <c r="AJ50" s="39">
        <f t="shared" si="17"/>
        <v>0</v>
      </c>
      <c r="AK50" s="39">
        <f t="shared" si="18"/>
        <v>0</v>
      </c>
      <c r="AL50" s="39">
        <f t="shared" si="19"/>
        <v>0</v>
      </c>
      <c r="AM50" s="40">
        <f t="shared" si="20"/>
        <v>0</v>
      </c>
      <c r="AN50" s="39">
        <f t="shared" si="21"/>
        <v>297</v>
      </c>
      <c r="AO50" s="39">
        <f t="shared" si="22"/>
        <v>-297</v>
      </c>
      <c r="AQ50" s="41">
        <f t="shared" si="23"/>
        <v>0</v>
      </c>
      <c r="AR50" s="41">
        <f t="shared" si="24"/>
        <v>0</v>
      </c>
      <c r="AS50" s="41">
        <f t="shared" si="25"/>
        <v>0</v>
      </c>
      <c r="AT50" s="41">
        <f t="shared" si="26"/>
        <v>0</v>
      </c>
      <c r="AU50" s="41">
        <f t="shared" si="27"/>
        <v>0</v>
      </c>
      <c r="AV50" s="42">
        <f t="shared" si="28"/>
        <v>0</v>
      </c>
    </row>
    <row r="51" spans="1:48" x14ac:dyDescent="0.2">
      <c r="A51" s="29" t="s">
        <v>90</v>
      </c>
      <c r="B51" s="29" t="s">
        <v>62</v>
      </c>
      <c r="C51" s="29">
        <v>76</v>
      </c>
      <c r="D51" s="43" t="s">
        <v>63</v>
      </c>
      <c r="E51" s="31">
        <v>0.44791666666666669</v>
      </c>
      <c r="F51" s="31">
        <v>0.81388888888888888</v>
      </c>
      <c r="G51" s="29">
        <v>231</v>
      </c>
      <c r="H51" s="32">
        <v>0</v>
      </c>
      <c r="I51" s="33">
        <v>6</v>
      </c>
      <c r="J51" s="33">
        <v>3</v>
      </c>
      <c r="K51" s="34"/>
      <c r="L51" s="35">
        <f t="shared" si="0"/>
        <v>0</v>
      </c>
      <c r="M51" s="35">
        <f t="shared" si="1"/>
        <v>0</v>
      </c>
      <c r="N51" s="34"/>
      <c r="O51" s="35">
        <f t="shared" si="2"/>
        <v>0</v>
      </c>
      <c r="P51" s="35">
        <f t="shared" si="3"/>
        <v>0</v>
      </c>
      <c r="Q51" s="34"/>
      <c r="R51" s="35">
        <f t="shared" si="4"/>
        <v>0</v>
      </c>
      <c r="S51" s="35">
        <f t="shared" si="5"/>
        <v>0</v>
      </c>
      <c r="T51" s="34"/>
      <c r="U51" s="35">
        <f t="shared" si="6"/>
        <v>0</v>
      </c>
      <c r="V51" s="35">
        <f t="shared" si="7"/>
        <v>0</v>
      </c>
      <c r="W51" s="34"/>
      <c r="X51" s="35">
        <f t="shared" si="8"/>
        <v>0</v>
      </c>
      <c r="Y51" s="35">
        <f t="shared" si="9"/>
        <v>0</v>
      </c>
      <c r="Z51" s="35">
        <f t="shared" si="29"/>
        <v>0</v>
      </c>
      <c r="AA51" s="36">
        <f t="shared" si="30"/>
        <v>0</v>
      </c>
      <c r="AB51" s="35">
        <f t="shared" si="10"/>
        <v>0</v>
      </c>
      <c r="AC51" s="37">
        <f t="shared" si="11"/>
        <v>0</v>
      </c>
      <c r="AD51" s="38">
        <f t="shared" si="12"/>
        <v>0</v>
      </c>
      <c r="AE51" s="35">
        <f t="shared" si="13"/>
        <v>0</v>
      </c>
      <c r="AF51" s="35">
        <f t="shared" si="14"/>
        <v>0</v>
      </c>
      <c r="AH51" s="39">
        <f t="shared" si="15"/>
        <v>0</v>
      </c>
      <c r="AI51" s="39">
        <f t="shared" si="16"/>
        <v>0</v>
      </c>
      <c r="AJ51" s="39">
        <f t="shared" si="17"/>
        <v>0</v>
      </c>
      <c r="AK51" s="39">
        <f t="shared" si="18"/>
        <v>0</v>
      </c>
      <c r="AL51" s="39">
        <f t="shared" si="19"/>
        <v>0</v>
      </c>
      <c r="AM51" s="40">
        <f t="shared" si="20"/>
        <v>0</v>
      </c>
      <c r="AN51" s="39">
        <f t="shared" si="21"/>
        <v>76</v>
      </c>
      <c r="AO51" s="39">
        <f t="shared" si="22"/>
        <v>-76</v>
      </c>
      <c r="AQ51" s="41">
        <f t="shared" si="23"/>
        <v>0</v>
      </c>
      <c r="AR51" s="41">
        <f t="shared" si="24"/>
        <v>0</v>
      </c>
      <c r="AS51" s="41">
        <f t="shared" si="25"/>
        <v>0</v>
      </c>
      <c r="AT51" s="41">
        <f t="shared" si="26"/>
        <v>0</v>
      </c>
      <c r="AU51" s="41">
        <f t="shared" si="27"/>
        <v>0</v>
      </c>
      <c r="AV51" s="42">
        <f t="shared" si="28"/>
        <v>0</v>
      </c>
    </row>
    <row r="52" spans="1:48" x14ac:dyDescent="0.2">
      <c r="A52" s="29" t="s">
        <v>94</v>
      </c>
      <c r="B52" s="29" t="s">
        <v>66</v>
      </c>
      <c r="C52" s="29">
        <v>67</v>
      </c>
      <c r="D52" s="43" t="s">
        <v>67</v>
      </c>
      <c r="E52" s="31">
        <v>0.375</v>
      </c>
      <c r="F52" s="31">
        <v>0.66666666666666663</v>
      </c>
      <c r="G52" s="29">
        <v>140</v>
      </c>
      <c r="H52" s="32">
        <v>0</v>
      </c>
      <c r="I52" s="33">
        <v>5</v>
      </c>
      <c r="J52" s="33">
        <v>1.5</v>
      </c>
      <c r="K52" s="34"/>
      <c r="L52" s="35">
        <f t="shared" si="0"/>
        <v>0</v>
      </c>
      <c r="M52" s="35">
        <f t="shared" si="1"/>
        <v>0</v>
      </c>
      <c r="N52" s="34"/>
      <c r="O52" s="35">
        <f t="shared" si="2"/>
        <v>0</v>
      </c>
      <c r="P52" s="35">
        <f t="shared" si="3"/>
        <v>0</v>
      </c>
      <c r="Q52" s="34"/>
      <c r="R52" s="35">
        <f t="shared" si="4"/>
        <v>0</v>
      </c>
      <c r="S52" s="35">
        <f t="shared" si="5"/>
        <v>0</v>
      </c>
      <c r="T52" s="34"/>
      <c r="U52" s="35">
        <f t="shared" si="6"/>
        <v>0</v>
      </c>
      <c r="V52" s="35">
        <f t="shared" si="7"/>
        <v>0</v>
      </c>
      <c r="W52" s="34"/>
      <c r="X52" s="35">
        <f t="shared" si="8"/>
        <v>0</v>
      </c>
      <c r="Y52" s="35">
        <f t="shared" si="9"/>
        <v>0</v>
      </c>
      <c r="Z52" s="35">
        <f t="shared" si="29"/>
        <v>0</v>
      </c>
      <c r="AA52" s="36">
        <f t="shared" si="30"/>
        <v>0</v>
      </c>
      <c r="AB52" s="35">
        <f t="shared" si="10"/>
        <v>0</v>
      </c>
      <c r="AC52" s="37">
        <f t="shared" si="11"/>
        <v>0</v>
      </c>
      <c r="AD52" s="38">
        <f t="shared" si="12"/>
        <v>0</v>
      </c>
      <c r="AE52" s="35">
        <f t="shared" si="13"/>
        <v>0</v>
      </c>
      <c r="AF52" s="35">
        <f t="shared" si="14"/>
        <v>0</v>
      </c>
      <c r="AH52" s="39">
        <f t="shared" si="15"/>
        <v>0</v>
      </c>
      <c r="AI52" s="39">
        <f t="shared" si="16"/>
        <v>0</v>
      </c>
      <c r="AJ52" s="39">
        <f t="shared" si="17"/>
        <v>0</v>
      </c>
      <c r="AK52" s="39">
        <f t="shared" si="18"/>
        <v>0</v>
      </c>
      <c r="AL52" s="39">
        <f t="shared" si="19"/>
        <v>0</v>
      </c>
      <c r="AM52" s="40">
        <f t="shared" si="20"/>
        <v>0</v>
      </c>
      <c r="AN52" s="39">
        <f t="shared" si="21"/>
        <v>67</v>
      </c>
      <c r="AO52" s="39">
        <f t="shared" si="22"/>
        <v>-67</v>
      </c>
      <c r="AQ52" s="41">
        <f t="shared" si="23"/>
        <v>0</v>
      </c>
      <c r="AR52" s="41">
        <f t="shared" si="24"/>
        <v>0</v>
      </c>
      <c r="AS52" s="41">
        <f t="shared" si="25"/>
        <v>0</v>
      </c>
      <c r="AT52" s="41">
        <f t="shared" si="26"/>
        <v>0</v>
      </c>
      <c r="AU52" s="41">
        <f t="shared" si="27"/>
        <v>0</v>
      </c>
      <c r="AV52" s="42">
        <f t="shared" si="28"/>
        <v>0</v>
      </c>
    </row>
    <row r="53" spans="1:48" x14ac:dyDescent="0.2">
      <c r="A53" s="29" t="s">
        <v>95</v>
      </c>
      <c r="B53" s="29" t="s">
        <v>69</v>
      </c>
      <c r="C53" s="29">
        <v>176</v>
      </c>
      <c r="D53" s="43" t="s">
        <v>67</v>
      </c>
      <c r="E53" s="31">
        <v>0.375</v>
      </c>
      <c r="F53" s="31">
        <v>0.66666666666666663</v>
      </c>
      <c r="G53" s="29">
        <v>129</v>
      </c>
      <c r="H53" s="32">
        <v>0</v>
      </c>
      <c r="I53" s="33">
        <v>5.5</v>
      </c>
      <c r="J53" s="33">
        <v>1.5</v>
      </c>
      <c r="K53" s="34"/>
      <c r="L53" s="35">
        <f t="shared" si="0"/>
        <v>0</v>
      </c>
      <c r="M53" s="35">
        <f t="shared" si="1"/>
        <v>0</v>
      </c>
      <c r="N53" s="34"/>
      <c r="O53" s="35">
        <f t="shared" si="2"/>
        <v>0</v>
      </c>
      <c r="P53" s="35">
        <f t="shared" si="3"/>
        <v>0</v>
      </c>
      <c r="Q53" s="34"/>
      <c r="R53" s="35">
        <f t="shared" si="4"/>
        <v>0</v>
      </c>
      <c r="S53" s="35">
        <f t="shared" si="5"/>
        <v>0</v>
      </c>
      <c r="T53" s="34"/>
      <c r="U53" s="35">
        <f t="shared" si="6"/>
        <v>0</v>
      </c>
      <c r="V53" s="35">
        <f t="shared" si="7"/>
        <v>0</v>
      </c>
      <c r="W53" s="34"/>
      <c r="X53" s="35">
        <f t="shared" si="8"/>
        <v>0</v>
      </c>
      <c r="Y53" s="35">
        <f t="shared" si="9"/>
        <v>0</v>
      </c>
      <c r="Z53" s="35">
        <f t="shared" si="29"/>
        <v>0</v>
      </c>
      <c r="AA53" s="36">
        <f t="shared" si="30"/>
        <v>0</v>
      </c>
      <c r="AB53" s="35">
        <f t="shared" si="10"/>
        <v>0</v>
      </c>
      <c r="AC53" s="37">
        <f t="shared" si="11"/>
        <v>0</v>
      </c>
      <c r="AD53" s="38">
        <f t="shared" si="12"/>
        <v>0</v>
      </c>
      <c r="AE53" s="35">
        <f t="shared" si="13"/>
        <v>0</v>
      </c>
      <c r="AF53" s="35">
        <f t="shared" si="14"/>
        <v>0</v>
      </c>
      <c r="AH53" s="39">
        <f t="shared" si="15"/>
        <v>0</v>
      </c>
      <c r="AI53" s="39">
        <f t="shared" si="16"/>
        <v>0</v>
      </c>
      <c r="AJ53" s="39">
        <f t="shared" si="17"/>
        <v>0</v>
      </c>
      <c r="AK53" s="39">
        <f t="shared" si="18"/>
        <v>0</v>
      </c>
      <c r="AL53" s="39">
        <f t="shared" si="19"/>
        <v>0</v>
      </c>
      <c r="AM53" s="40">
        <f t="shared" si="20"/>
        <v>0</v>
      </c>
      <c r="AN53" s="39">
        <f t="shared" si="21"/>
        <v>176</v>
      </c>
      <c r="AO53" s="39">
        <f t="shared" si="22"/>
        <v>-176</v>
      </c>
      <c r="AQ53" s="41">
        <f t="shared" si="23"/>
        <v>0</v>
      </c>
      <c r="AR53" s="41">
        <f t="shared" si="24"/>
        <v>0</v>
      </c>
      <c r="AS53" s="41">
        <f t="shared" si="25"/>
        <v>0</v>
      </c>
      <c r="AT53" s="41">
        <f t="shared" si="26"/>
        <v>0</v>
      </c>
      <c r="AU53" s="41">
        <f t="shared" si="27"/>
        <v>0</v>
      </c>
      <c r="AV53" s="42">
        <f t="shared" si="28"/>
        <v>0</v>
      </c>
    </row>
    <row r="54" spans="1:48" x14ac:dyDescent="0.2">
      <c r="A54" s="29" t="s">
        <v>96</v>
      </c>
      <c r="B54" s="29" t="s">
        <v>69</v>
      </c>
      <c r="C54" s="29">
        <v>115</v>
      </c>
      <c r="D54" s="43" t="s">
        <v>89</v>
      </c>
      <c r="E54" s="31">
        <v>0.45833333333333331</v>
      </c>
      <c r="F54" s="31">
        <v>0.76875000000000004</v>
      </c>
      <c r="G54" s="29">
        <v>239</v>
      </c>
      <c r="H54" s="32">
        <v>0</v>
      </c>
      <c r="I54" s="33">
        <v>4.5</v>
      </c>
      <c r="J54" s="33">
        <v>3</v>
      </c>
      <c r="K54" s="34"/>
      <c r="L54" s="35">
        <f t="shared" si="0"/>
        <v>0</v>
      </c>
      <c r="M54" s="35">
        <f t="shared" si="1"/>
        <v>0</v>
      </c>
      <c r="N54" s="34"/>
      <c r="O54" s="35">
        <f t="shared" si="2"/>
        <v>0</v>
      </c>
      <c r="P54" s="35">
        <f t="shared" si="3"/>
        <v>0</v>
      </c>
      <c r="Q54" s="34"/>
      <c r="R54" s="35">
        <f t="shared" si="4"/>
        <v>0</v>
      </c>
      <c r="S54" s="35">
        <f t="shared" si="5"/>
        <v>0</v>
      </c>
      <c r="T54" s="34"/>
      <c r="U54" s="35">
        <f t="shared" si="6"/>
        <v>0</v>
      </c>
      <c r="V54" s="35">
        <f t="shared" si="7"/>
        <v>0</v>
      </c>
      <c r="W54" s="34"/>
      <c r="X54" s="35">
        <f t="shared" si="8"/>
        <v>0</v>
      </c>
      <c r="Y54" s="35">
        <f t="shared" si="9"/>
        <v>0</v>
      </c>
      <c r="Z54" s="35">
        <f t="shared" si="29"/>
        <v>0</v>
      </c>
      <c r="AA54" s="36">
        <f t="shared" si="30"/>
        <v>0</v>
      </c>
      <c r="AB54" s="35">
        <f t="shared" si="10"/>
        <v>0</v>
      </c>
      <c r="AC54" s="37">
        <f t="shared" si="11"/>
        <v>0</v>
      </c>
      <c r="AD54" s="38">
        <f t="shared" si="12"/>
        <v>0</v>
      </c>
      <c r="AE54" s="35">
        <f t="shared" si="13"/>
        <v>0</v>
      </c>
      <c r="AF54" s="35">
        <f t="shared" si="14"/>
        <v>0</v>
      </c>
      <c r="AH54" s="39">
        <f t="shared" si="15"/>
        <v>0</v>
      </c>
      <c r="AI54" s="39">
        <f t="shared" si="16"/>
        <v>0</v>
      </c>
      <c r="AJ54" s="39">
        <f t="shared" si="17"/>
        <v>0</v>
      </c>
      <c r="AK54" s="39">
        <f t="shared" si="18"/>
        <v>0</v>
      </c>
      <c r="AL54" s="39">
        <f t="shared" si="19"/>
        <v>0</v>
      </c>
      <c r="AM54" s="40">
        <f t="shared" si="20"/>
        <v>0</v>
      </c>
      <c r="AN54" s="39">
        <f t="shared" si="21"/>
        <v>115</v>
      </c>
      <c r="AO54" s="39">
        <f t="shared" si="22"/>
        <v>-115</v>
      </c>
      <c r="AQ54" s="41">
        <f t="shared" si="23"/>
        <v>0</v>
      </c>
      <c r="AR54" s="41">
        <f t="shared" si="24"/>
        <v>0</v>
      </c>
      <c r="AS54" s="41">
        <f t="shared" si="25"/>
        <v>0</v>
      </c>
      <c r="AT54" s="41">
        <f t="shared" si="26"/>
        <v>0</v>
      </c>
      <c r="AU54" s="41">
        <f t="shared" si="27"/>
        <v>0</v>
      </c>
      <c r="AV54" s="42">
        <f t="shared" si="28"/>
        <v>0</v>
      </c>
    </row>
    <row r="55" spans="1:48" x14ac:dyDescent="0.2">
      <c r="A55" s="44" t="s">
        <v>97</v>
      </c>
      <c r="B55" s="44"/>
      <c r="C55" s="45"/>
      <c r="D55" s="44"/>
      <c r="E55" s="44"/>
      <c r="F55" s="44"/>
      <c r="G55" s="44"/>
      <c r="H55" s="44"/>
      <c r="I55" s="44"/>
      <c r="J55" s="44"/>
      <c r="K55" s="46"/>
      <c r="L55" s="46">
        <f>SUM(L17:L54)</f>
        <v>0</v>
      </c>
      <c r="M55" s="46">
        <f>SUM(M17:M54)</f>
        <v>0</v>
      </c>
      <c r="N55" s="47"/>
      <c r="O55" s="46">
        <f>SUM(O17:O54)</f>
        <v>0</v>
      </c>
      <c r="P55" s="46">
        <f>SUM(P17:P54)</f>
        <v>0</v>
      </c>
      <c r="Q55" s="47"/>
      <c r="R55" s="46">
        <f>SUM(R17:R54)</f>
        <v>0</v>
      </c>
      <c r="S55" s="46">
        <f>SUM(S17:S54)</f>
        <v>0</v>
      </c>
      <c r="T55" s="46"/>
      <c r="U55" s="46">
        <f>SUM(U17:U54)</f>
        <v>0</v>
      </c>
      <c r="V55" s="46">
        <f>SUM(V17:V54)</f>
        <v>0</v>
      </c>
      <c r="W55" s="46"/>
      <c r="X55" s="46">
        <f>SUM(X17:X54)</f>
        <v>0</v>
      </c>
      <c r="Y55" s="46">
        <f>SUM(Y17:Y54)</f>
        <v>0</v>
      </c>
      <c r="Z55" s="46">
        <f>SUM(Z17:Z54)</f>
        <v>0</v>
      </c>
      <c r="AA55" s="46"/>
      <c r="AB55" s="46"/>
      <c r="AC55" s="46"/>
      <c r="AD55" s="46">
        <f>SUM(AD17:AD54)</f>
        <v>0</v>
      </c>
      <c r="AE55" s="46"/>
      <c r="AF55" s="46">
        <f>SUM(AF17:AF54)</f>
        <v>0</v>
      </c>
    </row>
    <row r="56" spans="1:48" x14ac:dyDescent="0.2">
      <c r="M56" s="48"/>
      <c r="N56" s="48"/>
      <c r="O56" s="48"/>
      <c r="P56" s="2"/>
      <c r="Q56" s="48"/>
      <c r="R56" s="48"/>
      <c r="S56" s="2"/>
      <c r="T56" s="48"/>
      <c r="U56" s="48"/>
      <c r="V56" s="48"/>
      <c r="W56" s="48"/>
      <c r="X56" s="48"/>
      <c r="Y56" s="48"/>
      <c r="Z56" s="48"/>
      <c r="AA56" s="48"/>
      <c r="AB56" s="48"/>
    </row>
    <row r="57" spans="1:48" x14ac:dyDescent="0.2">
      <c r="M57" s="48"/>
      <c r="N57" s="48"/>
      <c r="O57" s="48"/>
      <c r="P57" s="2"/>
      <c r="Q57" s="48"/>
      <c r="R57" s="48"/>
      <c r="S57" s="2"/>
      <c r="T57" s="48"/>
      <c r="U57" s="48"/>
      <c r="V57" s="48"/>
      <c r="W57" s="48"/>
      <c r="X57" s="48"/>
      <c r="Y57" s="48"/>
      <c r="Z57" s="48"/>
      <c r="AA57" s="48"/>
      <c r="AB57" s="48"/>
    </row>
    <row r="58" spans="1:48" ht="27.75" customHeight="1" x14ac:dyDescent="0.2">
      <c r="A58" s="88" t="s">
        <v>98</v>
      </c>
      <c r="B58" s="89"/>
      <c r="C58" s="89"/>
      <c r="D58" s="89"/>
      <c r="E58" s="89"/>
      <c r="F58" s="89"/>
      <c r="G58" s="89"/>
      <c r="H58" s="89"/>
      <c r="I58" s="89"/>
      <c r="J58" s="90"/>
      <c r="AH58" s="86" t="s">
        <v>25</v>
      </c>
      <c r="AI58" s="86"/>
      <c r="AJ58" s="86"/>
      <c r="AK58" s="86"/>
      <c r="AL58" s="86"/>
      <c r="AM58" s="86"/>
      <c r="AN58" s="86"/>
      <c r="AO58" s="86"/>
      <c r="AQ58" s="87" t="s">
        <v>26</v>
      </c>
      <c r="AR58" s="87"/>
      <c r="AS58" s="87"/>
      <c r="AT58" s="87"/>
      <c r="AU58" s="87"/>
      <c r="AV58" s="87"/>
    </row>
    <row r="59" spans="1:48" ht="61.5" customHeight="1" x14ac:dyDescent="0.2">
      <c r="A59" s="49" t="s">
        <v>27</v>
      </c>
      <c r="B59" s="27" t="s">
        <v>28</v>
      </c>
      <c r="C59" s="27" t="s">
        <v>29</v>
      </c>
      <c r="D59" s="45" t="s">
        <v>99</v>
      </c>
      <c r="E59" s="27" t="s">
        <v>31</v>
      </c>
      <c r="F59" s="27" t="s">
        <v>100</v>
      </c>
      <c r="G59" s="27" t="s">
        <v>33</v>
      </c>
      <c r="H59" s="27" t="s">
        <v>34</v>
      </c>
      <c r="I59" s="27" t="s">
        <v>101</v>
      </c>
      <c r="J59" s="27" t="s">
        <v>102</v>
      </c>
      <c r="K59" s="27" t="s">
        <v>37</v>
      </c>
      <c r="L59" s="27" t="s">
        <v>38</v>
      </c>
      <c r="M59" s="45" t="s">
        <v>39</v>
      </c>
      <c r="N59" s="27" t="s">
        <v>40</v>
      </c>
      <c r="O59" s="45" t="s">
        <v>38</v>
      </c>
      <c r="P59" s="27" t="s">
        <v>39</v>
      </c>
      <c r="Q59" s="27" t="s">
        <v>41</v>
      </c>
      <c r="R59" s="45" t="s">
        <v>38</v>
      </c>
      <c r="S59" s="45" t="s">
        <v>39</v>
      </c>
      <c r="T59" s="27" t="s">
        <v>42</v>
      </c>
      <c r="U59" s="45" t="s">
        <v>38</v>
      </c>
      <c r="V59" s="45" t="s">
        <v>39</v>
      </c>
      <c r="W59" s="27" t="s">
        <v>43</v>
      </c>
      <c r="X59" s="45" t="s">
        <v>38</v>
      </c>
      <c r="Y59" s="45" t="s">
        <v>39</v>
      </c>
      <c r="Z59" s="27" t="s">
        <v>44</v>
      </c>
      <c r="AA59" s="27" t="s">
        <v>45</v>
      </c>
      <c r="AB59" s="27" t="s">
        <v>46</v>
      </c>
      <c r="AC59" s="27" t="s">
        <v>47</v>
      </c>
      <c r="AD59" s="27" t="s">
        <v>48</v>
      </c>
      <c r="AE59" s="27" t="s">
        <v>49</v>
      </c>
      <c r="AF59" s="27" t="s">
        <v>103</v>
      </c>
      <c r="AH59" s="27" t="s">
        <v>51</v>
      </c>
      <c r="AI59" s="27" t="s">
        <v>52</v>
      </c>
      <c r="AJ59" s="27" t="s">
        <v>53</v>
      </c>
      <c r="AK59" s="27" t="s">
        <v>54</v>
      </c>
      <c r="AL59" s="27" t="s">
        <v>55</v>
      </c>
      <c r="AM59" s="27" t="s">
        <v>56</v>
      </c>
      <c r="AN59" s="27" t="s">
        <v>57</v>
      </c>
      <c r="AO59" s="27" t="s">
        <v>58</v>
      </c>
      <c r="AQ59" s="27" t="s">
        <v>51</v>
      </c>
      <c r="AR59" s="27" t="s">
        <v>52</v>
      </c>
      <c r="AS59" s="27" t="s">
        <v>53</v>
      </c>
      <c r="AT59" s="27" t="s">
        <v>54</v>
      </c>
      <c r="AU59" s="27" t="s">
        <v>55</v>
      </c>
      <c r="AV59" s="27" t="s">
        <v>59</v>
      </c>
    </row>
    <row r="60" spans="1:48" x14ac:dyDescent="0.2">
      <c r="A60" s="50" t="s">
        <v>104</v>
      </c>
      <c r="B60" s="50" t="s">
        <v>69</v>
      </c>
      <c r="C60" s="50">
        <v>54</v>
      </c>
      <c r="D60" s="51" t="s">
        <v>72</v>
      </c>
      <c r="E60" s="62">
        <v>0.33333333333333331</v>
      </c>
      <c r="F60" s="62">
        <v>0.80208333333333337</v>
      </c>
      <c r="G60" s="50">
        <v>1180</v>
      </c>
      <c r="H60" s="32">
        <v>4</v>
      </c>
      <c r="I60" s="32">
        <v>40</v>
      </c>
      <c r="J60" s="52">
        <v>20</v>
      </c>
      <c r="K60" s="34"/>
      <c r="L60" s="35">
        <f>$C$8*G60*K60</f>
        <v>0</v>
      </c>
      <c r="M60" s="35">
        <f>$I$8*J60*K60</f>
        <v>0</v>
      </c>
      <c r="N60" s="34"/>
      <c r="O60" s="35">
        <f>$C$9*G60*N60</f>
        <v>0</v>
      </c>
      <c r="P60" s="35">
        <f>$I$8*J60*N60</f>
        <v>0</v>
      </c>
      <c r="Q60" s="34"/>
      <c r="R60" s="35">
        <f>$C$10*G60*Q60</f>
        <v>0</v>
      </c>
      <c r="S60" s="35">
        <f>$I$8*J60*Q60</f>
        <v>0</v>
      </c>
      <c r="T60" s="34"/>
      <c r="U60" s="35">
        <f>$C$11*G60*T60</f>
        <v>0</v>
      </c>
      <c r="V60" s="35">
        <f>$I$8*J60*T60</f>
        <v>0</v>
      </c>
      <c r="W60" s="34"/>
      <c r="X60" s="35">
        <f>$C$12*G60*W60</f>
        <v>0</v>
      </c>
      <c r="Y60" s="35">
        <f>$I$8*J60*W60</f>
        <v>0</v>
      </c>
      <c r="Z60" s="35">
        <f>L60+M60+O60+P60+R60+S60+U60+V60+X60+Y60</f>
        <v>0</v>
      </c>
      <c r="AA60" s="36">
        <f>(I60*$K$8*K60)+(I60*$K$9*N60)+(I60*$K$10*Q60)+(I60*$K$11*T60)+(I60*$K$12*W60)</f>
        <v>0</v>
      </c>
      <c r="AB60" s="35">
        <f t="shared" ref="AB60:AB64" si="31">Z60+AA60</f>
        <v>0</v>
      </c>
      <c r="AC60" s="37">
        <f>IFERROR(VLOOKUP(D60,$M$8:$N$13,2,FALSE),VLOOKUP(D60,$P$8:$Q$13,2,FALSE))</f>
        <v>0</v>
      </c>
      <c r="AD60" s="38">
        <f t="shared" ref="AD60:AD64" si="32">AB60*(100%-AC60)</f>
        <v>0</v>
      </c>
      <c r="AE60" s="35">
        <f>AV60</f>
        <v>0</v>
      </c>
      <c r="AF60" s="35">
        <f>MAX(AD60:AE60)</f>
        <v>0</v>
      </c>
      <c r="AH60" s="39">
        <f>K60*20</f>
        <v>0</v>
      </c>
      <c r="AI60" s="39">
        <f>N60*50</f>
        <v>0</v>
      </c>
      <c r="AJ60" s="39">
        <f>Q60*60</f>
        <v>0</v>
      </c>
      <c r="AK60" s="39">
        <f>T60*70</f>
        <v>0</v>
      </c>
      <c r="AL60" s="39">
        <f>W60*92</f>
        <v>0</v>
      </c>
      <c r="AM60" s="40">
        <f>SUM(AH60:AL60)</f>
        <v>0</v>
      </c>
      <c r="AN60" s="39">
        <f>C60</f>
        <v>54</v>
      </c>
      <c r="AO60" s="39">
        <f>AM60-AN60</f>
        <v>-54</v>
      </c>
      <c r="AQ60" s="41">
        <f>K60*$F$8</f>
        <v>0</v>
      </c>
      <c r="AR60" s="41">
        <f>N60*$F$9</f>
        <v>0</v>
      </c>
      <c r="AS60" s="41">
        <f>Q60*$F$10</f>
        <v>0</v>
      </c>
      <c r="AT60" s="41">
        <f>T60*$F$11</f>
        <v>0</v>
      </c>
      <c r="AU60" s="41">
        <f>W60*$F$12</f>
        <v>0</v>
      </c>
      <c r="AV60" s="42">
        <f>SUM(AQ60:AU60)</f>
        <v>0</v>
      </c>
    </row>
    <row r="61" spans="1:48" x14ac:dyDescent="0.2">
      <c r="A61" s="50" t="s">
        <v>105</v>
      </c>
      <c r="B61" s="50" t="s">
        <v>69</v>
      </c>
      <c r="C61" s="50">
        <v>64</v>
      </c>
      <c r="D61" s="51" t="s">
        <v>72</v>
      </c>
      <c r="E61" s="62">
        <v>0.25</v>
      </c>
      <c r="F61" s="62">
        <v>0.83333333333333337</v>
      </c>
      <c r="G61" s="50">
        <v>1899</v>
      </c>
      <c r="H61" s="32">
        <v>6</v>
      </c>
      <c r="I61" s="32">
        <v>40</v>
      </c>
      <c r="J61" s="52">
        <v>30</v>
      </c>
      <c r="K61" s="34"/>
      <c r="L61" s="35">
        <f>$C$8*G61*K61</f>
        <v>0</v>
      </c>
      <c r="M61" s="35">
        <f>$I$8*J61*K61</f>
        <v>0</v>
      </c>
      <c r="N61" s="34"/>
      <c r="O61" s="35">
        <f>$C$9*G61*N61</f>
        <v>0</v>
      </c>
      <c r="P61" s="35">
        <f>$I$8*J61*N61</f>
        <v>0</v>
      </c>
      <c r="Q61" s="34"/>
      <c r="R61" s="35">
        <f>$C$10*G61*Q61</f>
        <v>0</v>
      </c>
      <c r="S61" s="35">
        <f>$I$8*J61*Q61</f>
        <v>0</v>
      </c>
      <c r="T61" s="34"/>
      <c r="U61" s="35">
        <f>$C$11*G61*T61</f>
        <v>0</v>
      </c>
      <c r="V61" s="35">
        <f>$I$8*J61*T61</f>
        <v>0</v>
      </c>
      <c r="W61" s="34"/>
      <c r="X61" s="35">
        <f>$C$12*G61*W61</f>
        <v>0</v>
      </c>
      <c r="Y61" s="35">
        <f>$I$8*J61*W61</f>
        <v>0</v>
      </c>
      <c r="Z61" s="35">
        <f t="shared" ref="Z61:Z64" si="33">L61+M61+O61+P61+R61+S61+U61+V61+X61+Y61</f>
        <v>0</v>
      </c>
      <c r="AA61" s="36">
        <f t="shared" ref="AA61:AA64" si="34">(I61*$K$8*K61)+(I61*$K$9*N61)+(I61*$K$10*Q61)+(I61*$K$11*T61)+(I61*$K$12*W61)</f>
        <v>0</v>
      </c>
      <c r="AB61" s="35">
        <f t="shared" si="31"/>
        <v>0</v>
      </c>
      <c r="AC61" s="37">
        <f>IFERROR(VLOOKUP(D61,$M$8:$N$13,2,FALSE),VLOOKUP(D61,$P$8:$Q$13,2,FALSE))</f>
        <v>0</v>
      </c>
      <c r="AD61" s="38">
        <f t="shared" si="32"/>
        <v>0</v>
      </c>
      <c r="AE61" s="35">
        <f t="shared" ref="AE61:AE64" si="35">AV61</f>
        <v>0</v>
      </c>
      <c r="AF61" s="35">
        <f t="shared" ref="AF61:AF64" si="36">MAX(AD61:AE61)</f>
        <v>0</v>
      </c>
      <c r="AH61" s="39">
        <f>K61*20</f>
        <v>0</v>
      </c>
      <c r="AI61" s="39">
        <f>N61*50</f>
        <v>0</v>
      </c>
      <c r="AJ61" s="39">
        <f>Q61*60</f>
        <v>0</v>
      </c>
      <c r="AK61" s="39">
        <f>T61*70</f>
        <v>0</v>
      </c>
      <c r="AL61" s="39">
        <f>W61*92</f>
        <v>0</v>
      </c>
      <c r="AM61" s="40">
        <f>SUM(AH61:AL61)</f>
        <v>0</v>
      </c>
      <c r="AN61" s="39">
        <f>C61</f>
        <v>64</v>
      </c>
      <c r="AO61" s="39">
        <f t="shared" ref="AO61" si="37">AM61-AN61</f>
        <v>-64</v>
      </c>
      <c r="AQ61" s="41">
        <f>K61*$F$8</f>
        <v>0</v>
      </c>
      <c r="AR61" s="41">
        <f>N61*$F$9</f>
        <v>0</v>
      </c>
      <c r="AS61" s="41">
        <f>Q61*$F$10</f>
        <v>0</v>
      </c>
      <c r="AT61" s="41">
        <f>T61*$F$11</f>
        <v>0</v>
      </c>
      <c r="AU61" s="41">
        <f>W61*$F$12</f>
        <v>0</v>
      </c>
      <c r="AV61" s="42">
        <f>SUM(AQ61:AU61)</f>
        <v>0</v>
      </c>
    </row>
    <row r="62" spans="1:48" x14ac:dyDescent="0.2">
      <c r="A62" s="50" t="s">
        <v>106</v>
      </c>
      <c r="B62" s="50" t="s">
        <v>65</v>
      </c>
      <c r="C62" s="50">
        <v>145</v>
      </c>
      <c r="D62" s="51" t="s">
        <v>78</v>
      </c>
      <c r="E62" s="62">
        <v>0.29166666666666669</v>
      </c>
      <c r="F62" s="62">
        <v>2.0833333333333332E-2</v>
      </c>
      <c r="G62" s="50">
        <v>1374</v>
      </c>
      <c r="H62" s="32">
        <v>5</v>
      </c>
      <c r="I62" s="32">
        <v>40</v>
      </c>
      <c r="J62" s="52">
        <v>25</v>
      </c>
      <c r="K62" s="34"/>
      <c r="L62" s="35">
        <f>$C$8*G62*K62</f>
        <v>0</v>
      </c>
      <c r="M62" s="35">
        <f>$I$8*J62*K62</f>
        <v>0</v>
      </c>
      <c r="N62" s="34"/>
      <c r="O62" s="35">
        <f>$C$9*G62*N62</f>
        <v>0</v>
      </c>
      <c r="P62" s="35">
        <f>$I$8*J62*N62</f>
        <v>0</v>
      </c>
      <c r="Q62" s="34"/>
      <c r="R62" s="35">
        <f>$C$10*G62*Q62</f>
        <v>0</v>
      </c>
      <c r="S62" s="35">
        <f>$I$8*J62*Q62</f>
        <v>0</v>
      </c>
      <c r="T62" s="34"/>
      <c r="U62" s="35">
        <f>$C$11*G62*T62</f>
        <v>0</v>
      </c>
      <c r="V62" s="35">
        <f>$I$8*J62*T62</f>
        <v>0</v>
      </c>
      <c r="W62" s="34"/>
      <c r="X62" s="35">
        <f>$C$12*G62*W62</f>
        <v>0</v>
      </c>
      <c r="Y62" s="35">
        <f>$I$8*J62*W62</f>
        <v>0</v>
      </c>
      <c r="Z62" s="35">
        <f t="shared" si="33"/>
        <v>0</v>
      </c>
      <c r="AA62" s="36">
        <f t="shared" si="34"/>
        <v>0</v>
      </c>
      <c r="AB62" s="35">
        <f t="shared" si="31"/>
        <v>0</v>
      </c>
      <c r="AC62" s="37">
        <f>IFERROR(VLOOKUP(D62,$M$8:$N$13,2,FALSE),VLOOKUP(D62,$P$8:$Q$13,2,FALSE))</f>
        <v>0</v>
      </c>
      <c r="AD62" s="38">
        <f t="shared" si="32"/>
        <v>0</v>
      </c>
      <c r="AE62" s="35">
        <f t="shared" si="35"/>
        <v>0</v>
      </c>
      <c r="AF62" s="35">
        <f t="shared" si="36"/>
        <v>0</v>
      </c>
      <c r="AH62" s="39">
        <f>K62*20</f>
        <v>0</v>
      </c>
      <c r="AI62" s="39">
        <f>N62*50</f>
        <v>0</v>
      </c>
      <c r="AJ62" s="39">
        <f>Q62*60</f>
        <v>0</v>
      </c>
      <c r="AK62" s="39">
        <f>T62*70</f>
        <v>0</v>
      </c>
      <c r="AL62" s="39">
        <f>W62*92</f>
        <v>0</v>
      </c>
      <c r="AM62" s="40">
        <f>SUM(AH62:AL62)</f>
        <v>0</v>
      </c>
      <c r="AN62" s="39">
        <f>C62</f>
        <v>145</v>
      </c>
      <c r="AO62" s="39">
        <f>AM62-AN62</f>
        <v>-145</v>
      </c>
      <c r="AQ62" s="41">
        <f>K62*$F$8</f>
        <v>0</v>
      </c>
      <c r="AR62" s="41">
        <f>N62*$F$9</f>
        <v>0</v>
      </c>
      <c r="AS62" s="41">
        <f>Q62*$F$10</f>
        <v>0</v>
      </c>
      <c r="AT62" s="41">
        <f>T62*$F$11</f>
        <v>0</v>
      </c>
      <c r="AU62" s="41">
        <f>W62*$F$12</f>
        <v>0</v>
      </c>
      <c r="AV62" s="42">
        <f>SUM(AQ62:AU62)</f>
        <v>0</v>
      </c>
    </row>
    <row r="63" spans="1:48" x14ac:dyDescent="0.2">
      <c r="A63" s="50" t="s">
        <v>107</v>
      </c>
      <c r="B63" s="50" t="s">
        <v>65</v>
      </c>
      <c r="C63" s="50">
        <v>90</v>
      </c>
      <c r="D63" s="51" t="s">
        <v>84</v>
      </c>
      <c r="E63" s="62">
        <v>0.35416666666666669</v>
      </c>
      <c r="F63" s="62">
        <v>0.67708333333333337</v>
      </c>
      <c r="G63" s="50">
        <v>1579</v>
      </c>
      <c r="H63" s="32">
        <v>8</v>
      </c>
      <c r="I63" s="32">
        <v>50</v>
      </c>
      <c r="J63" s="52">
        <v>25</v>
      </c>
      <c r="K63" s="34"/>
      <c r="L63" s="35">
        <f>$C$8*G63*K63</f>
        <v>0</v>
      </c>
      <c r="M63" s="35">
        <f>$I$8*J63*K63</f>
        <v>0</v>
      </c>
      <c r="N63" s="34"/>
      <c r="O63" s="35">
        <f>$C$9*G63*N63</f>
        <v>0</v>
      </c>
      <c r="P63" s="35">
        <f>$I$8*J63*N63</f>
        <v>0</v>
      </c>
      <c r="Q63" s="34"/>
      <c r="R63" s="35">
        <f>$C$10*G63*Q63</f>
        <v>0</v>
      </c>
      <c r="S63" s="35">
        <f>$I$8*J63*Q63</f>
        <v>0</v>
      </c>
      <c r="T63" s="34"/>
      <c r="U63" s="35">
        <f>$C$11*G63*T63</f>
        <v>0</v>
      </c>
      <c r="V63" s="35">
        <f>$I$8*J63*T63</f>
        <v>0</v>
      </c>
      <c r="W63" s="34"/>
      <c r="X63" s="35">
        <f>$C$12*G63*W63</f>
        <v>0</v>
      </c>
      <c r="Y63" s="35">
        <f>$I$8*J63*W63</f>
        <v>0</v>
      </c>
      <c r="Z63" s="35">
        <f t="shared" si="33"/>
        <v>0</v>
      </c>
      <c r="AA63" s="36">
        <f t="shared" si="34"/>
        <v>0</v>
      </c>
      <c r="AB63" s="35">
        <f t="shared" si="31"/>
        <v>0</v>
      </c>
      <c r="AC63" s="37">
        <f>IFERROR(VLOOKUP(D63,$M$8:$N$13,2,FALSE),VLOOKUP(D63,$P$8:$Q$13,2,FALSE))</f>
        <v>0</v>
      </c>
      <c r="AD63" s="38">
        <f t="shared" si="32"/>
        <v>0</v>
      </c>
      <c r="AE63" s="35">
        <f t="shared" si="35"/>
        <v>0</v>
      </c>
      <c r="AF63" s="35">
        <f t="shared" si="36"/>
        <v>0</v>
      </c>
      <c r="AH63" s="39">
        <f>K63*20</f>
        <v>0</v>
      </c>
      <c r="AI63" s="39">
        <f>N63*50</f>
        <v>0</v>
      </c>
      <c r="AJ63" s="39">
        <f>Q63*60</f>
        <v>0</v>
      </c>
      <c r="AK63" s="39">
        <f>T63*70</f>
        <v>0</v>
      </c>
      <c r="AL63" s="39">
        <f>W63*92</f>
        <v>0</v>
      </c>
      <c r="AM63" s="40">
        <f>SUM(AH63:AL63)</f>
        <v>0</v>
      </c>
      <c r="AN63" s="39">
        <f>C63</f>
        <v>90</v>
      </c>
      <c r="AO63" s="39">
        <f t="shared" ref="AO63:AO64" si="38">AM63-AN63</f>
        <v>-90</v>
      </c>
      <c r="AQ63" s="41">
        <f>K63*$F$8</f>
        <v>0</v>
      </c>
      <c r="AR63" s="41">
        <f>N63*$F$9</f>
        <v>0</v>
      </c>
      <c r="AS63" s="41">
        <f>Q63*$F$10</f>
        <v>0</v>
      </c>
      <c r="AT63" s="41">
        <f>T63*$F$11</f>
        <v>0</v>
      </c>
      <c r="AU63" s="41">
        <f>W63*$F$12</f>
        <v>0</v>
      </c>
      <c r="AV63" s="42">
        <f>SUM(AQ63:AU63)</f>
        <v>0</v>
      </c>
    </row>
    <row r="64" spans="1:48" x14ac:dyDescent="0.2">
      <c r="A64" s="50" t="s">
        <v>108</v>
      </c>
      <c r="B64" s="50" t="s">
        <v>65</v>
      </c>
      <c r="C64" s="50">
        <v>80</v>
      </c>
      <c r="D64" s="51" t="s">
        <v>84</v>
      </c>
      <c r="E64" s="62">
        <v>0.29166666666666669</v>
      </c>
      <c r="F64" s="62">
        <v>0.75</v>
      </c>
      <c r="G64" s="50">
        <v>1727</v>
      </c>
      <c r="H64" s="32">
        <v>6</v>
      </c>
      <c r="I64" s="32">
        <v>50</v>
      </c>
      <c r="J64" s="52">
        <v>30</v>
      </c>
      <c r="K64" s="34"/>
      <c r="L64" s="35">
        <f>$C$8*G64*K64</f>
        <v>0</v>
      </c>
      <c r="M64" s="35">
        <f>$I$8*J64*K64</f>
        <v>0</v>
      </c>
      <c r="N64" s="34"/>
      <c r="O64" s="35">
        <f>$C$9*G64*N64</f>
        <v>0</v>
      </c>
      <c r="P64" s="35">
        <f>$I$8*J64*N64</f>
        <v>0</v>
      </c>
      <c r="Q64" s="34"/>
      <c r="R64" s="35">
        <f>$C$10*G64*Q64</f>
        <v>0</v>
      </c>
      <c r="S64" s="35">
        <f>$I$8*J64*Q64</f>
        <v>0</v>
      </c>
      <c r="T64" s="34"/>
      <c r="U64" s="35">
        <f>$C$11*G64*T64</f>
        <v>0</v>
      </c>
      <c r="V64" s="35">
        <f>$I$8*J64*T64</f>
        <v>0</v>
      </c>
      <c r="W64" s="34"/>
      <c r="X64" s="35">
        <f>$C$12*G64*W64</f>
        <v>0</v>
      </c>
      <c r="Y64" s="35">
        <f>$I$8*J64*W64</f>
        <v>0</v>
      </c>
      <c r="Z64" s="35">
        <f t="shared" si="33"/>
        <v>0</v>
      </c>
      <c r="AA64" s="36">
        <f t="shared" si="34"/>
        <v>0</v>
      </c>
      <c r="AB64" s="35">
        <f t="shared" si="31"/>
        <v>0</v>
      </c>
      <c r="AC64" s="37">
        <f>IFERROR(VLOOKUP(D64,$M$8:$N$13,2,FALSE),VLOOKUP(D64,$P$8:$Q$13,2,FALSE))</f>
        <v>0</v>
      </c>
      <c r="AD64" s="38">
        <f t="shared" si="32"/>
        <v>0</v>
      </c>
      <c r="AE64" s="35">
        <f t="shared" si="35"/>
        <v>0</v>
      </c>
      <c r="AF64" s="35">
        <f t="shared" si="36"/>
        <v>0</v>
      </c>
      <c r="AH64" s="39">
        <f>K64*20</f>
        <v>0</v>
      </c>
      <c r="AI64" s="39">
        <f>N64*50</f>
        <v>0</v>
      </c>
      <c r="AJ64" s="39">
        <f>Q64*60</f>
        <v>0</v>
      </c>
      <c r="AK64" s="39">
        <f>T64*70</f>
        <v>0</v>
      </c>
      <c r="AL64" s="39">
        <f>W64*92</f>
        <v>0</v>
      </c>
      <c r="AM64" s="40">
        <f>SUM(AH64:AL64)</f>
        <v>0</v>
      </c>
      <c r="AN64" s="39">
        <f>C64</f>
        <v>80</v>
      </c>
      <c r="AO64" s="39">
        <f t="shared" si="38"/>
        <v>-80</v>
      </c>
      <c r="AQ64" s="41">
        <f>K64*$F$8</f>
        <v>0</v>
      </c>
      <c r="AR64" s="41">
        <f>N64*$F$9</f>
        <v>0</v>
      </c>
      <c r="AS64" s="41">
        <f>Q64*$F$10</f>
        <v>0</v>
      </c>
      <c r="AT64" s="41">
        <f>T64*$F$11</f>
        <v>0</v>
      </c>
      <c r="AU64" s="41">
        <f>W64*$F$12</f>
        <v>0</v>
      </c>
      <c r="AV64" s="42">
        <f>SUM(AQ64:AU64)</f>
        <v>0</v>
      </c>
    </row>
    <row r="65" spans="1:32" x14ac:dyDescent="0.2">
      <c r="A65" s="44" t="s">
        <v>109</v>
      </c>
      <c r="B65" s="44"/>
      <c r="C65" s="45"/>
      <c r="D65" s="44"/>
      <c r="E65" s="44"/>
      <c r="F65" s="44"/>
      <c r="G65" s="44"/>
      <c r="H65" s="44"/>
      <c r="I65" s="44"/>
      <c r="J65" s="44"/>
      <c r="K65" s="46"/>
      <c r="L65" s="46">
        <f>SUM(L60:L64)</f>
        <v>0</v>
      </c>
      <c r="M65" s="46">
        <f>SUM(M60:M64)</f>
        <v>0</v>
      </c>
      <c r="N65" s="47"/>
      <c r="O65" s="46">
        <f>SUM(O60:O64)</f>
        <v>0</v>
      </c>
      <c r="P65" s="46">
        <f>SUM(P60:P64)</f>
        <v>0</v>
      </c>
      <c r="Q65" s="47"/>
      <c r="R65" s="46">
        <f>SUM(R60:R64)</f>
        <v>0</v>
      </c>
      <c r="S65" s="46">
        <f>SUM(S60:S64)</f>
        <v>0</v>
      </c>
      <c r="T65" s="46"/>
      <c r="U65" s="46">
        <f>SUM(U60:U64)</f>
        <v>0</v>
      </c>
      <c r="V65" s="46">
        <f>SUM(V60:V64)</f>
        <v>0</v>
      </c>
      <c r="W65" s="46"/>
      <c r="X65" s="46">
        <f>SUM(X60:X64)</f>
        <v>0</v>
      </c>
      <c r="Y65" s="46">
        <f>SUM(Y60:Y64)</f>
        <v>0</v>
      </c>
      <c r="Z65" s="46">
        <f>SUM(Z60:Z64)</f>
        <v>0</v>
      </c>
      <c r="AA65" s="46"/>
      <c r="AB65" s="46"/>
      <c r="AC65" s="46"/>
      <c r="AD65" s="46">
        <f>SUM(AD60:AD64)</f>
        <v>0</v>
      </c>
      <c r="AE65" s="46"/>
      <c r="AF65" s="46">
        <f>SUM(AF60:AF64)</f>
        <v>0</v>
      </c>
    </row>
    <row r="66" spans="1:32" x14ac:dyDescent="0.2">
      <c r="M66" s="48"/>
      <c r="N66" s="48"/>
      <c r="O66" s="48"/>
      <c r="P66" s="2"/>
      <c r="Q66" s="48"/>
      <c r="R66" s="48"/>
      <c r="S66" s="2"/>
      <c r="T66" s="48"/>
      <c r="U66" s="48"/>
      <c r="V66" s="48"/>
      <c r="W66" s="48"/>
      <c r="X66" s="48"/>
      <c r="Y66" s="48"/>
      <c r="Z66" s="48"/>
      <c r="AA66" s="48"/>
      <c r="AB66" s="48"/>
    </row>
    <row r="67" spans="1:32" x14ac:dyDescent="0.2">
      <c r="AE67" s="53" t="s">
        <v>110</v>
      </c>
      <c r="AF67" s="54">
        <f>ROUND((AF55+AF65),2)</f>
        <v>0</v>
      </c>
    </row>
    <row r="68" spans="1:32" x14ac:dyDescent="0.2">
      <c r="AE68" s="53"/>
      <c r="AF68" s="55"/>
    </row>
    <row r="69" spans="1:32" x14ac:dyDescent="0.2">
      <c r="C69" s="5"/>
    </row>
    <row r="71" spans="1:32" x14ac:dyDescent="0.2">
      <c r="A71" s="56"/>
    </row>
    <row r="72" spans="1:32" x14ac:dyDescent="0.2">
      <c r="A72" s="56"/>
    </row>
    <row r="73" spans="1:32" x14ac:dyDescent="0.2">
      <c r="A73" s="57" t="s">
        <v>111</v>
      </c>
      <c r="B73" s="91"/>
      <c r="C73" s="91"/>
      <c r="D73" s="91"/>
      <c r="E73" s="91"/>
      <c r="F73" s="91"/>
    </row>
    <row r="74" spans="1:32" ht="77.25" customHeight="1" x14ac:dyDescent="0.2">
      <c r="A74" s="57" t="s">
        <v>112</v>
      </c>
      <c r="B74" s="91"/>
      <c r="C74" s="91"/>
      <c r="D74" s="91"/>
      <c r="E74" s="91"/>
      <c r="F74" s="91"/>
    </row>
    <row r="75" spans="1:32" x14ac:dyDescent="0.2">
      <c r="A75" s="57" t="s">
        <v>113</v>
      </c>
      <c r="B75" s="91"/>
      <c r="C75" s="91"/>
      <c r="D75" s="91"/>
      <c r="E75" s="91"/>
      <c r="F75" s="91"/>
    </row>
    <row r="76" spans="1:32" x14ac:dyDescent="0.2">
      <c r="A76" s="57" t="s">
        <v>114</v>
      </c>
      <c r="B76" s="91"/>
      <c r="C76" s="91"/>
      <c r="D76" s="91"/>
      <c r="E76" s="91"/>
      <c r="F76" s="91"/>
    </row>
  </sheetData>
  <sheetProtection algorithmName="SHA-512" hashValue="QyVwhMFlhAqQYiU9flteitkzI4WUNCsEBH9QINB1G2/OKXXbM2tfCp9hJa7sKUCwINIkz2v8B9iAaGP3551jyA==" saltValue="AI2dD3TRHyKme9QZgqleow==" spinCount="100000" sheet="1" objects="1" scenarios="1"/>
  <autoFilter ref="A16:AF55" xr:uid="{B64C9D9D-4AEF-44B9-9F30-2634DA095136}"/>
  <mergeCells count="16">
    <mergeCell ref="B73:F73"/>
    <mergeCell ref="B74:F74"/>
    <mergeCell ref="B75:F75"/>
    <mergeCell ref="B76:F76"/>
    <mergeCell ref="A15:J15"/>
    <mergeCell ref="AH15:AO15"/>
    <mergeCell ref="AQ15:AV15"/>
    <mergeCell ref="A58:J58"/>
    <mergeCell ref="AH58:AO58"/>
    <mergeCell ref="AQ58:AV58"/>
    <mergeCell ref="A12:B12"/>
    <mergeCell ref="M7:Q7"/>
    <mergeCell ref="A8:B8"/>
    <mergeCell ref="A9:B9"/>
    <mergeCell ref="A10:B10"/>
    <mergeCell ref="A11:B11"/>
  </mergeCells>
  <conditionalFormatting sqref="AO17:AO54 AO60:AO64">
    <cfRule type="cellIs" dxfId="0" priority="1" operator="lessThan">
      <formula>0</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6085F-1CD4-42FB-BB0B-A5C251B68A36}">
  <sheetPr>
    <tabColor rgb="FF92D050"/>
  </sheetPr>
  <dimension ref="A1:AH25"/>
  <sheetViews>
    <sheetView zoomScaleNormal="100" workbookViewId="0">
      <selection activeCell="B15" sqref="B15"/>
    </sheetView>
  </sheetViews>
  <sheetFormatPr defaultColWidth="9.140625" defaultRowHeight="12.75" x14ac:dyDescent="0.2"/>
  <cols>
    <col min="1" max="1" width="39.7109375" style="64" customWidth="1"/>
    <col min="2" max="2" width="104.140625" style="64" customWidth="1"/>
    <col min="3" max="16384" width="9.140625" style="64"/>
  </cols>
  <sheetData>
    <row r="1" spans="1:34" ht="18" x14ac:dyDescent="0.25">
      <c r="A1" s="63" t="s">
        <v>122</v>
      </c>
    </row>
    <row r="3" spans="1:34" x14ac:dyDescent="0.2">
      <c r="C3" s="65"/>
      <c r="X3" s="66"/>
      <c r="Y3" s="66"/>
      <c r="Z3" s="66"/>
      <c r="AA3" s="66"/>
      <c r="AB3" s="66"/>
      <c r="AC3" s="66"/>
      <c r="AD3" s="66"/>
      <c r="AE3" s="66"/>
      <c r="AF3" s="66"/>
    </row>
    <row r="4" spans="1:34" x14ac:dyDescent="0.2">
      <c r="C4" s="65"/>
      <c r="X4" s="66"/>
      <c r="Y4" s="66"/>
      <c r="Z4" s="66"/>
      <c r="AA4" s="66"/>
      <c r="AB4" s="66"/>
      <c r="AC4" s="66"/>
      <c r="AD4" s="66"/>
      <c r="AE4" s="66"/>
      <c r="AF4" s="66"/>
    </row>
    <row r="5" spans="1:34" x14ac:dyDescent="0.2">
      <c r="A5" s="67" t="s">
        <v>123</v>
      </c>
      <c r="C5" s="65"/>
      <c r="X5" s="66"/>
      <c r="Y5" s="66"/>
      <c r="Z5" s="66"/>
      <c r="AA5" s="66"/>
      <c r="AB5" s="66"/>
      <c r="AC5" s="66"/>
      <c r="AD5" s="66"/>
      <c r="AE5" s="66"/>
      <c r="AF5" s="66"/>
    </row>
    <row r="6" spans="1:34" ht="13.5" thickBot="1" x14ac:dyDescent="0.25">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row>
    <row r="7" spans="1:34" ht="91.5" customHeight="1" x14ac:dyDescent="0.2">
      <c r="A7" s="92" t="s">
        <v>124</v>
      </c>
      <c r="B7" s="93"/>
      <c r="C7" s="68"/>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row>
    <row r="8" spans="1:34" ht="42" customHeight="1" thickBot="1" x14ac:dyDescent="0.25">
      <c r="A8" s="95" t="s">
        <v>125</v>
      </c>
      <c r="B8" s="96"/>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row>
    <row r="9" spans="1:34" x14ac:dyDescent="0.2">
      <c r="A9" s="68"/>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row>
    <row r="11" spans="1:34" x14ac:dyDescent="0.2">
      <c r="A11" s="67" t="s">
        <v>126</v>
      </c>
    </row>
    <row r="12" spans="1:34" ht="13.5" thickBot="1" x14ac:dyDescent="0.25"/>
    <row r="13" spans="1:34" ht="13.5" thickBot="1" x14ac:dyDescent="0.25">
      <c r="A13" s="69" t="s">
        <v>127</v>
      </c>
      <c r="B13" s="70" t="s">
        <v>128</v>
      </c>
    </row>
    <row r="14" spans="1:34" ht="63.75" x14ac:dyDescent="0.2">
      <c r="A14" s="71" t="s">
        <v>129</v>
      </c>
      <c r="B14" s="72" t="s">
        <v>130</v>
      </c>
    </row>
    <row r="15" spans="1:34" ht="153" x14ac:dyDescent="0.2">
      <c r="A15" s="73" t="s">
        <v>131</v>
      </c>
      <c r="B15" s="74" t="s">
        <v>132</v>
      </c>
    </row>
    <row r="16" spans="1:34" ht="38.25" x14ac:dyDescent="0.2">
      <c r="A16" s="73" t="s">
        <v>133</v>
      </c>
      <c r="B16" s="74" t="s">
        <v>134</v>
      </c>
      <c r="E16" s="97"/>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row>
    <row r="17" spans="1:2" ht="38.25" x14ac:dyDescent="0.2">
      <c r="A17" s="73" t="s">
        <v>135</v>
      </c>
      <c r="B17" s="74" t="s">
        <v>136</v>
      </c>
    </row>
    <row r="18" spans="1:2" x14ac:dyDescent="0.2">
      <c r="A18" s="75" t="s">
        <v>34</v>
      </c>
      <c r="B18" s="76" t="s">
        <v>137</v>
      </c>
    </row>
    <row r="19" spans="1:2" ht="26.25" thickBot="1" x14ac:dyDescent="0.25">
      <c r="A19" s="77" t="s">
        <v>138</v>
      </c>
      <c r="B19" s="78" t="s">
        <v>139</v>
      </c>
    </row>
    <row r="22" spans="1:2" x14ac:dyDescent="0.2">
      <c r="A22" s="67" t="s">
        <v>140</v>
      </c>
    </row>
    <row r="23" spans="1:2" ht="13.5" thickBot="1" x14ac:dyDescent="0.25"/>
    <row r="24" spans="1:2" ht="51" x14ac:dyDescent="0.2">
      <c r="A24" s="79" t="s">
        <v>141</v>
      </c>
      <c r="B24" s="80" t="s">
        <v>142</v>
      </c>
    </row>
    <row r="25" spans="1:2" ht="39" thickBot="1" x14ac:dyDescent="0.25">
      <c r="A25" s="77" t="s">
        <v>143</v>
      </c>
      <c r="B25" s="81" t="s">
        <v>144</v>
      </c>
    </row>
  </sheetData>
  <mergeCells count="4">
    <mergeCell ref="A7:B7"/>
    <mergeCell ref="D7:AG7"/>
    <mergeCell ref="A8:B8"/>
    <mergeCell ref="E16:AH1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Props1.xml><?xml version="1.0" encoding="utf-8"?>
<ds:datastoreItem xmlns:ds="http://schemas.openxmlformats.org/officeDocument/2006/customXml" ds:itemID="{24325687-4C2E-44A1-8DD2-EA05977601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887C0-146D-4618-85DC-E369E69B02FC}">
  <ds:schemaRefs>
    <ds:schemaRef ds:uri="http://schemas.microsoft.com/sharepoint/v3/contenttype/forms"/>
  </ds:schemaRefs>
</ds:datastoreItem>
</file>

<file path=customXml/itemProps3.xml><?xml version="1.0" encoding="utf-8"?>
<ds:datastoreItem xmlns:ds="http://schemas.openxmlformats.org/officeDocument/2006/customXml" ds:itemID="{CDE4C06B-34A7-4354-808F-FE656654F65B}">
  <ds:schemaRefs>
    <ds:schemaRef ds:uri="http://schemas.microsoft.com/office/2006/metadata/properties"/>
    <ds:schemaRef ds:uri="http://schemas.microsoft.com/office/infopath/2007/PartnerControls"/>
    <ds:schemaRef ds:uri="4f7a1ba3-2415-40f8-897f-cbc9e8918319"/>
    <ds:schemaRef ds:uri="e7fee12f-7364-4350-a58e-b9a3dabb10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Toelichting Calculatieblad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 Paul Roegies | Inkada Inkoop &amp; Advies</dc:creator>
  <cp:lastModifiedBy>Desiree Nuijten | Inkada Inkoop &amp; Advies</cp:lastModifiedBy>
  <dcterms:created xsi:type="dcterms:W3CDTF">2026-03-23T14:48:54Z</dcterms:created>
  <dcterms:modified xsi:type="dcterms:W3CDTF">2026-04-03T10:29:57Z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