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20" windowWidth="15600" windowHeight="5355"/>
  </bookViews>
  <sheets>
    <sheet name="Leeswijzer" sheetId="4" r:id="rId1"/>
    <sheet name="TCO" sheetId="3" r:id="rId2"/>
    <sheet name="Nieuw met LED" sheetId="1" r:id="rId3"/>
  </sheets>
  <calcPr calcId="145621"/>
</workbook>
</file>

<file path=xl/calcChain.xml><?xml version="1.0" encoding="utf-8"?>
<calcChain xmlns="http://schemas.openxmlformats.org/spreadsheetml/2006/main">
  <c r="E5" i="3" l="1"/>
  <c r="E4" i="3"/>
  <c r="E3" i="3"/>
  <c r="E6" i="3"/>
  <c r="E7" i="3"/>
  <c r="B19" i="3"/>
  <c r="D3" i="1"/>
  <c r="C3" i="1"/>
  <c r="B3" i="1"/>
  <c r="B19" i="1"/>
  <c r="B23" i="1" s="1"/>
  <c r="F4" i="1" l="1"/>
  <c r="E4" i="1"/>
  <c r="F3" i="1" l="1"/>
  <c r="D7" i="3" s="1"/>
  <c r="E3" i="1"/>
  <c r="E31" i="1" s="1"/>
  <c r="E41" i="1" s="1"/>
  <c r="F38" i="1"/>
  <c r="F42" i="1" s="1"/>
  <c r="F19" i="1"/>
  <c r="F23" i="1" s="1"/>
  <c r="E38" i="1"/>
  <c r="E42" i="1" s="1"/>
  <c r="E19" i="1"/>
  <c r="E23" i="1" s="1"/>
  <c r="F12" i="1" l="1"/>
  <c r="F22" i="1" s="1"/>
  <c r="F24" i="1" s="1"/>
  <c r="E12" i="1"/>
  <c r="E22" i="1" s="1"/>
  <c r="E24" i="1" s="1"/>
  <c r="D6" i="3"/>
  <c r="F31" i="1"/>
  <c r="F41" i="1" s="1"/>
  <c r="F43" i="1" s="1"/>
  <c r="F45" i="1"/>
  <c r="E43" i="1"/>
  <c r="E45" i="1"/>
  <c r="B22" i="3"/>
  <c r="G3" i="3" s="1"/>
  <c r="D4" i="1"/>
  <c r="C4" i="1"/>
  <c r="B4" i="1"/>
  <c r="D5" i="3"/>
  <c r="D4" i="3"/>
  <c r="D19" i="1"/>
  <c r="D23" i="1" s="1"/>
  <c r="D38" i="1"/>
  <c r="D42" i="1" s="1"/>
  <c r="B38" i="1"/>
  <c r="B42" i="1" s="1"/>
  <c r="B45" i="1" s="1"/>
  <c r="B3" i="3" s="1"/>
  <c r="C38" i="1"/>
  <c r="C42" i="1" s="1"/>
  <c r="C19" i="1"/>
  <c r="C23" i="1" s="1"/>
  <c r="B7" i="3" l="1"/>
  <c r="F7" i="3" s="1"/>
  <c r="B6" i="3"/>
  <c r="F6" i="3" s="1"/>
  <c r="F3" i="3"/>
  <c r="G6" i="3"/>
  <c r="J6" i="3" s="1"/>
  <c r="G7" i="3"/>
  <c r="J7" i="3" s="1"/>
  <c r="G5" i="3"/>
  <c r="G4" i="3"/>
  <c r="B12" i="1"/>
  <c r="F46" i="1"/>
  <c r="B15" i="3" s="1"/>
  <c r="E46" i="1"/>
  <c r="B14" i="3" s="1"/>
  <c r="C12" i="1"/>
  <c r="C22" i="1" s="1"/>
  <c r="D31" i="1"/>
  <c r="D41" i="1" s="1"/>
  <c r="D43" i="1" s="1"/>
  <c r="B31" i="1"/>
  <c r="B41" i="1" s="1"/>
  <c r="B43" i="1" s="1"/>
  <c r="D12" i="1"/>
  <c r="D22" i="1" s="1"/>
  <c r="D24" i="1" s="1"/>
  <c r="C31" i="1"/>
  <c r="C41" i="1" s="1"/>
  <c r="C43" i="1" s="1"/>
  <c r="D3" i="3"/>
  <c r="J3" i="3" s="1"/>
  <c r="D45" i="1"/>
  <c r="B5" i="3" s="1"/>
  <c r="C45" i="1"/>
  <c r="B4" i="3" s="1"/>
  <c r="F4" i="3" s="1"/>
  <c r="J4" i="3" l="1"/>
  <c r="B8" i="3"/>
  <c r="F5" i="3"/>
  <c r="J5" i="3" s="1"/>
  <c r="D46" i="1"/>
  <c r="B12" i="3"/>
  <c r="B13" i="3"/>
  <c r="B22" i="1"/>
  <c r="B24" i="1" s="1"/>
  <c r="B46" i="1" s="1"/>
  <c r="C24" i="1"/>
  <c r="C46" i="1" s="1"/>
  <c r="J8" i="3" l="1"/>
  <c r="F36" i="3" s="1"/>
  <c r="H44" i="3" s="1"/>
  <c r="F37" i="3"/>
  <c r="H46" i="3" s="1"/>
  <c r="H46" i="1"/>
  <c r="B11" i="3"/>
  <c r="B16" i="3" s="1"/>
  <c r="H47" i="3" l="1"/>
  <c r="F38" i="3"/>
</calcChain>
</file>

<file path=xl/sharedStrings.xml><?xml version="1.0" encoding="utf-8"?>
<sst xmlns="http://schemas.openxmlformats.org/spreadsheetml/2006/main" count="138" uniqueCount="98">
  <si>
    <t>armaturen gevelzijde</t>
  </si>
  <si>
    <t>armaturen binnenzijde</t>
  </si>
  <si>
    <t>armaturen binnenzijde permanent aan</t>
  </si>
  <si>
    <t>aantal</t>
  </si>
  <si>
    <t>opgenomen vermogen (W)</t>
  </si>
  <si>
    <t>besparing  dimbaar daglichtafhankelijk</t>
  </si>
  <si>
    <t>besparing aanwezigheiddetectie</t>
  </si>
  <si>
    <t xml:space="preserve">opgenomen vermogen na correctie </t>
  </si>
  <si>
    <t>branduren</t>
  </si>
  <si>
    <t>binnen reguliere winkelopeningstijden</t>
  </si>
  <si>
    <t>buiten reguliere winkelopeningstijden</t>
  </si>
  <si>
    <t>daglichtregeling</t>
  </si>
  <si>
    <t>opgenomen vermogen</t>
  </si>
  <si>
    <t>totaal (kWh)</t>
  </si>
  <si>
    <t>Totaal branduren per jaar</t>
  </si>
  <si>
    <t>energiekosten</t>
  </si>
  <si>
    <t>branduren maandag t/m zaterdag</t>
  </si>
  <si>
    <t>branduren (koop)zondag</t>
  </si>
  <si>
    <t>branduren maandag t/m zaterdag (48,5 uur x 52 weken)</t>
  </si>
  <si>
    <t>branduren koopzondag (5 uur  1x per 4 weken)</t>
  </si>
  <si>
    <t>gecorrigeerd opgenomen vermogen</t>
  </si>
  <si>
    <t>branduren na correctie aanwezigheiddetectie</t>
  </si>
  <si>
    <t>(W)</t>
  </si>
  <si>
    <t>(h)</t>
  </si>
  <si>
    <t>(kWh)</t>
  </si>
  <si>
    <t>kostprijs kWh</t>
  </si>
  <si>
    <t>aantal vervaningen per 20 jaar</t>
  </si>
  <si>
    <t>Aantal</t>
  </si>
  <si>
    <t>onderhoudskosten 20 jaar</t>
  </si>
  <si>
    <t>Onderhoud/ vervangingskosten</t>
  </si>
  <si>
    <t>Levensduur nieuw met Led</t>
  </si>
  <si>
    <t>Nieuw met LED</t>
  </si>
  <si>
    <t>Totaal onderhoudskosten</t>
  </si>
  <si>
    <t>TCO berekening gehele parkeergarage</t>
  </si>
  <si>
    <t>Op te geven door inschrijver</t>
  </si>
  <si>
    <t>aantal gevel</t>
  </si>
  <si>
    <t>aantal binnenzijde</t>
  </si>
  <si>
    <t>aantal permanent aan</t>
  </si>
  <si>
    <t>Jaarlijkse onderhoud- en energiekosten</t>
  </si>
  <si>
    <t>LED</t>
  </si>
  <si>
    <t>Totaal kWh per jaar</t>
  </si>
  <si>
    <t>kostprijs armatuur</t>
  </si>
  <si>
    <t>montage armatuur</t>
  </si>
  <si>
    <t>st.</t>
  </si>
  <si>
    <t>€</t>
  </si>
  <si>
    <t>W</t>
  </si>
  <si>
    <t>h</t>
  </si>
  <si>
    <t>Energie 20 jaar</t>
  </si>
  <si>
    <t>TCO over</t>
  </si>
  <si>
    <t>jaar</t>
  </si>
  <si>
    <t>Totaal:</t>
  </si>
  <si>
    <t>armaturen parkeerdek</t>
  </si>
  <si>
    <t>overige armaturen</t>
  </si>
  <si>
    <t>aantal overige</t>
  </si>
  <si>
    <t>branduren LED parkeerlaag</t>
  </si>
  <si>
    <t>branduren LED parkeerdek</t>
  </si>
  <si>
    <t>branduren LED overig</t>
  </si>
  <si>
    <t>aanta parkeerdek</t>
  </si>
  <si>
    <t>Levensduur/ onderhoud</t>
  </si>
  <si>
    <t>kostprijs lichtbronvervanging (st.)</t>
  </si>
  <si>
    <t>Kostprijs jaarlijks schoonmaak (st.)</t>
  </si>
  <si>
    <t>Preventief onderhoud 20 jaar</t>
  </si>
  <si>
    <t>Correctief onderhoud 20 jaar</t>
  </si>
  <si>
    <t>Kostprijs paaltoparmatuur +verwijderingsbijdrage</t>
  </si>
  <si>
    <t>verwijderingsbijdrage armatuur</t>
  </si>
  <si>
    <t>verwijderingsbijdrage lichtbron</t>
  </si>
  <si>
    <t>Totaal branduren</t>
  </si>
  <si>
    <t xml:space="preserve">Totaal opgenomen vermogen </t>
  </si>
  <si>
    <t>Onderhoud</t>
  </si>
  <si>
    <t>Energie</t>
  </si>
  <si>
    <t>Totaal</t>
  </si>
  <si>
    <t>Kostprijs LED armatuur +verwijderingsbijdrage</t>
  </si>
  <si>
    <t>Kosten armatuur overig +verwijderingsbijdrage</t>
  </si>
  <si>
    <t>Montage</t>
  </si>
  <si>
    <t>vermogen armatuur parkeerdek</t>
  </si>
  <si>
    <t>vermogen armatuur parkeerlaag</t>
  </si>
  <si>
    <t>vermogen overige armaturen</t>
  </si>
  <si>
    <t>Onderhoudskosten</t>
  </si>
  <si>
    <t>Leeswijzer TCO:</t>
  </si>
  <si>
    <t>Onder het tabblad ‘Nieuwe met LED’ is er  een onderverdeling met een aanname gedaan betreffende de besparing. Dit is voor iedere inschrijver een vast gegeven. Variabelen zien wij in het aantal armaturen, vermogens en levensduur van de armaturen.</t>
  </si>
  <si>
    <t>De uitkomst uit tabblad ‘Nieuw met LED’ is uiteindelijk het opgenomen vermogen en de jaarlijkse branduren per armatuurgroep.</t>
  </si>
  <si>
    <t>Op het tabblad ‘TCO’ onder het kopje ‘branduren’ is een aanname gedaan betreffende de branduren van de armaturen in de parkeergarage in relatie tot de openingstijden. Hierbij is rekening gehouden met een innovatieve regeling betreffende aanwezigheidsdetectie en daglichtafhankelijke regeling.</t>
  </si>
  <si>
    <t>Op het tabblad ‘TCO’ onder het kopje ‘opgenomen vermogen’ wordt het totale opgenomen vermogen weergegeven.</t>
  </si>
  <si>
    <t>Op het tabblad ‘TCO’ onder het kopje ‘onderhoudskosten’ worden de totale onderhoudskosten weergegeven.</t>
  </si>
  <si>
    <t>Op het tabblad ‘TCO’ onder het kopje ‘Jaarlijkse onderhoud- en energiekosten’ worden de totale jaarlijkse onderhoud- en energiekosten weergegeven.</t>
  </si>
  <si>
    <t xml:space="preserve">Als eerste dienen de blauwe velden op het tabblad ‘TCO’ ingevoerd te worden aan de hand van het nieuwe innovatieve lichtontwerp. </t>
  </si>
  <si>
    <t>Overige instandhoudingskosten per armatuur over een periode van 20 jaar (driver, sensoren e.d.)</t>
  </si>
  <si>
    <t>Kosten verwijderen en afvoeren bestaandeverlichtingsinstallatie</t>
  </si>
  <si>
    <t>1a</t>
  </si>
  <si>
    <t>Restwaarde led verlichtingsinstallatie na 20 jaar</t>
  </si>
  <si>
    <t>-/- (minus)</t>
  </si>
  <si>
    <t>= Waarde door inschrijver op te geven!</t>
  </si>
  <si>
    <t>1b</t>
  </si>
  <si>
    <t>1c</t>
  </si>
  <si>
    <t>2a</t>
  </si>
  <si>
    <t>2b</t>
  </si>
  <si>
    <t>Ontwerp, levering, installatie en gebruiksklare oplevering                  Led verlichtingsinstallatie en monitoringssysteem</t>
  </si>
  <si>
    <t>Op het tabblad ‘TCO’ dienen de kosten voor kostenposten 1a, 1b, 1c en 2b overgenomen te worden van het Prijzenblad (bijlage 5 van offerteaanvraag.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</si>
</sst>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 #,##0.00"/>
  </numFmts>
  <fonts count="5" x14ac:knownFonts="1">
    <font>
      <sz val="11"/>
      <color theme="1"/>
      <name val="Calibri"/>
      <family val="2"/>
      <scheme val="minor"/>
    </font>
    <font>
      <b/>
      <sz val="11"/>
      <color theme="1"/>
      <name val="Calibri"/>
      <family val="2"/>
      <scheme val="minor"/>
    </font>
    <font>
      <i/>
      <sz val="11"/>
      <color theme="1"/>
      <name val="Calibri"/>
      <family val="2"/>
      <scheme val="minor"/>
    </font>
    <font>
      <b/>
      <sz val="16"/>
      <color theme="1"/>
      <name val="Calibri"/>
      <family val="2"/>
      <scheme val="minor"/>
    </font>
    <font>
      <sz val="20"/>
      <color theme="1"/>
      <name val="Calibri"/>
      <family val="2"/>
      <scheme val="minor"/>
    </font>
  </fonts>
  <fills count="3">
    <fill>
      <patternFill patternType="none"/>
    </fill>
    <fill>
      <patternFill patternType="gray125"/>
    </fill>
    <fill>
      <patternFill patternType="solid">
        <fgColor rgb="FF00B0F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15">
    <xf numFmtId="0" fontId="0" fillId="0" borderId="0" xfId="0"/>
    <xf numFmtId="0" fontId="0" fillId="0" borderId="0" xfId="0" applyAlignment="1">
      <alignment textRotation="90"/>
    </xf>
    <xf numFmtId="0" fontId="1" fillId="0" borderId="0" xfId="0" applyFont="1"/>
    <xf numFmtId="0" fontId="0" fillId="0" borderId="0" xfId="0" applyFont="1"/>
    <xf numFmtId="164" fontId="0" fillId="0" borderId="0" xfId="0" applyNumberFormat="1"/>
    <xf numFmtId="9" fontId="0" fillId="0" borderId="0" xfId="0" applyNumberFormat="1"/>
    <xf numFmtId="2" fontId="0" fillId="0" borderId="0" xfId="0" applyNumberFormat="1"/>
    <xf numFmtId="2" fontId="2" fillId="0" borderId="0" xfId="0" applyNumberFormat="1" applyFont="1"/>
    <xf numFmtId="2" fontId="1" fillId="0" borderId="0" xfId="0" applyNumberFormat="1" applyFont="1"/>
    <xf numFmtId="0" fontId="2" fillId="0" borderId="0" xfId="0" applyFont="1"/>
    <xf numFmtId="0" fontId="3" fillId="0" borderId="0" xfId="0" applyFont="1"/>
    <xf numFmtId="0" fontId="0" fillId="0" borderId="0" xfId="0" applyAlignment="1"/>
    <xf numFmtId="0" fontId="0" fillId="2" borderId="0" xfId="0" applyFill="1"/>
    <xf numFmtId="0" fontId="0" fillId="2" borderId="6" xfId="0" applyFill="1" applyBorder="1"/>
    <xf numFmtId="0" fontId="0" fillId="0" borderId="5" xfId="0" applyBorder="1"/>
    <xf numFmtId="0" fontId="0" fillId="0" borderId="0" xfId="0" applyBorder="1"/>
    <xf numFmtId="0" fontId="0" fillId="2" borderId="9" xfId="0" applyFill="1" applyBorder="1"/>
    <xf numFmtId="0" fontId="0" fillId="0" borderId="12" xfId="0" applyBorder="1"/>
    <xf numFmtId="0" fontId="1" fillId="0" borderId="2" xfId="0" applyFont="1" applyBorder="1"/>
    <xf numFmtId="0" fontId="0" fillId="0" borderId="6" xfId="0" applyBorder="1"/>
    <xf numFmtId="2" fontId="1" fillId="0" borderId="9" xfId="0" applyNumberFormat="1" applyFont="1" applyBorder="1"/>
    <xf numFmtId="0" fontId="0" fillId="0" borderId="3" xfId="0" applyBorder="1"/>
    <xf numFmtId="0" fontId="0" fillId="0" borderId="7" xfId="0" applyBorder="1"/>
    <xf numFmtId="0" fontId="0" fillId="0" borderId="8" xfId="0" applyBorder="1"/>
    <xf numFmtId="164" fontId="1" fillId="0" borderId="9" xfId="0" applyNumberFormat="1" applyFont="1" applyBorder="1"/>
    <xf numFmtId="0" fontId="0" fillId="0" borderId="14" xfId="0" applyBorder="1" applyAlignment="1">
      <alignment horizontal="left"/>
    </xf>
    <xf numFmtId="0" fontId="0" fillId="0" borderId="15" xfId="0" applyBorder="1"/>
    <xf numFmtId="164" fontId="0" fillId="0" borderId="9" xfId="0" applyNumberFormat="1" applyBorder="1"/>
    <xf numFmtId="0" fontId="1" fillId="0" borderId="1" xfId="0" applyFont="1" applyBorder="1"/>
    <xf numFmtId="2" fontId="0" fillId="0" borderId="1" xfId="0" applyNumberFormat="1" applyBorder="1" applyAlignment="1">
      <alignment textRotation="90"/>
    </xf>
    <xf numFmtId="164" fontId="0" fillId="0" borderId="13" xfId="0" applyNumberFormat="1" applyBorder="1"/>
    <xf numFmtId="164" fontId="0" fillId="0" borderId="15" xfId="0" applyNumberFormat="1" applyBorder="1"/>
    <xf numFmtId="164" fontId="0" fillId="0" borderId="13" xfId="0" applyNumberFormat="1" applyBorder="1" applyAlignment="1">
      <alignment horizontal="right"/>
    </xf>
    <xf numFmtId="2" fontId="0" fillId="0" borderId="13" xfId="0" applyNumberFormat="1" applyBorder="1"/>
    <xf numFmtId="2" fontId="0" fillId="0" borderId="14" xfId="0" applyNumberFormat="1" applyBorder="1"/>
    <xf numFmtId="2" fontId="0" fillId="0" borderId="15" xfId="0" applyNumberFormat="1" applyBorder="1"/>
    <xf numFmtId="0" fontId="0" fillId="0" borderId="13" xfId="0" applyBorder="1"/>
    <xf numFmtId="0" fontId="0" fillId="0" borderId="14" xfId="0" applyBorder="1"/>
    <xf numFmtId="0" fontId="0" fillId="0" borderId="2" xfId="0" applyBorder="1"/>
    <xf numFmtId="0" fontId="1" fillId="0" borderId="7" xfId="0" applyFont="1" applyBorder="1"/>
    <xf numFmtId="0" fontId="1" fillId="0" borderId="10" xfId="0" applyFont="1" applyBorder="1"/>
    <xf numFmtId="0" fontId="1" fillId="0" borderId="11" xfId="0" applyFont="1" applyBorder="1" applyAlignment="1"/>
    <xf numFmtId="164" fontId="1" fillId="0" borderId="0" xfId="0" applyNumberFormat="1" applyFont="1" applyBorder="1"/>
    <xf numFmtId="0" fontId="0" fillId="0" borderId="9" xfId="0" applyBorder="1" applyAlignment="1"/>
    <xf numFmtId="164" fontId="0" fillId="2" borderId="4" xfId="0" applyNumberFormat="1" applyFill="1" applyBorder="1"/>
    <xf numFmtId="164" fontId="0" fillId="2" borderId="6" xfId="0" applyNumberFormat="1" applyFill="1" applyBorder="1"/>
    <xf numFmtId="0" fontId="0" fillId="2" borderId="4" xfId="0" applyFill="1" applyBorder="1"/>
    <xf numFmtId="164" fontId="1" fillId="0" borderId="10" xfId="0" applyNumberFormat="1" applyFont="1" applyBorder="1" applyAlignment="1"/>
    <xf numFmtId="0" fontId="0" fillId="0" borderId="2" xfId="0" applyBorder="1" applyAlignment="1"/>
    <xf numFmtId="0" fontId="0" fillId="0" borderId="3" xfId="0" applyBorder="1" applyAlignment="1"/>
    <xf numFmtId="0" fontId="0" fillId="0" borderId="4" xfId="0" applyBorder="1" applyAlignment="1"/>
    <xf numFmtId="0" fontId="0" fillId="0" borderId="5" xfId="0" applyBorder="1" applyAlignment="1"/>
    <xf numFmtId="0" fontId="0" fillId="0" borderId="0" xfId="0" applyBorder="1" applyAlignment="1"/>
    <xf numFmtId="0" fontId="0" fillId="0" borderId="6" xfId="0" applyBorder="1" applyAlignment="1"/>
    <xf numFmtId="0" fontId="3" fillId="0" borderId="0" xfId="0" applyFont="1" applyAlignment="1"/>
    <xf numFmtId="0" fontId="0" fillId="0" borderId="7" xfId="0" applyBorder="1" applyAlignment="1"/>
    <xf numFmtId="0" fontId="0" fillId="0" borderId="8" xfId="0" applyBorder="1" applyAlignment="1"/>
    <xf numFmtId="0" fontId="1" fillId="0" borderId="0" xfId="0" applyFont="1" applyFill="1" applyBorder="1"/>
    <xf numFmtId="2" fontId="0" fillId="0" borderId="8" xfId="0" applyNumberFormat="1" applyBorder="1"/>
    <xf numFmtId="0" fontId="4" fillId="0" borderId="0" xfId="0" applyFont="1"/>
    <xf numFmtId="164" fontId="1" fillId="0" borderId="0" xfId="0" applyNumberFormat="1" applyFont="1"/>
    <xf numFmtId="0" fontId="0" fillId="0" borderId="15" xfId="0" applyBorder="1" applyAlignment="1">
      <alignment horizontal="left"/>
    </xf>
    <xf numFmtId="2" fontId="0" fillId="0" borderId="15" xfId="0" applyNumberFormat="1" applyFont="1" applyBorder="1" applyAlignment="1">
      <alignment horizontal="right"/>
    </xf>
    <xf numFmtId="0" fontId="0" fillId="0" borderId="5" xfId="0" applyFill="1" applyBorder="1"/>
    <xf numFmtId="0" fontId="0" fillId="0" borderId="15" xfId="0" applyFill="1" applyBorder="1"/>
    <xf numFmtId="0" fontId="0" fillId="0" borderId="13" xfId="0" applyBorder="1" applyAlignment="1">
      <alignment horizontal="left"/>
    </xf>
    <xf numFmtId="2" fontId="0" fillId="0" borderId="13" xfId="0" applyNumberFormat="1" applyBorder="1" applyAlignment="1">
      <alignment horizontal="right"/>
    </xf>
    <xf numFmtId="2" fontId="0" fillId="0" borderId="14" xfId="0" applyNumberFormat="1" applyBorder="1" applyAlignment="1">
      <alignment horizontal="right"/>
    </xf>
    <xf numFmtId="2" fontId="0" fillId="0" borderId="14" xfId="0" applyNumberFormat="1" applyFont="1" applyBorder="1" applyAlignment="1">
      <alignment horizontal="right"/>
    </xf>
    <xf numFmtId="164" fontId="0" fillId="2" borderId="9" xfId="0" applyNumberFormat="1" applyFill="1" applyBorder="1"/>
    <xf numFmtId="0" fontId="1" fillId="0" borderId="13" xfId="0" applyFont="1" applyBorder="1"/>
    <xf numFmtId="0" fontId="1" fillId="0" borderId="0" xfId="0" applyFont="1" applyBorder="1"/>
    <xf numFmtId="164" fontId="0" fillId="0" borderId="0" xfId="0" applyNumberFormat="1" applyBorder="1"/>
    <xf numFmtId="164" fontId="0" fillId="0" borderId="2" xfId="0" applyNumberFormat="1" applyBorder="1" applyAlignment="1">
      <alignment horizontal="right"/>
    </xf>
    <xf numFmtId="164" fontId="0" fillId="0" borderId="5" xfId="0" applyNumberFormat="1" applyBorder="1" applyAlignment="1">
      <alignment horizontal="right"/>
    </xf>
    <xf numFmtId="164" fontId="0" fillId="0" borderId="7" xfId="0" applyNumberFormat="1" applyBorder="1" applyAlignment="1">
      <alignment horizontal="right"/>
    </xf>
    <xf numFmtId="164" fontId="0" fillId="2" borderId="0" xfId="0" applyNumberFormat="1" applyFill="1" applyBorder="1"/>
    <xf numFmtId="0" fontId="2" fillId="0" borderId="7" xfId="0" applyFont="1" applyBorder="1" applyAlignment="1">
      <alignment horizontal="right"/>
    </xf>
    <xf numFmtId="0" fontId="1" fillId="0" borderId="12" xfId="0" applyFont="1" applyBorder="1" applyAlignment="1"/>
    <xf numFmtId="0" fontId="0" fillId="0" borderId="0" xfId="0" applyFill="1" applyBorder="1"/>
    <xf numFmtId="164" fontId="0" fillId="0" borderId="0" xfId="0" applyNumberFormat="1" applyFill="1" applyBorder="1"/>
    <xf numFmtId="164" fontId="1" fillId="0" borderId="0" xfId="0" applyNumberFormat="1" applyFont="1" applyFill="1" applyBorder="1"/>
    <xf numFmtId="0" fontId="0" fillId="0" borderId="0" xfId="0" applyFill="1"/>
    <xf numFmtId="2" fontId="0" fillId="0" borderId="0" xfId="0" applyNumberFormat="1" applyFill="1"/>
    <xf numFmtId="9" fontId="0" fillId="0" borderId="0" xfId="0" applyNumberFormat="1" applyFill="1"/>
    <xf numFmtId="2" fontId="1" fillId="0" borderId="1" xfId="0" applyNumberFormat="1" applyFont="1" applyBorder="1" applyAlignment="1">
      <alignment textRotation="90"/>
    </xf>
    <xf numFmtId="164" fontId="0" fillId="2" borderId="0" xfId="0" applyNumberFormat="1" applyFill="1"/>
    <xf numFmtId="0" fontId="0" fillId="0" borderId="4" xfId="0" applyFill="1" applyBorder="1" applyAlignment="1">
      <alignment horizontal="right"/>
    </xf>
    <xf numFmtId="0" fontId="0" fillId="0" borderId="6" xfId="0" applyFill="1" applyBorder="1" applyAlignment="1">
      <alignment horizontal="right"/>
    </xf>
    <xf numFmtId="0" fontId="0" fillId="0" borderId="9" xfId="0" applyFill="1" applyBorder="1"/>
    <xf numFmtId="164" fontId="0" fillId="2" borderId="13" xfId="0" applyNumberFormat="1" applyFill="1" applyBorder="1"/>
    <xf numFmtId="164" fontId="0" fillId="2" borderId="14" xfId="0" applyNumberFormat="1" applyFill="1" applyBorder="1"/>
    <xf numFmtId="164" fontId="0" fillId="2" borderId="15" xfId="0" applyNumberFormat="1" applyFill="1" applyBorder="1"/>
    <xf numFmtId="0" fontId="0" fillId="0" borderId="0" xfId="0" applyAlignment="1">
      <alignment vertical="center" wrapText="1"/>
    </xf>
    <xf numFmtId="0" fontId="1" fillId="0" borderId="0" xfId="0" applyFont="1" applyAlignment="1">
      <alignment vertical="center" wrapText="1"/>
    </xf>
    <xf numFmtId="2" fontId="0" fillId="0" borderId="1" xfId="0" applyNumberFormat="1" applyBorder="1" applyAlignment="1">
      <alignment textRotation="90" wrapText="1"/>
    </xf>
    <xf numFmtId="164" fontId="0" fillId="0" borderId="10" xfId="0" applyNumberFormat="1" applyBorder="1" applyAlignment="1">
      <alignment horizontal="right"/>
    </xf>
    <xf numFmtId="164" fontId="0" fillId="0" borderId="1" xfId="0" applyNumberFormat="1" applyBorder="1" applyAlignment="1">
      <alignment horizontal="right"/>
    </xf>
    <xf numFmtId="0" fontId="0" fillId="0" borderId="0" xfId="0" quotePrefix="1"/>
    <xf numFmtId="0" fontId="1" fillId="0" borderId="0" xfId="0" quotePrefix="1" applyFont="1"/>
    <xf numFmtId="164" fontId="1" fillId="0" borderId="3" xfId="0" applyNumberFormat="1" applyFont="1" applyBorder="1"/>
    <xf numFmtId="0" fontId="1" fillId="0" borderId="0" xfId="0" applyFont="1" applyAlignment="1">
      <alignment horizontal="right" vertical="center"/>
    </xf>
    <xf numFmtId="164" fontId="1" fillId="0" borderId="0" xfId="0" applyNumberFormat="1" applyFont="1" applyAlignment="1">
      <alignment horizontal="right" vertical="center"/>
    </xf>
    <xf numFmtId="0" fontId="0" fillId="0" borderId="0" xfId="0" applyAlignment="1">
      <alignment vertical="center"/>
    </xf>
    <xf numFmtId="0" fontId="0" fillId="0" borderId="0" xfId="0" applyFont="1" applyFill="1" applyBorder="1" applyAlignment="1">
      <alignment horizontal="left" vertical="center" wrapText="1"/>
    </xf>
    <xf numFmtId="0" fontId="0" fillId="0" borderId="0" xfId="0" applyAlignment="1">
      <alignment vertical="center"/>
    </xf>
    <xf numFmtId="0" fontId="0" fillId="0" borderId="0" xfId="0" applyAlignment="1"/>
    <xf numFmtId="0" fontId="0" fillId="0" borderId="0" xfId="0" applyAlignment="1">
      <alignment horizontal="left" vertical="center" wrapText="1"/>
    </xf>
    <xf numFmtId="0" fontId="1" fillId="0" borderId="10" xfId="0" applyFont="1" applyBorder="1" applyAlignment="1"/>
    <xf numFmtId="0" fontId="0" fillId="0" borderId="11" xfId="0" applyBorder="1" applyAlignment="1"/>
    <xf numFmtId="0" fontId="0" fillId="0" borderId="3" xfId="0" applyBorder="1" applyAlignment="1"/>
    <xf numFmtId="0" fontId="0" fillId="0" borderId="4" xfId="0" applyBorder="1" applyAlignment="1"/>
    <xf numFmtId="0" fontId="2" fillId="0" borderId="7" xfId="0" applyFont="1" applyBorder="1" applyAlignment="1"/>
    <xf numFmtId="0" fontId="2" fillId="0" borderId="8" xfId="0" applyFont="1" applyBorder="1" applyAlignment="1"/>
    <xf numFmtId="0" fontId="3" fillId="0" borderId="0" xfId="0" applyFont="1" applyAlignment="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tabSelected="1" workbookViewId="0">
      <selection activeCell="C16" sqref="C16"/>
    </sheetView>
  </sheetViews>
  <sheetFormatPr defaultRowHeight="15" x14ac:dyDescent="0.25"/>
  <cols>
    <col min="1" max="1" width="49.7109375" customWidth="1"/>
  </cols>
  <sheetData>
    <row r="1" spans="1:1" x14ac:dyDescent="0.25">
      <c r="A1" s="94" t="s">
        <v>78</v>
      </c>
    </row>
    <row r="2" spans="1:1" ht="45" x14ac:dyDescent="0.25">
      <c r="A2" s="93" t="s">
        <v>85</v>
      </c>
    </row>
    <row r="3" spans="1:1" x14ac:dyDescent="0.25">
      <c r="A3" s="93"/>
    </row>
    <row r="4" spans="1:1" ht="90" x14ac:dyDescent="0.25">
      <c r="A4" s="93" t="s">
        <v>79</v>
      </c>
    </row>
    <row r="5" spans="1:1" x14ac:dyDescent="0.25">
      <c r="A5" s="93"/>
    </row>
    <row r="6" spans="1:1" ht="45" x14ac:dyDescent="0.25">
      <c r="A6" s="93" t="s">
        <v>80</v>
      </c>
    </row>
    <row r="7" spans="1:1" x14ac:dyDescent="0.25">
      <c r="A7" s="93"/>
    </row>
    <row r="8" spans="1:1" ht="105" x14ac:dyDescent="0.25">
      <c r="A8" s="93" t="s">
        <v>81</v>
      </c>
    </row>
    <row r="9" spans="1:1" x14ac:dyDescent="0.25">
      <c r="A9" s="93"/>
    </row>
    <row r="10" spans="1:1" ht="45" x14ac:dyDescent="0.25">
      <c r="A10" s="93" t="s">
        <v>82</v>
      </c>
    </row>
    <row r="11" spans="1:1" x14ac:dyDescent="0.25">
      <c r="A11" s="93"/>
    </row>
    <row r="12" spans="1:1" ht="45" x14ac:dyDescent="0.25">
      <c r="A12" s="93" t="s">
        <v>83</v>
      </c>
    </row>
    <row r="13" spans="1:1" x14ac:dyDescent="0.25">
      <c r="A13" s="93"/>
    </row>
    <row r="14" spans="1:1" ht="60" x14ac:dyDescent="0.25">
      <c r="A14" s="93" t="s">
        <v>84</v>
      </c>
    </row>
    <row r="15" spans="1:1" x14ac:dyDescent="0.25">
      <c r="A15" s="93"/>
    </row>
    <row r="16" spans="1:1" ht="60" x14ac:dyDescent="0.25">
      <c r="A16" s="93" t="s">
        <v>97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9"/>
  <sheetViews>
    <sheetView workbookViewId="0">
      <selection activeCell="I3" sqref="I3"/>
    </sheetView>
  </sheetViews>
  <sheetFormatPr defaultRowHeight="15" x14ac:dyDescent="0.25"/>
  <cols>
    <col min="1" max="1" width="46" customWidth="1"/>
    <col min="2" max="2" width="11.5703125" customWidth="1"/>
    <col min="3" max="3" width="16.7109375" customWidth="1"/>
    <col min="4" max="4" width="10.28515625" customWidth="1"/>
    <col min="5" max="5" width="12.140625" customWidth="1"/>
    <col min="6" max="7" width="9.7109375" style="6" customWidth="1"/>
    <col min="8" max="8" width="11.5703125" style="6" bestFit="1" customWidth="1"/>
    <col min="9" max="9" width="12" customWidth="1"/>
    <col min="10" max="10" width="12.140625" customWidth="1"/>
    <col min="11" max="11" width="12.28515625" customWidth="1"/>
  </cols>
  <sheetData>
    <row r="1" spans="1:10" ht="207.75" customHeight="1" x14ac:dyDescent="0.35">
      <c r="A1" s="10" t="s">
        <v>58</v>
      </c>
      <c r="B1" s="29"/>
      <c r="C1" s="1"/>
      <c r="D1" s="85" t="s">
        <v>77</v>
      </c>
      <c r="E1" s="29" t="s">
        <v>30</v>
      </c>
      <c r="F1" s="29" t="s">
        <v>26</v>
      </c>
      <c r="G1" s="29" t="s">
        <v>59</v>
      </c>
      <c r="H1" s="95" t="s">
        <v>86</v>
      </c>
      <c r="I1" s="29" t="s">
        <v>60</v>
      </c>
      <c r="J1" s="29" t="s">
        <v>28</v>
      </c>
    </row>
    <row r="2" spans="1:10" x14ac:dyDescent="0.25">
      <c r="A2" s="40" t="s">
        <v>8</v>
      </c>
      <c r="B2" s="78"/>
      <c r="C2" s="11"/>
      <c r="D2" s="28" t="s">
        <v>27</v>
      </c>
      <c r="E2" s="108"/>
      <c r="F2" s="109"/>
      <c r="G2" s="110"/>
      <c r="H2" s="110"/>
      <c r="I2" s="110"/>
      <c r="J2" s="111"/>
    </row>
    <row r="3" spans="1:10" x14ac:dyDescent="0.25">
      <c r="A3" s="36" t="s">
        <v>0</v>
      </c>
      <c r="B3" s="33">
        <f>'Nieuw met LED'!B45</f>
        <v>2425.7999999999997</v>
      </c>
      <c r="C3" s="6"/>
      <c r="D3" s="65">
        <f>'Nieuw met LED'!B3</f>
        <v>0</v>
      </c>
      <c r="E3" s="87">
        <f>G26</f>
        <v>0</v>
      </c>
      <c r="F3" s="66" t="e">
        <f>CEILING((F40*B3/E3)-1,1)</f>
        <v>#DIV/0!</v>
      </c>
      <c r="G3" s="73">
        <f>B19+B22</f>
        <v>0</v>
      </c>
      <c r="H3" s="73">
        <v>0</v>
      </c>
      <c r="I3" s="90">
        <v>0</v>
      </c>
      <c r="J3" s="32" t="e">
        <f>D3*F3*G3+(D3*I3*F40)+(D3*H3)</f>
        <v>#DIV/0!</v>
      </c>
    </row>
    <row r="4" spans="1:10" x14ac:dyDescent="0.25">
      <c r="A4" s="37" t="s">
        <v>1</v>
      </c>
      <c r="B4" s="34">
        <f>'Nieuw met LED'!C45</f>
        <v>2425.7999999999997</v>
      </c>
      <c r="C4" s="6"/>
      <c r="D4" s="25">
        <f>'Nieuw met LED'!C3</f>
        <v>0</v>
      </c>
      <c r="E4" s="88">
        <f>G26</f>
        <v>0</v>
      </c>
      <c r="F4" s="67" t="e">
        <f>CEILING((F40*B4/E4)-1,1)</f>
        <v>#DIV/0!</v>
      </c>
      <c r="G4" s="74">
        <f>B19+B22</f>
        <v>0</v>
      </c>
      <c r="H4" s="73">
        <v>0</v>
      </c>
      <c r="I4" s="91">
        <v>0</v>
      </c>
      <c r="J4" s="32" t="e">
        <f t="shared" ref="J4" si="0">D4*F4*G4+(D4*I4*F41)+(D4*H4)</f>
        <v>#DIV/0!</v>
      </c>
    </row>
    <row r="5" spans="1:10" x14ac:dyDescent="0.25">
      <c r="A5" s="37" t="s">
        <v>2</v>
      </c>
      <c r="B5" s="34">
        <f>'Nieuw met LED'!D45</f>
        <v>8736</v>
      </c>
      <c r="C5" s="6"/>
      <c r="D5" s="25">
        <f>'Nieuw met LED'!D3</f>
        <v>0</v>
      </c>
      <c r="E5" s="88">
        <f>G26</f>
        <v>0</v>
      </c>
      <c r="F5" s="68" t="e">
        <f>CEILING((F40*B5/E5)-1,1)</f>
        <v>#DIV/0!</v>
      </c>
      <c r="G5" s="74">
        <f>B19+B22</f>
        <v>0</v>
      </c>
      <c r="H5" s="73">
        <v>0</v>
      </c>
      <c r="I5" s="91">
        <v>0</v>
      </c>
      <c r="J5" s="32" t="e">
        <f>D5*F5*G5+(D5*I5*F44)+(D5*H5)</f>
        <v>#DIV/0!</v>
      </c>
    </row>
    <row r="6" spans="1:10" x14ac:dyDescent="0.25">
      <c r="A6" s="37" t="s">
        <v>51</v>
      </c>
      <c r="B6" s="34">
        <f>'Nieuw met LED'!E45</f>
        <v>873.59999999999945</v>
      </c>
      <c r="C6" s="6"/>
      <c r="D6" s="25">
        <f>'Nieuw met LED'!E3</f>
        <v>0</v>
      </c>
      <c r="E6" s="88">
        <f>G27</f>
        <v>0</v>
      </c>
      <c r="F6" s="68" t="e">
        <f>CEILING((F40*B6/E6)-1,1)</f>
        <v>#DIV/0!</v>
      </c>
      <c r="G6" s="74">
        <f>B20+B22</f>
        <v>0</v>
      </c>
      <c r="H6" s="73">
        <v>0</v>
      </c>
      <c r="I6" s="91">
        <v>0</v>
      </c>
      <c r="J6" s="32" t="e">
        <f>D6*F6*G6+(D6*I6*F45)+(D6*H6)</f>
        <v>#DIV/0!</v>
      </c>
    </row>
    <row r="7" spans="1:10" x14ac:dyDescent="0.25">
      <c r="A7" s="64" t="s">
        <v>52</v>
      </c>
      <c r="B7" s="35">
        <f>'Nieuw met LED'!F45</f>
        <v>4368</v>
      </c>
      <c r="D7" s="61">
        <f>'Nieuw met LED'!F3</f>
        <v>0</v>
      </c>
      <c r="E7" s="89">
        <f>G28</f>
        <v>0</v>
      </c>
      <c r="F7" s="62" t="e">
        <f>CEILING((F40*B7/E7)-1,1)</f>
        <v>#DIV/0!</v>
      </c>
      <c r="G7" s="75">
        <f>B21+B22</f>
        <v>0</v>
      </c>
      <c r="H7" s="96">
        <v>0</v>
      </c>
      <c r="I7" s="92">
        <v>0</v>
      </c>
      <c r="J7" s="97" t="e">
        <f>D7*F7*G7+(D7*I7*F46)+(D7*H7)</f>
        <v>#DIV/0!</v>
      </c>
    </row>
    <row r="8" spans="1:10" x14ac:dyDescent="0.25">
      <c r="A8" s="77" t="s">
        <v>66</v>
      </c>
      <c r="B8" s="20">
        <f>SUM(B3:B7)</f>
        <v>18829.199999999997</v>
      </c>
      <c r="D8" s="26"/>
      <c r="E8" s="112" t="s">
        <v>32</v>
      </c>
      <c r="F8" s="113"/>
      <c r="G8" s="113"/>
      <c r="H8" s="113"/>
      <c r="I8" s="113"/>
      <c r="J8" s="24" t="e">
        <f>SUM(J3:J7)</f>
        <v>#DIV/0!</v>
      </c>
    </row>
    <row r="9" spans="1:10" x14ac:dyDescent="0.25">
      <c r="A9" s="9"/>
      <c r="D9" s="22"/>
      <c r="E9" s="23"/>
      <c r="F9" s="58"/>
      <c r="G9" s="58"/>
      <c r="H9" s="58"/>
      <c r="I9" s="23"/>
      <c r="J9" s="24"/>
    </row>
    <row r="10" spans="1:10" x14ac:dyDescent="0.25">
      <c r="A10" s="40" t="s">
        <v>12</v>
      </c>
      <c r="B10" s="17"/>
    </row>
    <row r="11" spans="1:10" x14ac:dyDescent="0.25">
      <c r="A11" s="36" t="s">
        <v>0</v>
      </c>
      <c r="B11" s="33">
        <f>'Nieuw met LED'!B22+'Nieuw met LED'!B41</f>
        <v>0</v>
      </c>
      <c r="C11" s="6"/>
      <c r="D11" s="12"/>
      <c r="E11" s="99" t="s">
        <v>91</v>
      </c>
      <c r="G11"/>
      <c r="H11"/>
      <c r="J11" s="4"/>
    </row>
    <row r="12" spans="1:10" x14ac:dyDescent="0.25">
      <c r="A12" s="37" t="s">
        <v>1</v>
      </c>
      <c r="B12" s="34">
        <f>'Nieuw met LED'!C22+'Nieuw met LED'!C41</f>
        <v>0</v>
      </c>
      <c r="C12" s="6"/>
      <c r="E12" s="6"/>
    </row>
    <row r="13" spans="1:10" x14ac:dyDescent="0.25">
      <c r="A13" s="37" t="s">
        <v>2</v>
      </c>
      <c r="B13" s="34">
        <f>'Nieuw met LED'!D22+'Nieuw met LED'!D41</f>
        <v>0</v>
      </c>
      <c r="C13" s="6"/>
      <c r="D13" s="82"/>
      <c r="E13" s="82"/>
      <c r="F13" s="83"/>
      <c r="G13"/>
      <c r="H13"/>
    </row>
    <row r="14" spans="1:10" x14ac:dyDescent="0.25">
      <c r="A14" s="37" t="s">
        <v>51</v>
      </c>
      <c r="B14" s="34">
        <f>'Nieuw met LED'!E46</f>
        <v>0</v>
      </c>
      <c r="C14" s="6"/>
    </row>
    <row r="15" spans="1:10" x14ac:dyDescent="0.25">
      <c r="A15" s="64" t="s">
        <v>52</v>
      </c>
      <c r="B15" s="35">
        <f>'Nieuw met LED'!F46</f>
        <v>0</v>
      </c>
      <c r="C15" s="6"/>
      <c r="D15" s="47" t="s">
        <v>34</v>
      </c>
      <c r="E15" s="41"/>
      <c r="F15" s="41"/>
      <c r="G15" s="17"/>
      <c r="H15" s="15"/>
    </row>
    <row r="16" spans="1:10" x14ac:dyDescent="0.25">
      <c r="A16" s="77" t="s">
        <v>67</v>
      </c>
      <c r="B16" s="20">
        <f>SUM(B11:B15)</f>
        <v>0</v>
      </c>
      <c r="C16" s="8"/>
      <c r="D16" s="48" t="s">
        <v>35</v>
      </c>
      <c r="E16" s="49"/>
      <c r="F16" s="50"/>
      <c r="G16" s="46">
        <v>0</v>
      </c>
      <c r="H16" t="s">
        <v>43</v>
      </c>
    </row>
    <row r="17" spans="1:8" x14ac:dyDescent="0.25">
      <c r="D17" s="51" t="s">
        <v>36</v>
      </c>
      <c r="E17" s="52"/>
      <c r="F17" s="53"/>
      <c r="G17" s="13">
        <v>0</v>
      </c>
      <c r="H17" t="s">
        <v>43</v>
      </c>
    </row>
    <row r="18" spans="1:8" x14ac:dyDescent="0.25">
      <c r="A18" s="2" t="s">
        <v>29</v>
      </c>
      <c r="D18" s="14" t="s">
        <v>37</v>
      </c>
      <c r="E18" s="15"/>
      <c r="F18" s="19"/>
      <c r="G18" s="13">
        <v>0</v>
      </c>
      <c r="H18" t="s">
        <v>43</v>
      </c>
    </row>
    <row r="19" spans="1:8" x14ac:dyDescent="0.25">
      <c r="A19" s="38" t="s">
        <v>71</v>
      </c>
      <c r="B19" s="44">
        <f>G21</f>
        <v>0</v>
      </c>
      <c r="D19" s="63" t="s">
        <v>57</v>
      </c>
      <c r="E19" s="15"/>
      <c r="F19" s="19"/>
      <c r="G19" s="13">
        <v>0</v>
      </c>
      <c r="H19" t="s">
        <v>43</v>
      </c>
    </row>
    <row r="20" spans="1:8" x14ac:dyDescent="0.25">
      <c r="A20" s="14" t="s">
        <v>63</v>
      </c>
      <c r="B20" s="45">
        <v>0</v>
      </c>
      <c r="D20" s="63" t="s">
        <v>53</v>
      </c>
      <c r="E20" s="15"/>
      <c r="F20" s="19"/>
      <c r="G20" s="13">
        <v>0</v>
      </c>
      <c r="H20" t="s">
        <v>43</v>
      </c>
    </row>
    <row r="21" spans="1:8" x14ac:dyDescent="0.25">
      <c r="A21" s="14" t="s">
        <v>72</v>
      </c>
      <c r="B21" s="45">
        <v>0</v>
      </c>
      <c r="D21" s="14" t="s">
        <v>41</v>
      </c>
      <c r="E21" s="15"/>
      <c r="F21" s="19"/>
      <c r="G21" s="13">
        <v>0</v>
      </c>
      <c r="H21" t="s">
        <v>44</v>
      </c>
    </row>
    <row r="22" spans="1:8" x14ac:dyDescent="0.25">
      <c r="A22" s="22" t="s">
        <v>73</v>
      </c>
      <c r="B22" s="69">
        <f>G22</f>
        <v>0</v>
      </c>
      <c r="D22" s="14" t="s">
        <v>42</v>
      </c>
      <c r="E22" s="15"/>
      <c r="F22" s="19"/>
      <c r="G22" s="13">
        <v>0</v>
      </c>
      <c r="H22" t="s">
        <v>44</v>
      </c>
    </row>
    <row r="23" spans="1:8" x14ac:dyDescent="0.25">
      <c r="A23" s="15"/>
      <c r="B23" s="42"/>
      <c r="D23" s="51" t="s">
        <v>75</v>
      </c>
      <c r="E23" s="52"/>
      <c r="F23" s="53"/>
      <c r="G23" s="13">
        <v>0</v>
      </c>
      <c r="H23" t="s">
        <v>45</v>
      </c>
    </row>
    <row r="24" spans="1:8" x14ac:dyDescent="0.25">
      <c r="A24" s="15"/>
      <c r="B24" s="42"/>
      <c r="D24" s="51" t="s">
        <v>74</v>
      </c>
      <c r="E24" s="52"/>
      <c r="F24" s="53"/>
      <c r="G24" s="13">
        <v>0</v>
      </c>
      <c r="H24" t="s">
        <v>45</v>
      </c>
    </row>
    <row r="25" spans="1:8" x14ac:dyDescent="0.25">
      <c r="A25" s="15"/>
      <c r="B25" s="42"/>
      <c r="D25" s="51" t="s">
        <v>76</v>
      </c>
      <c r="E25" s="52"/>
      <c r="F25" s="53"/>
      <c r="G25" s="13">
        <v>0</v>
      </c>
      <c r="H25" t="s">
        <v>45</v>
      </c>
    </row>
    <row r="26" spans="1:8" x14ac:dyDescent="0.25">
      <c r="A26" s="79"/>
      <c r="B26" s="80"/>
      <c r="D26" s="51" t="s">
        <v>54</v>
      </c>
      <c r="E26" s="52"/>
      <c r="F26" s="53"/>
      <c r="G26" s="13">
        <v>0</v>
      </c>
      <c r="H26" t="s">
        <v>46</v>
      </c>
    </row>
    <row r="27" spans="1:8" x14ac:dyDescent="0.25">
      <c r="A27" s="79"/>
      <c r="B27" s="80"/>
      <c r="D27" s="51" t="s">
        <v>55</v>
      </c>
      <c r="E27" s="52"/>
      <c r="F27" s="53"/>
      <c r="G27" s="13">
        <v>0</v>
      </c>
      <c r="H27" t="s">
        <v>46</v>
      </c>
    </row>
    <row r="28" spans="1:8" x14ac:dyDescent="0.25">
      <c r="A28" s="79"/>
      <c r="B28" s="81"/>
      <c r="D28" s="55" t="s">
        <v>56</v>
      </c>
      <c r="E28" s="56"/>
      <c r="F28" s="43"/>
      <c r="G28" s="16">
        <v>0</v>
      </c>
      <c r="H28" t="s">
        <v>46</v>
      </c>
    </row>
    <row r="29" spans="1:8" x14ac:dyDescent="0.25">
      <c r="A29" s="15"/>
      <c r="F29"/>
      <c r="G29"/>
      <c r="H29"/>
    </row>
    <row r="30" spans="1:8" x14ac:dyDescent="0.25">
      <c r="A30" s="15"/>
      <c r="D30" t="s">
        <v>64</v>
      </c>
      <c r="F30"/>
      <c r="G30" s="76">
        <v>0</v>
      </c>
      <c r="H30"/>
    </row>
    <row r="31" spans="1:8" x14ac:dyDescent="0.25">
      <c r="D31" t="s">
        <v>65</v>
      </c>
      <c r="F31"/>
      <c r="G31" s="76">
        <v>0</v>
      </c>
      <c r="H31" s="15"/>
    </row>
    <row r="32" spans="1:8" x14ac:dyDescent="0.25">
      <c r="D32" s="15" t="s">
        <v>25</v>
      </c>
      <c r="F32"/>
      <c r="G32" s="80">
        <v>0.12</v>
      </c>
      <c r="H32"/>
    </row>
    <row r="33" spans="2:9" x14ac:dyDescent="0.25">
      <c r="F33"/>
      <c r="G33"/>
      <c r="H33"/>
    </row>
    <row r="34" spans="2:9" x14ac:dyDescent="0.25">
      <c r="D34" s="2" t="s">
        <v>38</v>
      </c>
      <c r="F34"/>
      <c r="G34" s="4"/>
      <c r="H34" s="4"/>
    </row>
    <row r="35" spans="2:9" x14ac:dyDescent="0.25">
      <c r="D35" s="38"/>
      <c r="E35" s="21"/>
      <c r="F35" s="70" t="s">
        <v>39</v>
      </c>
      <c r="G35"/>
      <c r="H35" s="71"/>
    </row>
    <row r="36" spans="2:9" x14ac:dyDescent="0.25">
      <c r="D36" s="18" t="s">
        <v>68</v>
      </c>
      <c r="E36" s="21"/>
      <c r="F36" s="30" t="e">
        <f>J8/F40</f>
        <v>#DIV/0!</v>
      </c>
      <c r="G36"/>
      <c r="H36" s="72"/>
    </row>
    <row r="37" spans="2:9" x14ac:dyDescent="0.25">
      <c r="D37" s="39" t="s">
        <v>69</v>
      </c>
      <c r="E37" s="23"/>
      <c r="F37" s="31">
        <f>('Nieuw met LED'!B46+'Nieuw met LED'!C46+'Nieuw met LED'!D46+'Nieuw met LED'!E46+'Nieuw met LED'!F46)*TCO!G32</f>
        <v>0</v>
      </c>
      <c r="G37"/>
      <c r="H37" s="72"/>
    </row>
    <row r="38" spans="2:9" x14ac:dyDescent="0.25">
      <c r="D38" s="39" t="s">
        <v>70</v>
      </c>
      <c r="E38" s="23"/>
      <c r="F38" s="27" t="e">
        <f>SUM(F36:F37)</f>
        <v>#DIV/0!</v>
      </c>
      <c r="G38"/>
      <c r="H38" s="72"/>
    </row>
    <row r="39" spans="2:9" x14ac:dyDescent="0.25">
      <c r="D39" s="6"/>
      <c r="F39"/>
      <c r="G39"/>
      <c r="H39"/>
    </row>
    <row r="40" spans="2:9" ht="26.25" x14ac:dyDescent="0.4">
      <c r="C40" s="57" t="s">
        <v>48</v>
      </c>
      <c r="F40" s="59">
        <v>20</v>
      </c>
      <c r="G40" t="s">
        <v>49</v>
      </c>
      <c r="H40"/>
    </row>
    <row r="41" spans="2:9" ht="30" customHeight="1" x14ac:dyDescent="0.25">
      <c r="B41" s="101" t="s">
        <v>88</v>
      </c>
      <c r="C41" s="104" t="s">
        <v>96</v>
      </c>
      <c r="D41" s="105"/>
      <c r="E41" s="105"/>
      <c r="F41" s="105"/>
      <c r="G41" s="106"/>
      <c r="H41" s="86"/>
    </row>
    <row r="42" spans="2:9" x14ac:dyDescent="0.25">
      <c r="B42" s="101" t="s">
        <v>92</v>
      </c>
      <c r="C42" s="107" t="s">
        <v>87</v>
      </c>
      <c r="D42" s="105"/>
      <c r="E42" s="105"/>
      <c r="F42" s="105"/>
      <c r="G42" s="106"/>
      <c r="H42" s="86"/>
    </row>
    <row r="43" spans="2:9" x14ac:dyDescent="0.25">
      <c r="B43" s="102" t="s">
        <v>93</v>
      </c>
      <c r="C43" s="107" t="s">
        <v>89</v>
      </c>
      <c r="D43" s="105"/>
      <c r="E43" s="105"/>
      <c r="F43" s="105"/>
      <c r="G43" s="106"/>
      <c r="H43" s="86"/>
      <c r="I43" s="98" t="s">
        <v>90</v>
      </c>
    </row>
    <row r="44" spans="2:9" x14ac:dyDescent="0.25">
      <c r="B44" s="101" t="s">
        <v>94</v>
      </c>
      <c r="C44" s="104" t="s">
        <v>61</v>
      </c>
      <c r="D44" s="105"/>
      <c r="E44" s="105"/>
      <c r="F44" s="105"/>
      <c r="G44" s="106"/>
      <c r="H44" s="4" t="e">
        <f>SUM(F36)*F40</f>
        <v>#DIV/0!</v>
      </c>
    </row>
    <row r="45" spans="2:9" x14ac:dyDescent="0.25">
      <c r="B45" s="101" t="s">
        <v>95</v>
      </c>
      <c r="C45" s="104" t="s">
        <v>62</v>
      </c>
      <c r="D45" s="105"/>
      <c r="E45" s="105"/>
      <c r="F45" s="105"/>
      <c r="G45" s="106"/>
      <c r="H45" s="86"/>
    </row>
    <row r="46" spans="2:9" x14ac:dyDescent="0.25">
      <c r="B46" s="103"/>
      <c r="C46" s="104" t="s">
        <v>47</v>
      </c>
      <c r="D46" s="105"/>
      <c r="E46" s="105"/>
      <c r="F46" s="105"/>
      <c r="G46" s="106"/>
      <c r="H46" s="4">
        <f>SUM(F37)*F40</f>
        <v>0</v>
      </c>
    </row>
    <row r="47" spans="2:9" x14ac:dyDescent="0.25">
      <c r="F47"/>
      <c r="G47" s="2" t="s">
        <v>50</v>
      </c>
      <c r="H47" s="100" t="e">
        <f>SUM(H41:H42,H44:H46)-H43</f>
        <v>#DIV/0!</v>
      </c>
      <c r="I47" s="4"/>
    </row>
    <row r="48" spans="2:9" x14ac:dyDescent="0.25">
      <c r="F48"/>
      <c r="G48"/>
      <c r="H48"/>
    </row>
    <row r="49" spans="2:9" x14ac:dyDescent="0.25">
      <c r="B49" s="6"/>
      <c r="C49" s="2"/>
      <c r="D49" s="2"/>
      <c r="F49"/>
      <c r="G49"/>
      <c r="H49"/>
    </row>
    <row r="50" spans="2:9" x14ac:dyDescent="0.25">
      <c r="B50" s="4"/>
      <c r="F50"/>
      <c r="G50"/>
      <c r="H50"/>
      <c r="I50" s="4"/>
    </row>
    <row r="51" spans="2:9" x14ac:dyDescent="0.25">
      <c r="F51"/>
      <c r="G51"/>
      <c r="H51"/>
    </row>
    <row r="52" spans="2:9" x14ac:dyDescent="0.25">
      <c r="B52" s="4"/>
      <c r="F52"/>
      <c r="G52"/>
      <c r="H52"/>
      <c r="I52" s="4"/>
    </row>
    <row r="53" spans="2:9" x14ac:dyDescent="0.25">
      <c r="F53"/>
      <c r="G53"/>
      <c r="H53"/>
    </row>
    <row r="54" spans="2:9" x14ac:dyDescent="0.25">
      <c r="F54"/>
      <c r="G54"/>
      <c r="H54"/>
      <c r="I54" s="4"/>
    </row>
    <row r="55" spans="2:9" x14ac:dyDescent="0.25">
      <c r="F55"/>
      <c r="G55"/>
      <c r="H55"/>
    </row>
    <row r="56" spans="2:9" x14ac:dyDescent="0.25">
      <c r="F56"/>
      <c r="G56"/>
      <c r="H56"/>
    </row>
    <row r="57" spans="2:9" x14ac:dyDescent="0.25">
      <c r="D57" s="2"/>
      <c r="F57" s="2"/>
      <c r="G57" s="2"/>
      <c r="H57" s="60"/>
    </row>
    <row r="58" spans="2:9" x14ac:dyDescent="0.25">
      <c r="H58"/>
    </row>
    <row r="59" spans="2:9" x14ac:dyDescent="0.25">
      <c r="H59"/>
    </row>
  </sheetData>
  <mergeCells count="8">
    <mergeCell ref="C46:G46"/>
    <mergeCell ref="E2:J2"/>
    <mergeCell ref="E8:I8"/>
    <mergeCell ref="C41:G41"/>
    <mergeCell ref="C42:G42"/>
    <mergeCell ref="C43:G43"/>
    <mergeCell ref="C44:G44"/>
    <mergeCell ref="C45:G45"/>
  </mergeCells>
  <pageMargins left="0.70866141732283472" right="0.70866141732283472" top="0.74803149606299213" bottom="0.74803149606299213" header="0.31496062992125984" footer="0.31496062992125984"/>
  <pageSetup paperSize="9" scale="64" orientation="portrait" r:id="rId1"/>
  <ignoredErrors>
    <ignoredError sqref="F7"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1"/>
  <sheetViews>
    <sheetView workbookViewId="0">
      <selection activeCell="F17" sqref="F17"/>
    </sheetView>
  </sheetViews>
  <sheetFormatPr defaultRowHeight="15" x14ac:dyDescent="0.25"/>
  <cols>
    <col min="1" max="1" width="51" customWidth="1"/>
    <col min="2" max="2" width="11.42578125" customWidth="1"/>
    <col min="4" max="4" width="9.7109375" bestFit="1" customWidth="1"/>
    <col min="5" max="6" width="9.7109375" customWidth="1"/>
  </cols>
  <sheetData>
    <row r="1" spans="1:7" ht="21" x14ac:dyDescent="0.35">
      <c r="A1" s="114" t="s">
        <v>33</v>
      </c>
      <c r="B1" s="114"/>
      <c r="C1" s="114"/>
      <c r="D1" s="114"/>
      <c r="E1" s="54"/>
      <c r="F1" s="54"/>
    </row>
    <row r="2" spans="1:7" ht="251.25" x14ac:dyDescent="0.35">
      <c r="A2" s="10" t="s">
        <v>31</v>
      </c>
      <c r="B2" s="1" t="s">
        <v>0</v>
      </c>
      <c r="C2" s="1" t="s">
        <v>1</v>
      </c>
      <c r="D2" s="1" t="s">
        <v>2</v>
      </c>
      <c r="E2" s="1" t="s">
        <v>51</v>
      </c>
      <c r="F2" s="1" t="s">
        <v>52</v>
      </c>
      <c r="G2" s="1"/>
    </row>
    <row r="3" spans="1:7" x14ac:dyDescent="0.25">
      <c r="A3" s="3" t="s">
        <v>3</v>
      </c>
      <c r="B3" s="82">
        <f>TCO!G16</f>
        <v>0</v>
      </c>
      <c r="C3" s="82">
        <f>TCO!G17</f>
        <v>0</v>
      </c>
      <c r="D3" s="82">
        <f>TCO!G18</f>
        <v>0</v>
      </c>
      <c r="E3" s="82">
        <f>TCO!G19</f>
        <v>0</v>
      </c>
      <c r="F3" s="82">
        <f>TCO!G20</f>
        <v>0</v>
      </c>
    </row>
    <row r="4" spans="1:7" x14ac:dyDescent="0.25">
      <c r="A4" t="s">
        <v>4</v>
      </c>
      <c r="B4" s="82">
        <f>TCO!G23</f>
        <v>0</v>
      </c>
      <c r="C4" s="82">
        <f>TCO!G23</f>
        <v>0</v>
      </c>
      <c r="D4" s="82">
        <f>TCO!G23</f>
        <v>0</v>
      </c>
      <c r="E4" s="82">
        <f>TCO!G24</f>
        <v>0</v>
      </c>
      <c r="F4" s="82">
        <f>TCO!G25</f>
        <v>0</v>
      </c>
      <c r="G4" t="s">
        <v>22</v>
      </c>
    </row>
    <row r="5" spans="1:7" x14ac:dyDescent="0.25">
      <c r="B5" s="82"/>
      <c r="C5" s="82"/>
      <c r="D5" s="82"/>
      <c r="E5" s="82"/>
      <c r="F5" s="82"/>
    </row>
    <row r="6" spans="1:7" x14ac:dyDescent="0.25">
      <c r="B6" s="82"/>
      <c r="D6" s="82"/>
      <c r="E6" s="82"/>
      <c r="F6" s="82"/>
    </row>
    <row r="7" spans="1:7" ht="21" x14ac:dyDescent="0.35">
      <c r="A7" s="10" t="s">
        <v>9</v>
      </c>
    </row>
    <row r="9" spans="1:7" x14ac:dyDescent="0.25">
      <c r="A9" s="2" t="s">
        <v>20</v>
      </c>
    </row>
    <row r="10" spans="1:7" x14ac:dyDescent="0.25">
      <c r="A10" t="s">
        <v>5</v>
      </c>
      <c r="B10" s="84">
        <v>0.8</v>
      </c>
      <c r="C10" s="84">
        <v>0.3</v>
      </c>
      <c r="D10" s="84">
        <v>0.3</v>
      </c>
      <c r="E10" s="84">
        <v>0</v>
      </c>
      <c r="F10" s="84">
        <v>0</v>
      </c>
    </row>
    <row r="11" spans="1:7" x14ac:dyDescent="0.25">
      <c r="A11" s="7" t="s">
        <v>7</v>
      </c>
      <c r="B11" s="5"/>
      <c r="C11" s="5"/>
      <c r="D11" s="5"/>
      <c r="E11" s="5"/>
      <c r="F11" s="5"/>
    </row>
    <row r="12" spans="1:7" s="7" customFormat="1" x14ac:dyDescent="0.25">
      <c r="A12" s="7" t="s">
        <v>11</v>
      </c>
      <c r="B12" s="7">
        <f>SUM(B3*B4)-(B3*B4)*B10</f>
        <v>0</v>
      </c>
      <c r="C12" s="7">
        <f>SUM(C3*C4)-(C3*C4)*C10</f>
        <v>0</v>
      </c>
      <c r="D12" s="7">
        <f>SUM(D3*D4)-(D3*D4)*D10</f>
        <v>0</v>
      </c>
      <c r="E12" s="7">
        <f>SUM(E3*E4)-(E3*E4)*E10</f>
        <v>0</v>
      </c>
      <c r="F12" s="7">
        <f>SUM(F3*F4)-(F3*F4)*F10</f>
        <v>0</v>
      </c>
      <c r="G12" s="7" t="s">
        <v>22</v>
      </c>
    </row>
    <row r="14" spans="1:7" s="2" customFormat="1" x14ac:dyDescent="0.25">
      <c r="A14" s="2" t="s">
        <v>8</v>
      </c>
      <c r="B14" s="8"/>
      <c r="C14" s="8"/>
      <c r="D14" s="8"/>
      <c r="E14" s="8"/>
      <c r="F14" s="8"/>
    </row>
    <row r="15" spans="1:7" x14ac:dyDescent="0.25">
      <c r="A15" t="s">
        <v>18</v>
      </c>
      <c r="B15">
        <v>2522</v>
      </c>
      <c r="C15">
        <v>2522</v>
      </c>
      <c r="D15">
        <v>2522</v>
      </c>
      <c r="E15">
        <v>2522</v>
      </c>
      <c r="F15">
        <v>2522</v>
      </c>
    </row>
    <row r="16" spans="1:7" x14ac:dyDescent="0.25">
      <c r="A16" t="s">
        <v>19</v>
      </c>
      <c r="B16">
        <v>65</v>
      </c>
      <c r="C16">
        <v>65</v>
      </c>
      <c r="D16">
        <v>65</v>
      </c>
      <c r="E16">
        <v>65</v>
      </c>
      <c r="F16">
        <v>65</v>
      </c>
    </row>
    <row r="18" spans="1:7" x14ac:dyDescent="0.25">
      <c r="A18" t="s">
        <v>6</v>
      </c>
      <c r="B18" s="84">
        <v>0.3</v>
      </c>
      <c r="C18" s="84">
        <v>0.3</v>
      </c>
      <c r="D18" s="84">
        <v>0</v>
      </c>
      <c r="E18" s="84">
        <v>0.9</v>
      </c>
      <c r="F18" s="84">
        <v>0.5</v>
      </c>
    </row>
    <row r="19" spans="1:7" s="7" customFormat="1" x14ac:dyDescent="0.25">
      <c r="A19" s="7" t="s">
        <v>21</v>
      </c>
      <c r="B19" s="7">
        <f>SUM(B15+B16)-(B15+B16)*B18</f>
        <v>1810.9</v>
      </c>
      <c r="C19" s="7">
        <f>SUM(C15+C16)-(C15+C16)*C18</f>
        <v>1810.9</v>
      </c>
      <c r="D19" s="7">
        <f>SUM(D15+D16)-(D15+D16)*D18</f>
        <v>2587</v>
      </c>
      <c r="E19" s="7">
        <f>SUM(E15+E16)-(E15+E16)*E18</f>
        <v>258.69999999999982</v>
      </c>
      <c r="F19" s="7">
        <f>SUM(F15+F16)-(F15+F16)*F18</f>
        <v>1293.5</v>
      </c>
      <c r="G19" s="7" t="s">
        <v>23</v>
      </c>
    </row>
    <row r="20" spans="1:7" s="7" customFormat="1" x14ac:dyDescent="0.25"/>
    <row r="21" spans="1:7" x14ac:dyDescent="0.25">
      <c r="A21" s="2" t="s">
        <v>15</v>
      </c>
    </row>
    <row r="22" spans="1:7" x14ac:dyDescent="0.25">
      <c r="A22" s="3" t="s">
        <v>12</v>
      </c>
      <c r="B22" s="6">
        <f>B12</f>
        <v>0</v>
      </c>
      <c r="C22" s="6">
        <f>C12</f>
        <v>0</v>
      </c>
      <c r="D22" s="6">
        <f>D12</f>
        <v>0</v>
      </c>
      <c r="E22" s="6">
        <f>E12</f>
        <v>0</v>
      </c>
      <c r="F22" s="6">
        <f>F12</f>
        <v>0</v>
      </c>
      <c r="G22" t="s">
        <v>22</v>
      </c>
    </row>
    <row r="23" spans="1:7" x14ac:dyDescent="0.25">
      <c r="A23" t="s">
        <v>8</v>
      </c>
      <c r="B23" s="6">
        <f>B19</f>
        <v>1810.9</v>
      </c>
      <c r="C23" s="6">
        <f>C19</f>
        <v>1810.9</v>
      </c>
      <c r="D23" s="6">
        <f>D19</f>
        <v>2587</v>
      </c>
      <c r="E23" s="6">
        <f>E19</f>
        <v>258.69999999999982</v>
      </c>
      <c r="F23" s="6">
        <f>F19</f>
        <v>1293.5</v>
      </c>
      <c r="G23" t="s">
        <v>23</v>
      </c>
    </row>
    <row r="24" spans="1:7" x14ac:dyDescent="0.25">
      <c r="A24" t="s">
        <v>13</v>
      </c>
      <c r="B24" s="6">
        <f>SUM(B22*B23)/1000</f>
        <v>0</v>
      </c>
      <c r="C24" s="6">
        <f>SUM(C22*C23)/1000</f>
        <v>0</v>
      </c>
      <c r="D24" s="6">
        <f>SUM(D22*D23)/1000</f>
        <v>0</v>
      </c>
      <c r="E24" s="6">
        <f>SUM(E22*E23)/1000</f>
        <v>0</v>
      </c>
      <c r="F24" s="6">
        <f>SUM(F22*F23)/1000</f>
        <v>0</v>
      </c>
      <c r="G24" t="s">
        <v>24</v>
      </c>
    </row>
    <row r="26" spans="1:7" ht="21" x14ac:dyDescent="0.35">
      <c r="A26" s="10" t="s">
        <v>10</v>
      </c>
    </row>
    <row r="27" spans="1:7" ht="21" x14ac:dyDescent="0.35">
      <c r="A27" s="10"/>
    </row>
    <row r="28" spans="1:7" x14ac:dyDescent="0.25">
      <c r="A28" s="2" t="s">
        <v>20</v>
      </c>
    </row>
    <row r="29" spans="1:7" x14ac:dyDescent="0.25">
      <c r="A29" t="s">
        <v>5</v>
      </c>
      <c r="B29" s="84">
        <v>0.05</v>
      </c>
      <c r="C29" s="84">
        <v>0</v>
      </c>
      <c r="D29" s="84">
        <v>0</v>
      </c>
      <c r="E29" s="84">
        <v>0</v>
      </c>
      <c r="F29" s="84">
        <v>0</v>
      </c>
    </row>
    <row r="30" spans="1:7" x14ac:dyDescent="0.25">
      <c r="A30" s="7" t="s">
        <v>7</v>
      </c>
      <c r="B30" s="5"/>
      <c r="C30" s="5"/>
      <c r="D30" s="5"/>
      <c r="E30" s="5"/>
      <c r="F30" s="5"/>
    </row>
    <row r="31" spans="1:7" x14ac:dyDescent="0.25">
      <c r="A31" s="7" t="s">
        <v>11</v>
      </c>
      <c r="B31" s="7">
        <f>SUM(B3*B4)-(B3*B4)*B29</f>
        <v>0</v>
      </c>
      <c r="C31" s="7">
        <f>SUM(C3*C4)-(C3*C4)*C29</f>
        <v>0</v>
      </c>
      <c r="D31" s="7">
        <f>SUM(D3*D4)-(D3*D4)*D29</f>
        <v>0</v>
      </c>
      <c r="E31" s="7">
        <f>SUM(E3*E4)-(E3*E4)*E29</f>
        <v>0</v>
      </c>
      <c r="F31" s="7">
        <f>SUM(F3*F4)-(F3*F4)*F29</f>
        <v>0</v>
      </c>
    </row>
    <row r="32" spans="1:7" x14ac:dyDescent="0.25">
      <c r="A32" s="7"/>
      <c r="B32" s="7"/>
      <c r="C32" s="7"/>
      <c r="D32" s="7"/>
      <c r="E32" s="7"/>
      <c r="F32" s="7"/>
    </row>
    <row r="33" spans="1:8" x14ac:dyDescent="0.25">
      <c r="A33" s="2" t="s">
        <v>8</v>
      </c>
      <c r="B33" s="8"/>
      <c r="C33" s="8"/>
      <c r="D33" s="8"/>
      <c r="E33" s="8"/>
      <c r="F33" s="8"/>
    </row>
    <row r="34" spans="1:8" x14ac:dyDescent="0.25">
      <c r="A34" t="s">
        <v>16</v>
      </c>
      <c r="B34">
        <v>4966</v>
      </c>
      <c r="C34">
        <v>4966</v>
      </c>
      <c r="D34">
        <v>4966</v>
      </c>
      <c r="E34">
        <v>4966</v>
      </c>
      <c r="F34">
        <v>4966</v>
      </c>
    </row>
    <row r="35" spans="1:8" x14ac:dyDescent="0.25">
      <c r="A35" t="s">
        <v>17</v>
      </c>
      <c r="B35">
        <v>1183</v>
      </c>
      <c r="C35">
        <v>1183</v>
      </c>
      <c r="D35">
        <v>1183</v>
      </c>
      <c r="E35">
        <v>1183</v>
      </c>
      <c r="F35">
        <v>1183</v>
      </c>
    </row>
    <row r="36" spans="1:8" x14ac:dyDescent="0.25">
      <c r="A36" s="7"/>
      <c r="B36" s="7"/>
      <c r="C36" s="7"/>
      <c r="D36" s="7"/>
      <c r="E36" s="7"/>
      <c r="F36" s="7"/>
    </row>
    <row r="37" spans="1:8" x14ac:dyDescent="0.25">
      <c r="A37" t="s">
        <v>6</v>
      </c>
      <c r="B37" s="84">
        <v>0.9</v>
      </c>
      <c r="C37" s="84">
        <v>0.9</v>
      </c>
      <c r="D37" s="84">
        <v>0</v>
      </c>
      <c r="E37" s="84">
        <v>0.9</v>
      </c>
      <c r="F37" s="84">
        <v>0.5</v>
      </c>
    </row>
    <row r="38" spans="1:8" x14ac:dyDescent="0.25">
      <c r="A38" s="7" t="s">
        <v>21</v>
      </c>
      <c r="B38" s="7">
        <f>SUM(B34+B35)-(B34+B35)*B37</f>
        <v>614.89999999999964</v>
      </c>
      <c r="C38" s="7">
        <f>SUM(C34+C35)-(C34+C35)*C37</f>
        <v>614.89999999999964</v>
      </c>
      <c r="D38" s="7">
        <f>SUM(D34+D35)-(D34+D35)*D37</f>
        <v>6149</v>
      </c>
      <c r="E38" s="7">
        <f>SUM(E34+E35)-(E34+E35)*E37</f>
        <v>614.89999999999964</v>
      </c>
      <c r="F38" s="7">
        <f>SUM(F34+F35)-(F34+F35)*F37</f>
        <v>3074.5</v>
      </c>
      <c r="G38" s="7" t="s">
        <v>23</v>
      </c>
    </row>
    <row r="39" spans="1:8" x14ac:dyDescent="0.25">
      <c r="A39" s="6"/>
      <c r="B39" s="6"/>
      <c r="C39" s="6"/>
      <c r="D39" s="6"/>
      <c r="E39" s="6"/>
      <c r="F39" s="6"/>
    </row>
    <row r="40" spans="1:8" x14ac:dyDescent="0.25">
      <c r="A40" s="2" t="s">
        <v>15</v>
      </c>
    </row>
    <row r="41" spans="1:8" x14ac:dyDescent="0.25">
      <c r="A41" s="3" t="s">
        <v>12</v>
      </c>
      <c r="B41" s="6">
        <f>B31</f>
        <v>0</v>
      </c>
      <c r="C41" s="6">
        <f>C31</f>
        <v>0</v>
      </c>
      <c r="D41" s="6">
        <f>D31</f>
        <v>0</v>
      </c>
      <c r="E41" s="6">
        <f>E31</f>
        <v>0</v>
      </c>
      <c r="F41" s="6">
        <f>F31</f>
        <v>0</v>
      </c>
      <c r="G41" t="s">
        <v>22</v>
      </c>
    </row>
    <row r="42" spans="1:8" x14ac:dyDescent="0.25">
      <c r="A42" t="s">
        <v>8</v>
      </c>
      <c r="B42" s="6">
        <f>B38</f>
        <v>614.89999999999964</v>
      </c>
      <c r="C42" s="6">
        <f>C38</f>
        <v>614.89999999999964</v>
      </c>
      <c r="D42" s="6">
        <f>D38</f>
        <v>6149</v>
      </c>
      <c r="E42" s="6">
        <f>E38</f>
        <v>614.89999999999964</v>
      </c>
      <c r="F42" s="6">
        <f>F38</f>
        <v>3074.5</v>
      </c>
      <c r="G42" t="s">
        <v>23</v>
      </c>
    </row>
    <row r="43" spans="1:8" x14ac:dyDescent="0.25">
      <c r="A43" t="s">
        <v>13</v>
      </c>
      <c r="B43" s="6">
        <f>SUM(B41*B42)/1000</f>
        <v>0</v>
      </c>
      <c r="C43" s="6">
        <f>SUM(C41*C42)/1000</f>
        <v>0</v>
      </c>
      <c r="D43" s="6">
        <f>SUM(D41*D42)/1000</f>
        <v>0</v>
      </c>
      <c r="E43" s="6">
        <f>SUM(E41*E42)/1000</f>
        <v>0</v>
      </c>
      <c r="F43" s="6">
        <f>SUM(F41*F42)/1000</f>
        <v>0</v>
      </c>
      <c r="G43" t="s">
        <v>24</v>
      </c>
    </row>
    <row r="45" spans="1:8" x14ac:dyDescent="0.25">
      <c r="A45" s="9" t="s">
        <v>14</v>
      </c>
      <c r="B45" s="6">
        <f>SUM(B23+B42)</f>
        <v>2425.7999999999997</v>
      </c>
      <c r="C45" s="6">
        <f t="shared" ref="B45:D46" si="0">SUM(C23+C42)</f>
        <v>2425.7999999999997</v>
      </c>
      <c r="D45" s="6">
        <f t="shared" si="0"/>
        <v>8736</v>
      </c>
      <c r="E45" s="6">
        <f t="shared" ref="E45:F45" si="1">SUM(E23+E42)</f>
        <v>873.59999999999945</v>
      </c>
      <c r="F45" s="6">
        <f t="shared" si="1"/>
        <v>4368</v>
      </c>
    </row>
    <row r="46" spans="1:8" x14ac:dyDescent="0.25">
      <c r="A46" s="9" t="s">
        <v>40</v>
      </c>
      <c r="B46" s="6">
        <f t="shared" si="0"/>
        <v>0</v>
      </c>
      <c r="C46" s="6">
        <f t="shared" si="0"/>
        <v>0</v>
      </c>
      <c r="D46" s="6">
        <f t="shared" si="0"/>
        <v>0</v>
      </c>
      <c r="E46" s="6">
        <f t="shared" ref="E46:F46" si="2">SUM(E24+E43)</f>
        <v>0</v>
      </c>
      <c r="F46" s="6">
        <f t="shared" si="2"/>
        <v>0</v>
      </c>
      <c r="H46" s="8">
        <f>SUM(B46:G46)</f>
        <v>0</v>
      </c>
    </row>
    <row r="49" spans="1:1" x14ac:dyDescent="0.25">
      <c r="A49" s="9"/>
    </row>
    <row r="50" spans="1:1" x14ac:dyDescent="0.25">
      <c r="A50" s="9"/>
    </row>
    <row r="51" spans="1:1" x14ac:dyDescent="0.25">
      <c r="A51" s="9"/>
    </row>
  </sheetData>
  <mergeCells count="1">
    <mergeCell ref="A1:D1"/>
  </mergeCells>
  <pageMargins left="0.70866141732283472" right="0.70866141732283472" top="0.74803149606299213" bottom="0.74803149606299213" header="0.31496062992125984" footer="0.31496062992125984"/>
  <pageSetup paperSize="9" scale="7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6335A9D1164946A21419C6539288EB" ma:contentTypeVersion="18" ma:contentTypeDescription="Create a new document." ma:contentTypeScope="" ma:versionID="7ab02478b360f30d8e5ff119c87972c0">
  <xsd:schema xmlns:xsd="http://www.w3.org/2001/XMLSchema" xmlns:xs="http://www.w3.org/2001/XMLSchema" xmlns:p="http://schemas.microsoft.com/office/2006/metadata/properties" xmlns:ns2="bf797604-ea95-40d0-b9c8-4a24c47f5a15" xmlns:ns3="1b9b970d-93c1-472f-a7f8-c9f2cf8df8e7" targetNamespace="http://schemas.microsoft.com/office/2006/metadata/properties" ma:root="true" ma:fieldsID="e286a67aaeeb37f20928a2fc5fe1768c" ns2:_="" ns3:_="">
    <xsd:import namespace="bf797604-ea95-40d0-b9c8-4a24c47f5a15"/>
    <xsd:import namespace="1b9b970d-93c1-472f-a7f8-c9f2cf8df8e7"/>
    <xsd:element name="properties">
      <xsd:complexType>
        <xsd:sequence>
          <xsd:element name="documentManagement">
            <xsd:complexType>
              <xsd:all>
                <xsd:element ref="ns2:_dlc_DocId" minOccurs="0"/>
                <xsd:element ref="ns2:_dlc_DocIdUrl" minOccurs="0"/>
                <xsd:element ref="ns2:_dlc_DocIdPersistId" minOccurs="0"/>
                <xsd:element ref="ns2:Kenmerk" minOccurs="0"/>
                <xsd:element ref="ns2:Afzender" minOccurs="0"/>
                <xsd:element ref="ns2:Klantnaam" minOccurs="0"/>
                <xsd:element ref="ns2:Contactpersoon" minOccurs="0"/>
                <xsd:element ref="ns2:TaxCatchAll" minOccurs="0"/>
                <xsd:element ref="ns2:TaxCatchAllLabel" minOccurs="0"/>
                <xsd:element ref="ns2:BehandeldDoor"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97604-ea95-40d0-b9c8-4a24c47f5a1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Kenmerk" ma:index="11" nillable="true" ma:displayName="Kenmerk" ma:internalName="Kenmerk">
      <xsd:simpleType>
        <xsd:restriction base="dms:Text">
          <xsd:maxLength value="255"/>
        </xsd:restriction>
      </xsd:simpleType>
    </xsd:element>
    <xsd:element name="Afzender" ma:index="12" nillable="true" ma:displayName="Afzender" ma:internalName="Afzender">
      <xsd:simpleType>
        <xsd:restriction base="dms:Text">
          <xsd:maxLength value="255"/>
        </xsd:restriction>
      </xsd:simpleType>
    </xsd:element>
    <xsd:element name="Klantnaam" ma:index="13" nillable="true" ma:displayName="Klantnaam" ma:internalName="Klantnaam">
      <xsd:simpleType>
        <xsd:restriction base="dms:Text">
          <xsd:maxLength value="255"/>
        </xsd:restriction>
      </xsd:simpleType>
    </xsd:element>
    <xsd:element name="Contactpersoon" ma:index="14" nillable="true" ma:displayName="Contactpersoon" ma:internalName="Contactpersoon">
      <xsd:simpleType>
        <xsd:restriction base="dms:Text">
          <xsd:maxLength value="255"/>
        </xsd:restriction>
      </xsd:simpleType>
    </xsd:element>
    <xsd:element name="TaxCatchAll" ma:index="15" nillable="true" ma:displayName="Taxonomy Catch All Column" ma:description="" ma:hidden="true" ma:list="{b03ca759-b417-40b7-baf2-b9aff0abbd74}" ma:internalName="TaxCatchAll" ma:showField="CatchAllData" ma:web="bf797604-ea95-40d0-b9c8-4a24c47f5a15">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description="" ma:hidden="true" ma:list="{b03ca759-b417-40b7-baf2-b9aff0abbd74}" ma:internalName="TaxCatchAllLabel" ma:readOnly="true" ma:showField="CatchAllDataLabel" ma:web="bf797604-ea95-40d0-b9c8-4a24c47f5a15">
      <xsd:complexType>
        <xsd:complexContent>
          <xsd:extension base="dms:MultiChoiceLookup">
            <xsd:sequence>
              <xsd:element name="Value" type="dms:Lookup" maxOccurs="unbounded" minOccurs="0" nillable="true"/>
            </xsd:sequence>
          </xsd:extension>
        </xsd:complexContent>
      </xsd:complexType>
    </xsd:element>
    <xsd:element name="BehandeldDoor" ma:index="17" nillable="true" ma:displayName="BehandeldDoor" ma:internalName="BehandeldDoo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b9b970d-93c1-472f-a7f8-c9f2cf8df8e7" elementFormDefault="qualified">
    <xsd:import namespace="http://schemas.microsoft.com/office/2006/documentManagement/types"/>
    <xsd:import namespace="http://schemas.microsoft.com/office/infopath/2007/PartnerControls"/>
    <xsd:element name="TaxKeywordTaxHTField" ma:index="19" nillable="true" ma:taxonomy="true" ma:internalName="TaxKeywordTaxHTField" ma:taxonomyFieldName="TaxKeyword" ma:displayName="Enterprise Keywords" ma:fieldId="{23f27201-bee3-471e-b2e7-b64fd8b7ca38}" ma:taxonomyMulti="true" ma:sspId="21b352ea-fb55-4794-99ef-e9ce4908aa38"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bf797604-ea95-40d0-b9c8-4a24c47f5a15">DWAPRJ-1099-22</_dlc_DocId>
    <_dlc_DocIdUrl xmlns="bf797604-ea95-40d0-b9c8-4a24c47f5a15">
      <Url>http://projecten/p/138/13892/_layouts/DocIdRedir.aspx?ID=DWAPRJ-1099-22</Url>
      <Description>DWAPRJ-1099-22</Description>
    </_dlc_DocIdUrl>
    <Kenmerk xmlns="bf797604-ea95-40d0-b9c8-4a24c47f5a15" xsi:nil="true"/>
    <TaxKeywordTaxHTField xmlns="1b9b970d-93c1-472f-a7f8-c9f2cf8df8e7">
      <Terms xmlns="http://schemas.microsoft.com/office/infopath/2007/PartnerControls"/>
    </TaxKeywordTaxHTField>
    <TaxCatchAll xmlns="bf797604-ea95-40d0-b9c8-4a24c47f5a15"/>
    <Contactpersoon xmlns="bf797604-ea95-40d0-b9c8-4a24c47f5a15" xsi:nil="true"/>
    <Klantnaam xmlns="bf797604-ea95-40d0-b9c8-4a24c47f5a15" xsi:nil="true"/>
    <Afzender xmlns="bf797604-ea95-40d0-b9c8-4a24c47f5a15" xsi:nil="true"/>
    <BehandeldDoor xmlns="bf797604-ea95-40d0-b9c8-4a24c47f5a15" xsi:nil="true"/>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651111-9141-4C02-A9D6-440C6EF234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97604-ea95-40d0-b9c8-4a24c47f5a15"/>
    <ds:schemaRef ds:uri="1b9b970d-93c1-472f-a7f8-c9f2cf8df8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83566A-6591-4D9C-9CCE-D02265C2A925}">
  <ds:schemaRefs>
    <ds:schemaRef ds:uri="http://schemas.microsoft.com/office/2006/documentManagement/types"/>
    <ds:schemaRef ds:uri="http://www.w3.org/XML/1998/namespace"/>
    <ds:schemaRef ds:uri="http://schemas.microsoft.com/office/2006/metadata/properties"/>
    <ds:schemaRef ds:uri="http://purl.org/dc/elements/1.1/"/>
    <ds:schemaRef ds:uri="http://purl.org/dc/dcmitype/"/>
    <ds:schemaRef ds:uri="http://purl.org/dc/terms/"/>
    <ds:schemaRef ds:uri="1b9b970d-93c1-472f-a7f8-c9f2cf8df8e7"/>
    <ds:schemaRef ds:uri="http://schemas.openxmlformats.org/package/2006/metadata/core-properties"/>
    <ds:schemaRef ds:uri="http://schemas.microsoft.com/office/infopath/2007/PartnerControls"/>
    <ds:schemaRef ds:uri="bf797604-ea95-40d0-b9c8-4a24c47f5a15"/>
  </ds:schemaRefs>
</ds:datastoreItem>
</file>

<file path=customXml/itemProps3.xml><?xml version="1.0" encoding="utf-8"?>
<ds:datastoreItem xmlns:ds="http://schemas.openxmlformats.org/officeDocument/2006/customXml" ds:itemID="{88ABC33D-DFE2-4F09-A4E7-98023C3A1D37}">
  <ds:schemaRefs>
    <ds:schemaRef ds:uri="http://schemas.microsoft.com/sharepoint/events"/>
  </ds:schemaRefs>
</ds:datastoreItem>
</file>

<file path=customXml/itemProps4.xml><?xml version="1.0" encoding="utf-8"?>
<ds:datastoreItem xmlns:ds="http://schemas.openxmlformats.org/officeDocument/2006/customXml" ds:itemID="{D553C7C8-3F88-45EE-860B-7A581F301D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Leeswijzer</vt:lpstr>
      <vt:lpstr>TCO</vt:lpstr>
      <vt:lpstr>Nieuw met LED</vt:lpstr>
    </vt:vector>
  </TitlesOfParts>
  <Company>DWA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 van der Ben</dc:creator>
  <cp:lastModifiedBy>AlacritateMV</cp:lastModifiedBy>
  <cp:lastPrinted>2014-07-10T10:38:34Z</cp:lastPrinted>
  <dcterms:created xsi:type="dcterms:W3CDTF">2014-06-05T09:50:55Z</dcterms:created>
  <dcterms:modified xsi:type="dcterms:W3CDTF">2014-08-29T12:34:05Z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d1e641b6-3068-4d7e-be4b-cde874a9bda4</vt:lpwstr>
  </property>
  <property fmtid="{D5CDD505-2E9C-101B-9397-08002B2CF9AE}" pid="3" name="ContentTypeId">
    <vt:lpwstr>0x0101000E6335A9D1164946A21419C6539288EB</vt:lpwstr>
  </property>
  <property fmtid="{D5CDD505-2E9C-101B-9397-08002B2CF9AE}" pid="4" name="TaxKeyword">
    <vt:lpwstr/>
  </property>
</Properties>
</file>