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codeName="ThisWorkbook"/>
  <xr:revisionPtr revIDLastSave="2" documentId="8_{855533FC-018F-4E45-A237-1BD986EAD27F}" xr6:coauthVersionLast="47" xr6:coauthVersionMax="47" xr10:uidLastSave="{77036F10-BB28-4932-9431-96DBEAC55701}"/>
  <bookViews>
    <workbookView xWindow="-38510" yWindow="-10860" windowWidth="38620" windowHeight="21100" activeTab="1" xr2:uid="{A2F5AD34-83CF-4C86-8713-A510D36A8384}"/>
  </bookViews>
  <sheets>
    <sheet name="T1 Samenvatting Omvang &amp; Aantal" sheetId="3" r:id="rId1"/>
    <sheet name="T2 Kwaliteit Perceel P3-P6" sheetId="1" r:id="rId2"/>
    <sheet name="T3 Prijs Aanschaf P3-P6" sheetId="2" r:id="rId3"/>
    <sheet name="T4 Prijs ROS P6" sheetId="9" r:id="rId4"/>
  </sheets>
  <definedNames>
    <definedName name="_xlnm.Print_Area" localSheetId="0">'T1 Samenvatting Omvang &amp; Aantal'!$A$1:$J$24</definedName>
    <definedName name="_xlnm.Print_Area" localSheetId="1">'T2 Kwaliteit Perceel P3-P6'!$A$1:$K$75</definedName>
    <definedName name="_xlnm.Print_Area" localSheetId="2">'T3 Prijs Aanschaf P3-P6'!$A$1:$I$34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 l="1"/>
  <c r="H20" i="1"/>
  <c r="B53" i="1"/>
  <c r="H52" i="1"/>
  <c r="J52" i="1" s="1"/>
  <c r="H50" i="1"/>
  <c r="J50" i="1" s="1"/>
  <c r="H48" i="1"/>
  <c r="J48" i="1" s="1"/>
  <c r="J46" i="1"/>
  <c r="H46" i="1"/>
  <c r="D46" i="1"/>
  <c r="H44" i="1"/>
  <c r="J44" i="1" s="1"/>
  <c r="J53" i="1" s="1"/>
  <c r="D13" i="3"/>
  <c r="C8" i="9"/>
  <c r="C7" i="9"/>
  <c r="C6" i="9"/>
  <c r="C5" i="9"/>
  <c r="G32" i="9"/>
  <c r="H31" i="9"/>
  <c r="I31" i="9" s="1"/>
  <c r="H30" i="9"/>
  <c r="I30" i="9" s="1"/>
  <c r="I29" i="9"/>
  <c r="H29" i="9"/>
  <c r="H27" i="9"/>
  <c r="I27" i="9" s="1"/>
  <c r="H26" i="9"/>
  <c r="I26" i="9" s="1"/>
  <c r="H25" i="9"/>
  <c r="I25" i="9" s="1"/>
  <c r="H23" i="9"/>
  <c r="I23" i="9" s="1"/>
  <c r="H22" i="9"/>
  <c r="I22" i="9" s="1"/>
  <c r="H20" i="9"/>
  <c r="I20" i="9" s="1"/>
  <c r="H18" i="9"/>
  <c r="I18" i="9" s="1"/>
  <c r="H16" i="9"/>
  <c r="I16" i="9" s="1"/>
  <c r="B27" i="1"/>
  <c r="H53" i="1" l="1"/>
  <c r="H32" i="9"/>
  <c r="I32" i="9"/>
  <c r="F11" i="9"/>
  <c r="B75" i="1" l="1"/>
  <c r="C8" i="2" l="1"/>
  <c r="C8" i="1"/>
  <c r="F15" i="2"/>
  <c r="E22" i="2" l="1"/>
  <c r="F22" i="2" s="1"/>
  <c r="D12" i="3" s="1"/>
  <c r="B39" i="1"/>
  <c r="D15" i="1" l="1"/>
  <c r="C5" i="2" l="1"/>
  <c r="B5" i="2"/>
  <c r="C5" i="1"/>
  <c r="B5" i="1"/>
  <c r="C7" i="2" l="1"/>
  <c r="C6" i="2"/>
  <c r="C7" i="1"/>
  <c r="C6" i="1"/>
  <c r="E13" i="1" l="1"/>
  <c r="E14" i="1"/>
  <c r="E11" i="1"/>
  <c r="E12" i="1"/>
  <c r="H22" i="1" l="1"/>
  <c r="J22" i="1" s="1"/>
  <c r="H24" i="1"/>
  <c r="J24" i="1" s="1"/>
  <c r="J20" i="1"/>
  <c r="I69" i="1"/>
  <c r="I63" i="1"/>
  <c r="I57" i="1"/>
  <c r="H38" i="1"/>
  <c r="J38" i="1" s="1"/>
  <c r="H36" i="1"/>
  <c r="H34" i="1"/>
  <c r="J34" i="1" s="1"/>
  <c r="H26" i="1"/>
  <c r="H32" i="1"/>
  <c r="J26" i="1" l="1"/>
  <c r="J27" i="1" s="1"/>
  <c r="F11" i="1" s="1"/>
  <c r="H27" i="1"/>
  <c r="H71" i="1"/>
  <c r="H73" i="1"/>
  <c r="H70" i="1"/>
  <c r="H72" i="1"/>
  <c r="H74" i="1"/>
  <c r="J70" i="1" s="1"/>
  <c r="H68" i="1"/>
  <c r="J64" i="1" s="1"/>
  <c r="H65" i="1"/>
  <c r="H66" i="1"/>
  <c r="H64" i="1"/>
  <c r="H67" i="1"/>
  <c r="H62" i="1"/>
  <c r="H58" i="1"/>
  <c r="H60" i="1"/>
  <c r="H59" i="1"/>
  <c r="H61" i="1"/>
  <c r="F13" i="1"/>
  <c r="J32" i="1"/>
  <c r="J39" i="1" s="1"/>
  <c r="F12" i="1" s="1"/>
  <c r="H39" i="1"/>
  <c r="H75" i="1" l="1"/>
  <c r="J58" i="1"/>
  <c r="J75" i="1" s="1"/>
  <c r="F14" i="1" s="1"/>
  <c r="F15" i="1" s="1"/>
  <c r="D11" i="3" l="1"/>
  <c r="D14" i="3" s="1"/>
</calcChain>
</file>

<file path=xl/sharedStrings.xml><?xml version="1.0" encoding="utf-8"?>
<sst xmlns="http://schemas.openxmlformats.org/spreadsheetml/2006/main" count="277" uniqueCount="189">
  <si>
    <t>Europese openbare aanbesteding 'Aanschaf inzamelvoertuigen'</t>
  </si>
  <si>
    <t>Invulformulier prijs en kwaliteit</t>
  </si>
  <si>
    <t>Tabblad 1: Samenvatting, omvang &amp; aantal</t>
  </si>
  <si>
    <t>Perceel 6</t>
  </si>
  <si>
    <t>Kraanwagen</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</si>
  <si>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</si>
  <si>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</si>
  <si>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</si>
  <si>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</si>
  <si>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</si>
  <si>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</si>
  <si>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</si>
  <si>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</si>
  <si>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</si>
  <si>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</si>
  <si>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</si>
  <si>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</si>
  <si>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</si>
  <si>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</si>
  <si>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</si>
  <si>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</si>
  <si>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</si>
  <si>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</si>
  <si>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</si>
  <si>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De kipperbak</t>
  </si>
  <si>
    <t>De laadkraan</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</si>
  <si>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</si>
  <si>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</si>
  <si>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</si>
  <si>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</si>
  <si>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</si>
  <si>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</si>
  <si>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</si>
  <si>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</si>
  <si>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Prestatiezekerheid </t>
  </si>
  <si>
    <t>Deel 3</t>
  </si>
  <si>
    <t xml:space="preserve">Reparatie, Onderhoud en Service (ROS)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</si>
  <si>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</si>
  <si>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</si>
  <si>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</si>
  <si>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</si>
  <si>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</si>
  <si>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</si>
  <si>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</si>
  <si>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</si>
  <si>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</si>
  <si>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</si>
  <si>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</si>
  <si>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</si>
  <si>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6)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</si>
  <si>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</si>
  <si>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</si>
  <si>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t xml:space="preserve">De </t>
    </r>
    <r>
      <rPr>
        <b/>
        <sz val="10"/>
        <color theme="1"/>
        <rFont val="Corbel"/>
        <family val="2"/>
      </rPr>
      <t xml:space="preserve">draaistraal </t>
    </r>
    <r>
      <rPr>
        <sz val="10"/>
        <color theme="1"/>
        <rFont val="Corbel"/>
        <family val="2"/>
      </rPr>
      <t>over de bumper bedraagt maximaal het in het programma van eisen (eis 9)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</si>
  <si>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</si>
  <si>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</si>
  <si>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t>De</t>
    </r>
    <r>
      <rPr>
        <b/>
        <sz val="10"/>
        <color theme="1"/>
        <rFont val="Corbel"/>
        <family val="2"/>
      </rPr>
      <t xml:space="preserve"> totale lengte</t>
    </r>
    <r>
      <rPr>
        <sz val="10"/>
        <color theme="1"/>
        <rFont val="Corbel"/>
        <family val="2"/>
      </rPr>
      <t xml:space="preserve"> bedraagt maximaal het in het programma van eisen (eis 21) vermelde maximum. Korter is wenselijk. Wat is de totale lengte van het voertuig (gemeten in millimeter). Tekening bijvoegen.</t>
    </r>
  </si>
  <si>
    <t>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'1.4 Lengte'</t>
  </si>
  <si>
    <t>1.4</t>
  </si>
  <si>
    <r>
      <rPr>
        <b/>
        <sz val="10"/>
        <color theme="1"/>
        <rFont val="Corbel"/>
        <family val="2"/>
      </rPr>
      <t>De bodemvrijheid</t>
    </r>
    <r>
      <rPr>
        <sz val="10"/>
        <color theme="1"/>
        <rFont val="Corbel"/>
        <family val="2"/>
      </rPr>
      <t xml:space="preserve"> bedraagt minimaal het in het programma van eisen (eis 8) vermelde minimum. Hoger is wenselijk. Wat is de bodemvrijheid (gemeten in millimeters)?</t>
    </r>
  </si>
  <si>
    <t>Aantal millimeters invullen in hele millimeters, waarbij het aanbieden van een bodemvrijheid van 230mm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'1.5 Bodemvrijheid'</t>
  </si>
  <si>
    <t>Prestatiezekerheid</t>
  </si>
  <si>
    <t>2.1</t>
  </si>
  <si>
    <r>
      <t xml:space="preserve">De minimale </t>
    </r>
    <r>
      <rPr>
        <b/>
        <sz val="10"/>
        <color theme="1"/>
        <rFont val="Corbel"/>
        <family val="2"/>
      </rPr>
      <t>inzet- en beschikbaarheidsgarantie</t>
    </r>
    <r>
      <rPr>
        <sz val="10"/>
        <color theme="1"/>
        <rFont val="Corbel"/>
        <family val="2"/>
      </rPr>
      <t xml:space="preserve"> tijdens geplande inzet van de voertuigen (operationele continuïteit). Er mag worden verwezen naar een referentie, waaruit blijkt dat er bij een vergelijkbare leveringen een percentage beschikbaarheid is gebleken. </t>
    </r>
  </si>
  <si>
    <t>De Opdrachtnemer  benoemd de mate van de gemiddelde jaarlijkse inzetbaarheid over de afschrijvingsperiode van de geleverde voertuigen, uitgaande van een afschrijvingstermijn van 8 jaar. Opdrachtnemer toont dit aan door het aanbieden van een inzet- en beschikbaarheidsgarantie op vlootniveau, uitgedrukt in een percentage inzetbare voertuigen per jaar. Inzetbaarheid (%) = (Inzetbare voertuig-dagen / totale voertuig-dagen) × 100% Waarbij:
Totale beschikbare voertuig-dagen = aantal voertuigen × aantal werkdagen per jaar
(exclusief zondagen, feestdagen en gepland onderhoud);
Inzetbare voertuig-dagen =totale beschikbare voertuig-dagen minus ongeplande uitvaldagen.</t>
  </si>
  <si>
    <t>2.2</t>
  </si>
  <si>
    <r>
      <t xml:space="preserve">De </t>
    </r>
    <r>
      <rPr>
        <b/>
        <sz val="10"/>
        <color theme="1"/>
        <rFont val="Corbel"/>
        <family val="2"/>
      </rPr>
      <t>functionele training en instructie</t>
    </r>
    <r>
      <rPr>
        <sz val="10"/>
        <color theme="1"/>
        <rFont val="Corbel"/>
        <family val="2"/>
      </rPr>
      <t xml:space="preserve"> voor vaste instructeurs (3 personen), zodat het voertuig vanaf de eerste inzet veilig, correct en efficiënt wordt gebruikt. De training is praktijkgericht en specifiek toegesneden op het geleverde voertuig en de bijbehorende systemen en vormt een integraal onderdeel van de operationele oplevering</t>
    </r>
  </si>
  <si>
    <t>De Opdrachtnemer  geeft aan hoeveel minuten functionele training per voertuig beschikbaar worden gesteld bij of direct na ingebruikname voor de vaste instructeurs. Onder functionele training wordt verstaan: uitleg en begeleiding bij bediening, werkprocessen, veiligheidsaspecten, eerste onderhoudshandelingen en het herkennen en duiden van meldingen en afwijkingen. Alleen daadwerkelijke contacttijd (klassikaal, praktijk of on-the-job) telt mee; reistijd, pauzes of algemene presentaties zonder voertuigspecifieke inhoud tellen niet mee.</t>
  </si>
  <si>
    <t>2.3</t>
  </si>
  <si>
    <r>
      <t xml:space="preserve">Hoeveel </t>
    </r>
    <r>
      <rPr>
        <b/>
        <sz val="10"/>
        <color theme="1"/>
        <rFont val="Corbel"/>
        <family val="2"/>
      </rPr>
      <t>draaiuren</t>
    </r>
    <r>
      <rPr>
        <sz val="10"/>
        <color theme="1"/>
        <rFont val="Corbel"/>
        <family val="2"/>
      </rPr>
      <t xml:space="preserve"> kan het aangeboden voertuig gedurende de afschrijvingsperiode van 8 jaar aantoonbaar realiseren bij regulier gebruik als inzamelvoertuig.
De opgegeven draaiuren moeten zijn afgewogen op basis van marktconformiteit en aantoonbare meerwaarde.</t>
    </r>
  </si>
  <si>
    <t>De Opdrachtnemer  onderbouwt het opgegeven aantal draaiuren met één of meer van de volgende documenten:
- fabrikantenspecificaties;
- technische levensduurverklaring van de OEM;
- referentiegegevens van vergelijkbare voertuigen;
- garantie- of onderhoudsdocumentatie waaruit de draaiuren blijken.
Praktijkmetingen of specifieke gebruiksprofielen zijn niet vereist.</t>
  </si>
  <si>
    <t>2.4</t>
  </si>
  <si>
    <r>
      <rPr>
        <b/>
        <sz val="10"/>
        <color theme="1"/>
        <rFont val="Corbel"/>
        <family val="2"/>
      </rPr>
      <t>Garantie</t>
    </r>
    <r>
      <rPr>
        <sz val="10"/>
        <color theme="1"/>
        <rFont val="Corbel"/>
        <family val="2"/>
      </rPr>
      <t xml:space="preserve"> op voertuig en aandrijflijn. Welke garantieperiode wordt geboden op het aangeboden inzamelvoertuig, uitgedrukt in maanden, gerekend vanaf de datum van ingebruikname.
De garantie geldt zonder beperkingen op inzet in stedelijk gebruik en zonder beperking op het aantal draaiuren binnen normaal gebruik.</t>
    </r>
  </si>
  <si>
    <t>De Opdrachtnemer  wordt verzocht het volgende op te nemen in de inschrijving:
- De aangeboden garantieperiode in 24, 36 of 48 maanden;
- Een korte toelichting op de reikwijdte van de garantie (wat wel / niet is inbegrepen);
- Onderliggende documentatie waaruit blijkt dat deze garantie:
     - door de OEM of leverancier wordt ondersteund;
     - contractueel afdwingbaar is gedurende de volledige periode.</t>
  </si>
  <si>
    <t>ROS</t>
  </si>
  <si>
    <t>Score (in punten)</t>
  </si>
  <si>
    <t>3.1</t>
  </si>
  <si>
    <r>
      <rPr>
        <b/>
        <sz val="10"/>
        <color rgb="FF000000"/>
        <rFont val="Corbel"/>
        <family val="2"/>
      </rPr>
      <t xml:space="preserve">Reactietermijn bij spoedgeval op locatie/pechhulp
</t>
    </r>
    <r>
      <rPr>
        <sz val="10"/>
        <color rgb="FF000000"/>
        <rFont val="Corbe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</si>
  <si>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</si>
  <si>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</si>
  <si>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rgb="FF000000"/>
        <rFont val="Corbel"/>
        <family val="2"/>
      </rPr>
      <t xml:space="preserve">Reactietermijn bij correctief onderhoud op locatie
</t>
    </r>
    <r>
      <rPr>
        <sz val="10"/>
        <color rgb="FF000000"/>
        <rFont val="Corbe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</si>
  <si>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</si>
  <si>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Corbel"/>
        <family val="2"/>
      </rPr>
      <t xml:space="preserve">Hersteltermijn bij gebreken: start fysieke werkzaamheden aan voertuig
</t>
    </r>
    <r>
      <rPr>
        <sz val="10"/>
        <color rgb="FF000000"/>
        <rFont val="Corbe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</si>
  <si>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</si>
  <si>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</si>
  <si>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r>
      <rPr>
        <b/>
        <sz val="10"/>
        <color rgb="FF000000"/>
        <rFont val="Corbel"/>
        <family val="2"/>
      </rPr>
      <t xml:space="preserve">Correcte facturen en werkproces volgen
</t>
    </r>
    <r>
      <rPr>
        <sz val="10"/>
        <color rgb="FF000000"/>
        <rFont val="Corbel"/>
        <family val="2"/>
      </rPr>
      <t xml:space="preserve">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r>
  </si>
  <si>
    <t>Het percentage correctie facturen en correct werkproces invullen in een heel percentage, waarbij het aanbieden van een percentage conform het programma van eisen (minimum) leidt tot 0 punten, het aanbieden van percentage conform het maximum (of hoger) leidt tot het maximaal aantal te behalen punten.
I.v.m. de werking van de formule voor het toekennen van het behaalde aantal punten moet Opdrachtnemer , (ook) als het percentage hoger dan het maximum is, het maximum invullen als antwoord op dit gunningscriterium.</t>
  </si>
  <si>
    <t>3.5</t>
  </si>
  <si>
    <r>
      <rPr>
        <b/>
        <sz val="10"/>
        <color rgb="FF000000"/>
        <rFont val="Corbel"/>
        <family val="2"/>
      </rPr>
      <t xml:space="preserve">Inzet van het leveranciersportaal van de Opdrachtnemer </t>
    </r>
    <r>
      <rPr>
        <sz val="10"/>
        <color rgb="FF000000"/>
        <rFont val="Corbel"/>
        <family val="2"/>
      </rPr>
      <t xml:space="preserve">
Het niveau van functionaliteiten voor meldingen, documentatiebeheer, onderhoudshistorie, statusupdates, inzicht in KPI’s en overige relevante informatievoorziening. Betreft gebruikersvriendelijkheid, datatoegankelijkheid, beveiliging en rechtenbeheer.</t>
    </r>
  </si>
  <si>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</si>
  <si>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Antwoord opties</t>
  </si>
  <si>
    <t>Maximale score (in punten)</t>
  </si>
  <si>
    <t>4.1</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</si>
  <si>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</si>
  <si>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A</t>
  </si>
  <si>
    <t>Geen of onbekend (0%)</t>
  </si>
  <si>
    <t>B</t>
  </si>
  <si>
    <t>1 tot 5%</t>
  </si>
  <si>
    <t>C</t>
  </si>
  <si>
    <t>6 tot 10%</t>
  </si>
  <si>
    <t>D</t>
  </si>
  <si>
    <t>11 tot 15%</t>
  </si>
  <si>
    <t>E</t>
  </si>
  <si>
    <t>15% of meer</t>
  </si>
  <si>
    <t>4.2</t>
  </si>
  <si>
    <t>Levensduurverlenging
Welk percentage van onderdelen dat op jaarbasis wordt gebruikt in uw onderhoudsfaclititeit wordt 1 op 1 hergebruikt? 
Het gaat hier om het aantal hergebruikte onderdelen ten opzichte van  de totale hoeveelheid onderdelen die op jaarbasis wordt verwerkt  Indien het percentage onbekend is, ontvangt Opdrachtnemer  een punten op dit criterium.
Definitie van gerecycled content: Het totale gewichtspercentage hergebruikt materiaal in een product. Zowel preconsumer als postconsumer hergebruikt materiaal worden gezien als gerecycled content. 
Ter verificatie aanleveren in de inschrijving (document met de naam  '4.4 Gerecycled content'):
- Rapportage aanleveren waarin de totale hoeveelheid staal die gebruikt wordt in de productiefaciliteit afgezet wordt tegen de hoeveelheid gerecyclede content staal. 
- De massaverhouding van gerecycled materiaal, aan te tonen met een ISO-14021 certificaat of gelijkwaardig.</t>
  </si>
  <si>
    <t>5 tot 10%</t>
  </si>
  <si>
    <t>11 tot 20%</t>
  </si>
  <si>
    <t>21 tot 30%</t>
  </si>
  <si>
    <t>31% of meer</t>
  </si>
  <si>
    <t>4.3</t>
  </si>
  <si>
    <t xml:space="preserve">Duurzame productie: groene elektriciteit 
Wordt er in de productiefaciliteiten waar de chassis en de opbouw van de te leveren voertuigen worden geproduceerd gebruik gemaakt van groene elektriciteit? 
Definitie van groene elektriciteit: Groene elektriciteit is stroom opgewekt met energie uit hernieuwbare energiebronnen zoals zon, wind, waterkracht en/of warmte. Indien het onbekend is, ontvangt Opdrachtnemer  geen punten op het criterium.
Ter verificatie aanleveren in de inschrijving (document met de naam  '4.5 Groene elektriciteit'):
- Garantie van Oorsprong voor de elektriciteit die gebruikt wordt in de betreffende locatie(s). </t>
  </si>
  <si>
    <t>Nee of onbekend (0%  groene elektriciteit)</t>
  </si>
  <si>
    <t>1 tot 30% van het jaarlijkse totale elektriciteitsgebruik betreft groene elektriciteit</t>
  </si>
  <si>
    <t>31 tot 60% van het jaarlijkse totale elektriciteitsgebruik betreft groene elektriciteit</t>
  </si>
  <si>
    <t>61 tot 90% van het jaarlijkse totale elektriciteitsgebruik betreft groene elektriciteit</t>
  </si>
  <si>
    <t>90% of meer van het jaarlijkse totale elektriciteitsgebruik betreft groene elektriciteit</t>
  </si>
  <si>
    <t>Europese openbare aanbesteding 'Aanschaf  inzamelvoertuigen'</t>
  </si>
  <si>
    <t>Tabblad 3: Invulformulier prijs t.b.v. aanschaf</t>
  </si>
  <si>
    <t>Onderdeel: prijs</t>
  </si>
  <si>
    <t>Minimale inschrijfprijs</t>
  </si>
  <si>
    <t>Maximale inschrijfprijs</t>
  </si>
  <si>
    <t>Deel 5</t>
  </si>
  <si>
    <t>Aanschafprijs voor één compleet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</si>
  <si>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</si>
  <si>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</si>
  <si>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</si>
  <si>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</si>
  <si>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</si>
  <si>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</si>
  <si>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</si>
  <si>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chassis</t>
  </si>
  <si>
    <t>Stuk</t>
  </si>
  <si>
    <t>5.2</t>
  </si>
  <si>
    <t>Aanschafprijs van de kipperbak</t>
  </si>
  <si>
    <t>5.3</t>
  </si>
  <si>
    <t>Aanschafprijs van de laadkraan</t>
  </si>
  <si>
    <t>5.4</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</si>
  <si>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</si>
  <si>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</si>
  <si>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</si>
  <si>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</si>
  <si>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</si>
  <si>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</si>
  <si>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</si>
  <si>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</si>
  <si>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</si>
  <si>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5.4 is verboden en leidt tot uitsluiting. </t>
  </si>
  <si>
    <t xml:space="preserve">Het aanbieden van een eenheidsprijs op prijsonderdeel 5.4 is facultatief. Als Opdrachtnemer  kosten in rekening wil brengen die niet opgenomen zijn in prijsonderdeel 5.1, 5.2 en 5.3 dient Opdrachtnemer deze op te nemen in prijs onderdeel 5.4.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5.2 en 5.3. Het aanbieden van een negatieve eenheidsprijs op prijsonderdeel 5.4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</si>
  <si>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</si>
  <si>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5.4-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</si>
  <si>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</si>
  <si>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</si>
  <si>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</si>
  <si>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</si>
  <si>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</si>
  <si>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</si>
  <si>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</si>
  <si>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</si>
  <si>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</si>
  <si>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</si>
  <si>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</si>
  <si>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</si>
  <si>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Periodieke inspectiebeurt van de opbouw</t>
  </si>
  <si>
    <t>Laadkraan</t>
  </si>
  <si>
    <t>6.3</t>
  </si>
  <si>
    <t>Uitvoeren periodieke gecertificeerde keuring autolaadkraan,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</si>
  <si>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</si>
  <si>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</si>
  <si>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</si>
  <si>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</si>
  <si>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</si>
  <si>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</si>
  <si>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</si>
  <si>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</si>
  <si>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</si>
  <si>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</si>
  <si>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</si>
  <si>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</si>
  <si>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</si>
  <si>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</si>
  <si>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</si>
  <si>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</si>
  <si>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</si>
  <si>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</si>
  <si>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</si>
  <si>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</si>
  <si>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</si>
  <si>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</si>
  <si>
    <t>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</si>
</sst>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18"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b/>
      <sz val="10"/>
      <name val="Corbel"/>
      <family val="2"/>
    </font>
    <font>
      <sz val="10"/>
      <color theme="1"/>
      <name val="Aptos Narrow"/>
      <family val="2"/>
      <scheme val="minor"/>
    </font>
    <font>
      <b/>
      <sz val="10"/>
      <color rgb="FF000000"/>
      <name val="Corbel"/>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FFFF0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25">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4"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0" fontId="4" fillId="4" borderId="1" xfId="0" applyFont="1" applyFill="1" applyBorder="1" applyAlignment="1">
      <alignment horizontal="left" vertical="center" wrapText="1"/>
    </xf>
    <xf numFmtId="0" fontId="3" fillId="0" borderId="11" xfId="0" applyFont="1" applyBorder="1" applyAlignment="1">
      <alignment horizontal="left" vertical="center" wrapText="1"/>
    </xf>
    <xf numFmtId="0" fontId="3" fillId="5" borderId="0" xfId="0" applyFont="1" applyFill="1" applyAlignment="1">
      <alignment vertical="center" wrapText="1"/>
    </xf>
    <xf numFmtId="1" fontId="15" fillId="0" borderId="1" xfId="0" applyNumberFormat="1"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6" fillId="0" borderId="0" xfId="0" applyFont="1"/>
    <xf numFmtId="0" fontId="3" fillId="0" borderId="1" xfId="0" applyFont="1" applyBorder="1" applyAlignment="1">
      <alignment vertical="top" wrapText="1"/>
    </xf>
    <xf numFmtId="0" fontId="14" fillId="0" borderId="1" xfId="0" applyFont="1" applyBorder="1" applyAlignment="1">
      <alignment vertical="center" wrapText="1"/>
    </xf>
    <xf numFmtId="0" fontId="14" fillId="0" borderId="0" xfId="0" applyFont="1" applyAlignment="1">
      <alignment vertical="center" wrapText="1"/>
    </xf>
    <xf numFmtId="9" fontId="3" fillId="0" borderId="0" xfId="2" applyFont="1" applyBorder="1" applyAlignment="1">
      <alignment horizontal="center" vertical="center" wrapText="1"/>
    </xf>
    <xf numFmtId="0" fontId="6" fillId="0" borderId="0" xfId="3" applyFont="1" applyAlignment="1">
      <alignment horizontal="left" vertical="center" wrapText="1"/>
    </xf>
    <xf numFmtId="9" fontId="3" fillId="0" borderId="0" xfId="2" applyFont="1" applyFill="1" applyBorder="1" applyAlignment="1" applyProtection="1">
      <alignment horizontal="center" vertical="center" wrapText="1"/>
      <protection locked="0"/>
    </xf>
    <xf numFmtId="0" fontId="14" fillId="0" borderId="1" xfId="0" applyFont="1" applyBorder="1" applyAlignment="1">
      <alignment vertical="top" wrapText="1"/>
    </xf>
    <xf numFmtId="9" fontId="1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9" fontId="14" fillId="6"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9" fillId="0" borderId="0" xfId="0" applyFont="1" applyAlignment="1">
      <alignment horizontal="left" vertical="center" wrapText="1"/>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3" fillId="0" borderId="12" xfId="0" applyFont="1" applyBorder="1" applyAlignment="1">
      <alignment horizontal="right" vertical="center" wrapText="1"/>
    </xf>
    <xf numFmtId="0" fontId="3" fillId="0" borderId="13"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14" fillId="0" borderId="1" xfId="0" applyFont="1" applyBorder="1" applyAlignment="1">
      <alignment horizontal="left"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245109</xdr:colOff>
      <xdr:row>8</xdr:row>
      <xdr:rowOff>129629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9</xdr:row>
      <xdr:rowOff>22103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20</xdr:row>
      <xdr:rowOff>251459</xdr:rowOff>
    </xdr:from>
    <xdr:to>
      <xdr:col>3</xdr:col>
      <xdr:colOff>1735455</xdr:colOff>
      <xdr:row>22</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9</xdr:row>
      <xdr:rowOff>58085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96520</xdr:colOff>
      <xdr:row>7</xdr:row>
      <xdr:rowOff>95584</xdr:rowOff>
    </xdr:to>
    <xdr:pic>
      <xdr:nvPicPr>
        <xdr:cNvPr id="2" name="Afbeelding 1">
          <a:extLst>
            <a:ext uri="{FF2B5EF4-FFF2-40B4-BE49-F238E27FC236}">
              <a16:creationId xmlns:a16="http://schemas.microsoft.com/office/drawing/2014/main" id="{3252E4DF-5946-4497-B5FE-21DD3F472C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8347" y="65828"/>
          <a:ext cx="2448348" cy="1372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F24"/>
  <sheetViews>
    <sheetView showGridLines="0" view="pageBreakPreview" zoomScale="90" zoomScaleNormal="100" zoomScaleSheetLayoutView="90" workbookViewId="0">
      <selection activeCell="D14" sqref="D14"/>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101" t="s">
        <v>0</v>
      </c>
      <c r="C2" s="101"/>
      <c r="D2" s="101"/>
      <c r="E2" s="101"/>
      <c r="F2" s="40"/>
    </row>
    <row r="3" spans="2:6" ht="15.5" x14ac:dyDescent="0.35">
      <c r="B3" s="101" t="s">
        <v>1</v>
      </c>
      <c r="C3" s="101"/>
      <c r="D3" s="101"/>
      <c r="E3" s="101"/>
      <c r="F3" s="40"/>
    </row>
    <row r="4" spans="2:6" ht="15.5" x14ac:dyDescent="0.35">
      <c r="B4" s="101" t="s">
        <v>2</v>
      </c>
      <c r="C4" s="101"/>
      <c r="D4" s="101"/>
      <c r="E4" s="101"/>
      <c r="F4" s="40"/>
    </row>
    <row r="5" spans="2:6" ht="15.5" x14ac:dyDescent="0.35">
      <c r="B5" s="35" t="s">
        <v>3</v>
      </c>
      <c r="C5" s="35" t="s">
        <v>4</v>
      </c>
      <c r="D5" s="34"/>
      <c r="E5" s="36"/>
    </row>
    <row r="6" spans="2:6" x14ac:dyDescent="0.35">
      <c r="B6" s="2" t="s">
        <v>5</v>
      </c>
      <c r="C6" s="41" t="s">
        <v>6</v>
      </c>
    </row>
    <row r="7" spans="2:6" x14ac:dyDescent="0.35">
      <c r="B7" s="2" t="s">
        <v>7</v>
      </c>
      <c r="C7" s="41" t="s">
        <v>6</v>
      </c>
    </row>
    <row r="8" spans="2:6" x14ac:dyDescent="0.35">
      <c r="B8" s="2" t="s">
        <v>8</v>
      </c>
      <c r="C8" s="41" t="s">
        <v>6</v>
      </c>
    </row>
    <row r="10" spans="2:6" ht="14.5" customHeight="1" x14ac:dyDescent="0.35">
      <c r="B10" s="103" t="s">
        <v>9</v>
      </c>
      <c r="C10" s="105"/>
      <c r="D10" s="42" t="s">
        <v>10</v>
      </c>
    </row>
    <row r="11" spans="2:6" ht="14.5" customHeight="1" x14ac:dyDescent="0.35">
      <c r="B11" s="97" t="s">
        <v>11</v>
      </c>
      <c r="C11" s="9" t="s">
        <v>12</v>
      </c>
      <c r="D11" s="43">
        <f>'T2 Kwaliteit Perceel P3-P6'!F15</f>
        <v>0</v>
      </c>
    </row>
    <row r="12" spans="2:6" ht="14.5" customHeight="1" x14ac:dyDescent="0.35">
      <c r="B12" s="97"/>
      <c r="C12" s="9" t="s">
        <v>13</v>
      </c>
      <c r="D12" s="43">
        <f>'T3 Prijs Aanschaf P3-P6'!F22</f>
        <v>0</v>
      </c>
    </row>
    <row r="13" spans="2:6" x14ac:dyDescent="0.35">
      <c r="B13" s="97"/>
      <c r="C13" s="9" t="s">
        <v>14</v>
      </c>
      <c r="D13" s="43">
        <f>'T4 Prijs ROS P6'!F11</f>
        <v>0</v>
      </c>
    </row>
    <row r="14" spans="2:6" x14ac:dyDescent="0.35">
      <c r="C14" s="44" t="s">
        <v>15</v>
      </c>
      <c r="D14" s="11">
        <f>SUM(D11:D13)</f>
        <v>0</v>
      </c>
    </row>
    <row r="15" spans="2:6" ht="5.5" customHeight="1" x14ac:dyDescent="0.35">
      <c r="C15" s="44"/>
      <c r="D15" s="11"/>
    </row>
    <row r="16" spans="2:6" x14ac:dyDescent="0.35">
      <c r="B16" s="103" t="s">
        <v>16</v>
      </c>
      <c r="C16" s="105"/>
      <c r="D16" s="42" t="s">
        <v>17</v>
      </c>
      <c r="F16" s="22" t="s">
        <v>18</v>
      </c>
    </row>
    <row r="17" spans="2:6" x14ac:dyDescent="0.35">
      <c r="B17" s="9" t="s">
        <v>16</v>
      </c>
      <c r="C17" s="9" t="s">
        <v>19</v>
      </c>
      <c r="D17" s="66">
        <v>5</v>
      </c>
      <c r="F17" s="1">
        <v>1</v>
      </c>
    </row>
    <row r="18" spans="2:6" x14ac:dyDescent="0.35">
      <c r="D18" s="45"/>
      <c r="F18" s="1"/>
    </row>
    <row r="19" spans="2:6" x14ac:dyDescent="0.35">
      <c r="B19" s="46" t="s">
        <v>20</v>
      </c>
      <c r="C19" s="47"/>
      <c r="D19" s="45"/>
      <c r="F19" s="1"/>
    </row>
    <row r="20" spans="2:6" x14ac:dyDescent="0.35">
      <c r="B20" s="48" t="s">
        <v>21</v>
      </c>
      <c r="C20" s="63" t="s">
        <v>22</v>
      </c>
      <c r="D20" s="49"/>
      <c r="F20" s="1"/>
    </row>
    <row r="21" spans="2:6" x14ac:dyDescent="0.35">
      <c r="B21" s="52" t="s">
        <v>23</v>
      </c>
      <c r="C21" s="50" t="s">
        <v>6</v>
      </c>
      <c r="D21" s="51"/>
      <c r="F21" s="1"/>
    </row>
    <row r="22" spans="2:6" x14ac:dyDescent="0.35">
      <c r="B22" s="52" t="s">
        <v>24</v>
      </c>
      <c r="C22" s="50" t="s">
        <v>6</v>
      </c>
      <c r="D22" s="51"/>
      <c r="F22" s="1"/>
    </row>
    <row r="23" spans="2:6" x14ac:dyDescent="0.35">
      <c r="B23" s="52" t="s">
        <v>25</v>
      </c>
      <c r="C23" s="50" t="s">
        <v>6</v>
      </c>
      <c r="D23" s="51"/>
      <c r="F23" s="1"/>
    </row>
    <row r="24" spans="2:6" ht="9" customHeight="1" x14ac:dyDescent="0.35">
      <c r="D24" s="53"/>
    </row>
  </sheetData>
  <mergeCells count="6">
    <mergeCell ref="B3:E3"/>
    <mergeCell ref="B2:E2"/>
    <mergeCell ref="B4:E4"/>
    <mergeCell ref="B11:B13"/>
    <mergeCell ref="B16:C16"/>
    <mergeCell ref="B10:C10"/>
  </mergeCell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A1:L75"/>
  <sheetViews>
    <sheetView showGridLines="0" tabSelected="1" view="pageBreakPreview" topLeftCell="A32" zoomScale="90" zoomScaleNormal="100" zoomScaleSheetLayoutView="90" workbookViewId="0">
      <selection activeCell="I38" sqref="I38"/>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4" style="2" customWidth="1"/>
    <col min="7" max="7" width="1" style="1" hidden="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101" t="s">
        <v>0</v>
      </c>
      <c r="C2" s="101"/>
      <c r="D2" s="101"/>
      <c r="E2" s="101"/>
      <c r="F2" s="101"/>
      <c r="G2" s="34"/>
      <c r="H2" s="34"/>
    </row>
    <row r="3" spans="2:8" ht="15.5" x14ac:dyDescent="0.35">
      <c r="B3" s="101" t="s">
        <v>1</v>
      </c>
      <c r="C3" s="101"/>
      <c r="D3" s="101"/>
      <c r="E3" s="101"/>
      <c r="F3" s="101"/>
      <c r="G3" s="101"/>
      <c r="H3" s="101"/>
    </row>
    <row r="4" spans="2:8" ht="15.5" x14ac:dyDescent="0.35">
      <c r="B4" s="101" t="s">
        <v>26</v>
      </c>
      <c r="C4" s="101"/>
      <c r="D4" s="101"/>
      <c r="E4" s="101"/>
      <c r="F4" s="101"/>
      <c r="G4" s="34"/>
      <c r="H4" s="34"/>
    </row>
    <row r="5" spans="2:8" ht="15.5" x14ac:dyDescent="0.35">
      <c r="B5" s="33" t="str">
        <f>'T1 Samenvatting Omvang &amp; Aantal'!B5</f>
        <v>Perceel 6</v>
      </c>
      <c r="C5" s="35" t="str">
        <f>'T1 Samenvatting Omvang &amp; Aantal'!C5</f>
        <v>Kraanwagen</v>
      </c>
      <c r="D5" s="34"/>
      <c r="E5" s="34"/>
      <c r="F5" s="36"/>
      <c r="G5" s="34"/>
      <c r="H5" s="34"/>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103" t="s">
        <v>27</v>
      </c>
      <c r="C10" s="104"/>
      <c r="D10" s="5" t="s">
        <v>28</v>
      </c>
      <c r="E10" s="5" t="s">
        <v>29</v>
      </c>
      <c r="F10" s="6" t="s">
        <v>30</v>
      </c>
      <c r="G10" s="7"/>
    </row>
    <row r="11" spans="2:8" x14ac:dyDescent="0.35">
      <c r="B11" s="8" t="s">
        <v>31</v>
      </c>
      <c r="C11" s="9" t="s">
        <v>32</v>
      </c>
      <c r="D11" s="28">
        <v>0.2</v>
      </c>
      <c r="E11" s="10">
        <f>$E$15*D11</f>
        <v>12</v>
      </c>
      <c r="F11" s="10">
        <f>J27</f>
        <v>0</v>
      </c>
    </row>
    <row r="12" spans="2:8" x14ac:dyDescent="0.35">
      <c r="B12" s="8" t="s">
        <v>33</v>
      </c>
      <c r="C12" s="9" t="s">
        <v>34</v>
      </c>
      <c r="D12" s="28">
        <v>0.3</v>
      </c>
      <c r="E12" s="10">
        <f>$E$15*D12</f>
        <v>18</v>
      </c>
      <c r="F12" s="10">
        <f>J39</f>
        <v>0</v>
      </c>
    </row>
    <row r="13" spans="2:8" x14ac:dyDescent="0.35">
      <c r="B13" s="8" t="s">
        <v>35</v>
      </c>
      <c r="C13" s="9" t="s">
        <v>36</v>
      </c>
      <c r="D13" s="28">
        <v>0.25</v>
      </c>
      <c r="E13" s="10">
        <f>$E$15*D13</f>
        <v>15</v>
      </c>
      <c r="F13" s="10">
        <f>J53</f>
        <v>0</v>
      </c>
    </row>
    <row r="14" spans="2:8" x14ac:dyDescent="0.35">
      <c r="B14" s="8" t="s">
        <v>37</v>
      </c>
      <c r="C14" s="9" t="s">
        <v>38</v>
      </c>
      <c r="D14" s="28">
        <v>0.25</v>
      </c>
      <c r="E14" s="10">
        <f>$E$15*D14</f>
        <v>15</v>
      </c>
      <c r="F14" s="10">
        <f>J75</f>
        <v>0</v>
      </c>
    </row>
    <row r="15" spans="2:8" x14ac:dyDescent="0.35">
      <c r="D15" s="39">
        <f>SUM(D11:D14)</f>
        <v>1</v>
      </c>
      <c r="E15" s="11">
        <v>60</v>
      </c>
      <c r="F15" s="11">
        <f>SUM(F11:F14)</f>
        <v>0</v>
      </c>
      <c r="G15" s="12"/>
    </row>
    <row r="16" spans="2:8" ht="5.5" customHeight="1" x14ac:dyDescent="0.35">
      <c r="F16" s="1"/>
    </row>
    <row r="17" spans="2:12" x14ac:dyDescent="0.35">
      <c r="B17" s="13" t="s">
        <v>31</v>
      </c>
      <c r="C17" s="14" t="s">
        <v>32</v>
      </c>
      <c r="D17" s="15"/>
      <c r="E17" s="15"/>
      <c r="F17" s="14"/>
      <c r="G17" s="15"/>
      <c r="H17" s="15"/>
      <c r="I17" s="15"/>
      <c r="J17" s="16"/>
    </row>
    <row r="18" spans="2:12" ht="55.15" customHeight="1" x14ac:dyDescent="0.35">
      <c r="B18" s="17" t="s">
        <v>39</v>
      </c>
      <c r="C18" s="18" t="s">
        <v>40</v>
      </c>
      <c r="D18" s="19" t="s">
        <v>41</v>
      </c>
      <c r="E18" s="19" t="s">
        <v>42</v>
      </c>
      <c r="F18" s="18" t="s">
        <v>43</v>
      </c>
      <c r="G18" s="20" t="s">
        <v>44</v>
      </c>
      <c r="H18" s="19" t="s">
        <v>45</v>
      </c>
      <c r="I18" s="19" t="s">
        <v>46</v>
      </c>
      <c r="J18" s="21" t="s">
        <v>47</v>
      </c>
    </row>
    <row r="19" spans="2:12" ht="11.5" hidden="1" customHeight="1" x14ac:dyDescent="0.35">
      <c r="B19" s="1">
        <v>0.3</v>
      </c>
      <c r="D19" s="22"/>
      <c r="E19" s="22"/>
      <c r="F19" s="4"/>
      <c r="G19" s="1">
        <v>0</v>
      </c>
      <c r="L19" s="22"/>
    </row>
    <row r="20" spans="2:12" ht="104" x14ac:dyDescent="0.35">
      <c r="B20" s="23" t="s">
        <v>48</v>
      </c>
      <c r="C20" s="24" t="s">
        <v>49</v>
      </c>
      <c r="D20" s="25">
        <v>9545</v>
      </c>
      <c r="E20" s="25">
        <v>10500</v>
      </c>
      <c r="F20" s="9" t="s">
        <v>50</v>
      </c>
      <c r="G20" s="8">
        <v>0</v>
      </c>
      <c r="H20" s="10">
        <f>$E$11*B19</f>
        <v>3.5999999999999996</v>
      </c>
      <c r="I20" s="26">
        <v>9545</v>
      </c>
      <c r="J20" s="10">
        <f>(1-(I20-E20)/(D20-E20))*H20</f>
        <v>0</v>
      </c>
      <c r="L20" s="1"/>
    </row>
    <row r="21" spans="2:12" ht="18.649999999999999" hidden="1" customHeight="1" x14ac:dyDescent="0.35">
      <c r="B21" s="1">
        <v>0.2</v>
      </c>
      <c r="D21" s="22"/>
      <c r="E21" s="22"/>
      <c r="F21" s="4"/>
      <c r="G21" s="1">
        <v>0</v>
      </c>
    </row>
    <row r="22" spans="2:12" ht="96" customHeight="1" x14ac:dyDescent="0.35">
      <c r="B22" s="23" t="s">
        <v>51</v>
      </c>
      <c r="C22" s="24" t="s">
        <v>52</v>
      </c>
      <c r="D22" s="25">
        <v>8100</v>
      </c>
      <c r="E22" s="25">
        <v>7800</v>
      </c>
      <c r="F22" s="27" t="s">
        <v>53</v>
      </c>
      <c r="G22" s="8">
        <v>0</v>
      </c>
      <c r="H22" s="10">
        <f>$E$11*B21</f>
        <v>2.4000000000000004</v>
      </c>
      <c r="I22" s="26">
        <v>8100</v>
      </c>
      <c r="J22" s="10">
        <f>(1-(I22-E22)/(D22-E22))*H22</f>
        <v>0</v>
      </c>
    </row>
    <row r="23" spans="2:12" ht="12" hidden="1" customHeight="1" x14ac:dyDescent="0.35">
      <c r="B23" s="1">
        <v>0.3</v>
      </c>
      <c r="D23" s="22"/>
      <c r="E23" s="22"/>
      <c r="F23" s="4"/>
      <c r="G23" s="1">
        <v>0</v>
      </c>
    </row>
    <row r="24" spans="2:12" ht="109.9" customHeight="1" x14ac:dyDescent="0.35">
      <c r="B24" s="23" t="s">
        <v>54</v>
      </c>
      <c r="C24" s="24" t="s">
        <v>55</v>
      </c>
      <c r="D24" s="25">
        <v>8000</v>
      </c>
      <c r="E24" s="25">
        <v>7400</v>
      </c>
      <c r="F24" s="27" t="s">
        <v>56</v>
      </c>
      <c r="G24" s="8">
        <v>0</v>
      </c>
      <c r="H24" s="10">
        <f>$E$11*B23</f>
        <v>3.5999999999999996</v>
      </c>
      <c r="I24" s="26">
        <v>8000</v>
      </c>
      <c r="J24" s="10">
        <f>(1-(I24-E24)/(D24-E24))*H24</f>
        <v>0</v>
      </c>
    </row>
    <row r="25" spans="2:12" ht="15" hidden="1" customHeight="1" x14ac:dyDescent="0.35">
      <c r="B25" s="1">
        <v>0.2</v>
      </c>
      <c r="D25" s="22"/>
      <c r="E25" s="22"/>
      <c r="F25" s="4"/>
      <c r="G25" s="1">
        <v>0</v>
      </c>
    </row>
    <row r="26" spans="2:12" ht="91" x14ac:dyDescent="0.35">
      <c r="B26" s="23" t="s">
        <v>57</v>
      </c>
      <c r="C26" s="24" t="s">
        <v>58</v>
      </c>
      <c r="D26" s="25">
        <v>230</v>
      </c>
      <c r="E26" s="25">
        <v>280</v>
      </c>
      <c r="F26" s="27" t="s">
        <v>59</v>
      </c>
      <c r="G26" s="8">
        <v>0</v>
      </c>
      <c r="H26" s="10">
        <f>$E$11*B25</f>
        <v>2.4000000000000004</v>
      </c>
      <c r="I26" s="26">
        <v>230</v>
      </c>
      <c r="J26" s="10">
        <f>(1-(I26-E26)/(D26-E26))*H26</f>
        <v>0</v>
      </c>
    </row>
    <row r="27" spans="2:12" ht="15" hidden="1" customHeight="1" x14ac:dyDescent="0.35">
      <c r="B27" s="12">
        <f>SUM(B19,B21,B23,B25)</f>
        <v>1</v>
      </c>
      <c r="H27" s="11">
        <f>SUM(H20,H22,H24,H26)</f>
        <v>12</v>
      </c>
      <c r="J27" s="11">
        <f>SUM(J20,J22,J24,J26)</f>
        <v>0</v>
      </c>
    </row>
    <row r="29" spans="2:12" x14ac:dyDescent="0.35">
      <c r="B29" s="13" t="s">
        <v>33</v>
      </c>
      <c r="C29" s="14" t="s">
        <v>60</v>
      </c>
      <c r="D29" s="15"/>
      <c r="E29" s="15"/>
      <c r="F29" s="14"/>
      <c r="G29" s="15"/>
      <c r="H29" s="15"/>
      <c r="I29" s="15"/>
      <c r="J29" s="16"/>
    </row>
    <row r="30" spans="2:12" ht="29.5" customHeight="1" x14ac:dyDescent="0.35">
      <c r="B30" s="17" t="s">
        <v>39</v>
      </c>
      <c r="C30" s="18" t="s">
        <v>40</v>
      </c>
      <c r="D30" s="19" t="s">
        <v>41</v>
      </c>
      <c r="E30" s="19" t="s">
        <v>42</v>
      </c>
      <c r="F30" s="18" t="s">
        <v>43</v>
      </c>
      <c r="G30" s="19" t="s">
        <v>44</v>
      </c>
      <c r="H30" s="19" t="s">
        <v>45</v>
      </c>
      <c r="I30" s="19" t="s">
        <v>46</v>
      </c>
      <c r="J30" s="21" t="s">
        <v>47</v>
      </c>
    </row>
    <row r="31" spans="2:12" ht="0.65" hidden="1" customHeight="1" x14ac:dyDescent="0.35">
      <c r="B31" s="1">
        <v>0.55000000000000004</v>
      </c>
      <c r="D31" s="22"/>
      <c r="E31" s="22"/>
      <c r="F31" s="4"/>
    </row>
    <row r="32" spans="2:12" ht="143.5" customHeight="1" x14ac:dyDescent="0.35">
      <c r="B32" s="23" t="s">
        <v>61</v>
      </c>
      <c r="C32" s="24" t="s">
        <v>62</v>
      </c>
      <c r="D32" s="28">
        <v>0.8</v>
      </c>
      <c r="E32" s="28">
        <v>0.95</v>
      </c>
      <c r="F32" s="86" t="s">
        <v>63</v>
      </c>
      <c r="G32" s="8">
        <v>0</v>
      </c>
      <c r="H32" s="10">
        <f>$E$12*B31</f>
        <v>9.9</v>
      </c>
      <c r="I32" s="29">
        <v>0.8</v>
      </c>
      <c r="J32" s="10">
        <f>(1-(I32-E32)/(D32-E32))*H32</f>
        <v>0</v>
      </c>
    </row>
    <row r="33" spans="2:10" ht="1.1499999999999999" hidden="1" customHeight="1" x14ac:dyDescent="0.35">
      <c r="B33" s="1">
        <v>0.15</v>
      </c>
      <c r="D33" s="25"/>
      <c r="E33" s="25"/>
      <c r="F33" s="4"/>
    </row>
    <row r="34" spans="2:10" ht="136.9" customHeight="1" x14ac:dyDescent="0.35">
      <c r="B34" s="23" t="s">
        <v>64</v>
      </c>
      <c r="C34" s="24" t="s">
        <v>65</v>
      </c>
      <c r="D34" s="25">
        <v>75</v>
      </c>
      <c r="E34" s="25">
        <v>120</v>
      </c>
      <c r="F34" s="27" t="s">
        <v>66</v>
      </c>
      <c r="G34" s="8">
        <v>0</v>
      </c>
      <c r="H34" s="10">
        <f>$E$12*B33</f>
        <v>2.6999999999999997</v>
      </c>
      <c r="I34" s="26">
        <v>75</v>
      </c>
      <c r="J34" s="10">
        <f>(1-(I34-E34)/(D34-E34))*H34</f>
        <v>0</v>
      </c>
    </row>
    <row r="35" spans="2:10" ht="13.5" customHeight="1" x14ac:dyDescent="0.35">
      <c r="B35" s="1">
        <v>0.1</v>
      </c>
      <c r="D35" s="22"/>
      <c r="E35" s="22"/>
      <c r="F35" s="4"/>
    </row>
    <row r="36" spans="2:10" ht="126" customHeight="1" x14ac:dyDescent="0.35">
      <c r="B36" s="23" t="s">
        <v>67</v>
      </c>
      <c r="C36" s="24" t="s">
        <v>68</v>
      </c>
      <c r="D36" s="25">
        <v>18000</v>
      </c>
      <c r="E36" s="25">
        <v>22000</v>
      </c>
      <c r="F36" s="30" t="s">
        <v>69</v>
      </c>
      <c r="G36" s="8">
        <v>0</v>
      </c>
      <c r="H36" s="10">
        <f>$E$12*B35</f>
        <v>1.8</v>
      </c>
      <c r="I36" s="26">
        <v>18000</v>
      </c>
      <c r="J36" s="10">
        <f>(1-(I36-E36)/(D36-E36))*H36</f>
        <v>0</v>
      </c>
    </row>
    <row r="37" spans="2:10" ht="25.5" hidden="1" customHeight="1" x14ac:dyDescent="0.35">
      <c r="B37" s="1">
        <v>0.2</v>
      </c>
      <c r="D37" s="22"/>
      <c r="E37" s="22"/>
      <c r="F37" s="31"/>
    </row>
    <row r="38" spans="2:10" ht="84.65" customHeight="1" x14ac:dyDescent="0.35">
      <c r="B38" s="23" t="s">
        <v>70</v>
      </c>
      <c r="C38" s="64" t="s">
        <v>71</v>
      </c>
      <c r="D38" s="8">
        <v>24</v>
      </c>
      <c r="E38" s="8">
        <v>48</v>
      </c>
      <c r="F38" s="27" t="s">
        <v>72</v>
      </c>
      <c r="G38" s="8">
        <v>0</v>
      </c>
      <c r="H38" s="10">
        <f>$E$12*B37</f>
        <v>3.6</v>
      </c>
      <c r="I38" s="26">
        <v>24</v>
      </c>
      <c r="J38" s="10">
        <f>(1-(I38-E38)/(D38-E38))*H38</f>
        <v>0</v>
      </c>
    </row>
    <row r="39" spans="2:10" ht="15" hidden="1" customHeight="1" x14ac:dyDescent="0.35">
      <c r="B39" s="12">
        <f>SUM(B31,B33,B35,B37)</f>
        <v>1</v>
      </c>
      <c r="C39" s="3"/>
      <c r="D39" s="12"/>
      <c r="E39" s="12"/>
      <c r="F39" s="3"/>
      <c r="G39" s="12"/>
      <c r="H39" s="11">
        <f>SUM(H32,H34,H36,H38)</f>
        <v>18</v>
      </c>
      <c r="I39" s="11"/>
      <c r="J39" s="11">
        <f t="shared" ref="J39" si="0">SUM(J32,J34,J36,J38)</f>
        <v>0</v>
      </c>
    </row>
    <row r="40" spans="2:10" ht="14.5" customHeight="1" x14ac:dyDescent="0.35"/>
    <row r="41" spans="2:10" x14ac:dyDescent="0.35">
      <c r="B41" s="13" t="s">
        <v>35</v>
      </c>
      <c r="C41" s="14" t="s">
        <v>73</v>
      </c>
      <c r="D41" s="15"/>
      <c r="E41" s="15"/>
      <c r="F41" s="14"/>
      <c r="G41" s="15"/>
      <c r="H41" s="15"/>
      <c r="I41" s="15"/>
      <c r="J41" s="16"/>
    </row>
    <row r="42" spans="2:10" ht="28.9" customHeight="1" x14ac:dyDescent="0.35">
      <c r="B42" s="17" t="s">
        <v>39</v>
      </c>
      <c r="C42" s="18" t="s">
        <v>40</v>
      </c>
      <c r="D42" s="19" t="s">
        <v>41</v>
      </c>
      <c r="E42" s="19" t="s">
        <v>42</v>
      </c>
      <c r="F42" s="18" t="s">
        <v>43</v>
      </c>
      <c r="G42" s="20" t="s">
        <v>44</v>
      </c>
      <c r="H42" s="19" t="s">
        <v>74</v>
      </c>
      <c r="I42" s="19" t="s">
        <v>46</v>
      </c>
      <c r="J42" s="21" t="s">
        <v>47</v>
      </c>
    </row>
    <row r="43" spans="2:10" ht="13.9" hidden="1" customHeight="1" x14ac:dyDescent="0.35">
      <c r="B43" s="1">
        <v>0.2</v>
      </c>
      <c r="D43" s="22"/>
      <c r="E43" s="22"/>
      <c r="F43" s="4"/>
    </row>
    <row r="44" spans="2:10" ht="89.5" customHeight="1" x14ac:dyDescent="0.35">
      <c r="B44" s="23" t="s">
        <v>75</v>
      </c>
      <c r="C44" s="87" t="s">
        <v>76</v>
      </c>
      <c r="D44" s="8">
        <v>120</v>
      </c>
      <c r="E44" s="8">
        <v>30</v>
      </c>
      <c r="F44" s="27" t="s">
        <v>77</v>
      </c>
      <c r="G44" s="8"/>
      <c r="H44" s="10">
        <f>$E$13*B43</f>
        <v>3</v>
      </c>
      <c r="I44" s="67">
        <v>120</v>
      </c>
      <c r="J44" s="10">
        <f>(1-(I44-E44)/(D44-E44))*H44</f>
        <v>0</v>
      </c>
    </row>
    <row r="45" spans="2:10" ht="13.9" hidden="1" customHeight="1" x14ac:dyDescent="0.35">
      <c r="B45" s="1">
        <v>0.25</v>
      </c>
      <c r="H45" s="32"/>
      <c r="I45" s="38"/>
      <c r="J45" s="37"/>
    </row>
    <row r="46" spans="2:10" ht="111.65" customHeight="1" x14ac:dyDescent="0.35">
      <c r="B46" s="23" t="s">
        <v>78</v>
      </c>
      <c r="C46" s="87" t="s">
        <v>79</v>
      </c>
      <c r="D46" s="8">
        <f>4*60</f>
        <v>240</v>
      </c>
      <c r="E46" s="8">
        <v>60</v>
      </c>
      <c r="F46" s="27" t="s">
        <v>77</v>
      </c>
      <c r="G46" s="8"/>
      <c r="H46" s="10">
        <f>$E$13*B45</f>
        <v>3.75</v>
      </c>
      <c r="I46" s="67">
        <v>240</v>
      </c>
      <c r="J46" s="10">
        <f>(1-(I46-E46)/(D46-E46))*H46</f>
        <v>0</v>
      </c>
    </row>
    <row r="47" spans="2:10" ht="18" hidden="1" customHeight="1" x14ac:dyDescent="0.35">
      <c r="B47" s="1">
        <v>0.25</v>
      </c>
      <c r="H47" s="32"/>
      <c r="I47" s="38"/>
      <c r="J47" s="37"/>
    </row>
    <row r="48" spans="2:10" ht="130" x14ac:dyDescent="0.35">
      <c r="B48" s="23" t="s">
        <v>80</v>
      </c>
      <c r="C48" s="87" t="s">
        <v>81</v>
      </c>
      <c r="D48" s="8">
        <v>120</v>
      </c>
      <c r="E48" s="8">
        <v>30</v>
      </c>
      <c r="F48" s="27" t="s">
        <v>82</v>
      </c>
      <c r="G48" s="8"/>
      <c r="H48" s="10">
        <f>$E$13*B47</f>
        <v>3.75</v>
      </c>
      <c r="I48" s="67">
        <v>120</v>
      </c>
      <c r="J48" s="10">
        <f>(1-(I48-E48)/(D48-E48))*H48</f>
        <v>0</v>
      </c>
    </row>
    <row r="49" spans="1:11" ht="24.65" hidden="1" customHeight="1" x14ac:dyDescent="0.35">
      <c r="B49" s="1">
        <v>0.15</v>
      </c>
      <c r="H49" s="32"/>
      <c r="I49" s="38"/>
      <c r="J49" s="37"/>
    </row>
    <row r="50" spans="1:11" ht="104" x14ac:dyDescent="0.35">
      <c r="B50" s="23" t="s">
        <v>83</v>
      </c>
      <c r="C50" s="87" t="s">
        <v>84</v>
      </c>
      <c r="D50" s="28">
        <v>0.95</v>
      </c>
      <c r="E50" s="28">
        <v>0.99</v>
      </c>
      <c r="F50" s="27" t="s">
        <v>85</v>
      </c>
      <c r="G50" s="8"/>
      <c r="H50" s="10">
        <f>$E$13*B49</f>
        <v>2.25</v>
      </c>
      <c r="I50" s="29">
        <v>0.95</v>
      </c>
      <c r="J50" s="10">
        <f>(1-(I50-E50)/(D50-E50))*H50</f>
        <v>0</v>
      </c>
    </row>
    <row r="51" spans="1:11" ht="24.65" hidden="1" customHeight="1" x14ac:dyDescent="0.35">
      <c r="B51" s="12">
        <v>0.15</v>
      </c>
      <c r="C51" s="88"/>
      <c r="D51" s="89"/>
      <c r="E51" s="89"/>
      <c r="F51" s="90"/>
      <c r="H51" s="32"/>
      <c r="I51" s="91"/>
      <c r="J51" s="32"/>
    </row>
    <row r="52" spans="1:11" ht="79.150000000000006" customHeight="1" x14ac:dyDescent="0.35">
      <c r="B52" s="23" t="s">
        <v>86</v>
      </c>
      <c r="C52" s="92" t="s">
        <v>87</v>
      </c>
      <c r="D52" s="93">
        <v>0.75</v>
      </c>
      <c r="E52" s="93">
        <v>0.95</v>
      </c>
      <c r="F52" s="94" t="s">
        <v>88</v>
      </c>
      <c r="G52" s="8"/>
      <c r="H52" s="10">
        <f>$E$13*B51</f>
        <v>2.25</v>
      </c>
      <c r="I52" s="95">
        <v>0.75</v>
      </c>
      <c r="J52" s="10">
        <f>(1-(I52-E52)/(D52-E52))*H52</f>
        <v>0</v>
      </c>
    </row>
    <row r="53" spans="1:11" ht="18.649999999999999" hidden="1" customHeight="1" x14ac:dyDescent="0.35">
      <c r="B53" s="12">
        <f>SUM(B43,B45,B49,B51,B47)</f>
        <v>1</v>
      </c>
      <c r="H53" s="32">
        <f>SUM(H44,H46,H48,H50,H52)</f>
        <v>15</v>
      </c>
      <c r="I53" s="32"/>
      <c r="J53" s="32">
        <f t="shared" ref="J53" si="1">SUM(J44,J46,J48,J50)</f>
        <v>0</v>
      </c>
    </row>
    <row r="54" spans="1:11" ht="10.15" customHeight="1" x14ac:dyDescent="0.35"/>
    <row r="55" spans="1:11" ht="14.5" customHeight="1" x14ac:dyDescent="0.35">
      <c r="B55" s="13" t="s">
        <v>37</v>
      </c>
      <c r="C55" s="14" t="s">
        <v>38</v>
      </c>
      <c r="D55" s="15"/>
      <c r="E55" s="15"/>
      <c r="F55" s="14"/>
      <c r="G55" s="15"/>
      <c r="H55" s="15"/>
      <c r="I55" s="15"/>
      <c r="J55" s="16"/>
    </row>
    <row r="56" spans="1:11" ht="39.65" customHeight="1" x14ac:dyDescent="0.35">
      <c r="B56" s="17" t="s">
        <v>39</v>
      </c>
      <c r="C56" s="18" t="s">
        <v>40</v>
      </c>
      <c r="D56" s="102" t="s">
        <v>89</v>
      </c>
      <c r="E56" s="102"/>
      <c r="F56" s="102"/>
      <c r="G56" s="19" t="s">
        <v>44</v>
      </c>
      <c r="H56" s="19" t="s">
        <v>90</v>
      </c>
      <c r="I56" s="19" t="s">
        <v>46</v>
      </c>
      <c r="J56" s="21" t="s">
        <v>47</v>
      </c>
    </row>
    <row r="57" spans="1:11" ht="15" hidden="1" customHeight="1" x14ac:dyDescent="0.35">
      <c r="B57" s="1">
        <v>0.4</v>
      </c>
      <c r="E57" s="22" t="s">
        <v>6</v>
      </c>
      <c r="F57" s="4"/>
      <c r="I57" s="32">
        <f>$E$14*B57</f>
        <v>6</v>
      </c>
    </row>
    <row r="58" spans="1:11" ht="21.65" customHeight="1" x14ac:dyDescent="0.35">
      <c r="B58" s="96" t="s">
        <v>91</v>
      </c>
      <c r="C58" s="97" t="s">
        <v>92</v>
      </c>
      <c r="D58" s="97"/>
      <c r="E58" s="8" t="s">
        <v>93</v>
      </c>
      <c r="F58" s="9" t="s">
        <v>94</v>
      </c>
      <c r="G58" s="8">
        <v>0</v>
      </c>
      <c r="H58" s="10">
        <f>G58*$I$57</f>
        <v>0</v>
      </c>
      <c r="I58" s="98" t="s">
        <v>93</v>
      </c>
      <c r="J58" s="99">
        <f>VLOOKUP(I58,E57:H62,4,FALSE)</f>
        <v>0</v>
      </c>
    </row>
    <row r="59" spans="1:11" ht="21.65" customHeight="1" x14ac:dyDescent="0.35">
      <c r="B59" s="96"/>
      <c r="C59" s="97"/>
      <c r="D59" s="97"/>
      <c r="E59" s="8" t="s">
        <v>95</v>
      </c>
      <c r="F59" s="9" t="s">
        <v>96</v>
      </c>
      <c r="G59" s="8">
        <v>0.25</v>
      </c>
      <c r="H59" s="10">
        <f>G59*$I$57</f>
        <v>1.5</v>
      </c>
      <c r="I59" s="98"/>
      <c r="J59" s="99"/>
    </row>
    <row r="60" spans="1:11" ht="21.65" customHeight="1" x14ac:dyDescent="0.35">
      <c r="B60" s="96"/>
      <c r="C60" s="97"/>
      <c r="D60" s="97"/>
      <c r="E60" s="8" t="s">
        <v>97</v>
      </c>
      <c r="F60" s="9" t="s">
        <v>98</v>
      </c>
      <c r="G60" s="8">
        <v>0.5</v>
      </c>
      <c r="H60" s="10">
        <f>G60*$I$57</f>
        <v>3</v>
      </c>
      <c r="I60" s="98"/>
      <c r="J60" s="99"/>
    </row>
    <row r="61" spans="1:11" ht="28.9" customHeight="1" x14ac:dyDescent="0.35">
      <c r="B61" s="96"/>
      <c r="C61" s="97"/>
      <c r="D61" s="97"/>
      <c r="E61" s="8" t="s">
        <v>99</v>
      </c>
      <c r="F61" s="9" t="s">
        <v>100</v>
      </c>
      <c r="G61" s="8">
        <v>0.75</v>
      </c>
      <c r="H61" s="10">
        <f>G61*$I$57</f>
        <v>4.5</v>
      </c>
      <c r="I61" s="98"/>
      <c r="J61" s="99"/>
    </row>
    <row r="62" spans="1:11" ht="127.9" customHeight="1" x14ac:dyDescent="0.35">
      <c r="B62" s="96"/>
      <c r="C62" s="97"/>
      <c r="D62" s="97"/>
      <c r="E62" s="8" t="s">
        <v>101</v>
      </c>
      <c r="F62" s="9" t="s">
        <v>102</v>
      </c>
      <c r="G62" s="8">
        <v>1</v>
      </c>
      <c r="H62" s="10">
        <f>G62*$I$57</f>
        <v>6</v>
      </c>
      <c r="I62" s="98"/>
      <c r="J62" s="99"/>
    </row>
    <row r="63" spans="1:11" ht="15" hidden="1" customHeight="1" x14ac:dyDescent="0.35">
      <c r="B63" s="1">
        <v>0.35</v>
      </c>
      <c r="E63" s="22" t="s">
        <v>6</v>
      </c>
      <c r="F63" s="4"/>
      <c r="G63" s="1">
        <v>0</v>
      </c>
      <c r="H63" s="1">
        <v>0</v>
      </c>
      <c r="I63" s="32">
        <f>$E$14*B63</f>
        <v>5.25</v>
      </c>
    </row>
    <row r="64" spans="1:11" s="65" customFormat="1" ht="13.9" customHeight="1" x14ac:dyDescent="0.35">
      <c r="A64" s="2"/>
      <c r="B64" s="96" t="s">
        <v>103</v>
      </c>
      <c r="C64" s="100" t="s">
        <v>104</v>
      </c>
      <c r="D64" s="100"/>
      <c r="E64" s="8" t="s">
        <v>93</v>
      </c>
      <c r="F64" s="9" t="s">
        <v>94</v>
      </c>
      <c r="G64" s="8">
        <v>0</v>
      </c>
      <c r="H64" s="10">
        <f>G64*$I$63</f>
        <v>0</v>
      </c>
      <c r="I64" s="98" t="s">
        <v>93</v>
      </c>
      <c r="J64" s="99">
        <f>VLOOKUP(I64,E63:H68,4,FALSE)</f>
        <v>0</v>
      </c>
      <c r="K64" s="2"/>
    </row>
    <row r="65" spans="1:12" s="65" customFormat="1" ht="13.9" customHeight="1" x14ac:dyDescent="0.35">
      <c r="A65" s="2"/>
      <c r="B65" s="96"/>
      <c r="C65" s="100"/>
      <c r="D65" s="100"/>
      <c r="E65" s="8" t="s">
        <v>95</v>
      </c>
      <c r="F65" s="9" t="s">
        <v>105</v>
      </c>
      <c r="G65" s="8">
        <v>0.25</v>
      </c>
      <c r="H65" s="10">
        <f t="shared" ref="H65:H67" si="2">G65*$I$63</f>
        <v>1.3125</v>
      </c>
      <c r="I65" s="98"/>
      <c r="J65" s="99"/>
      <c r="K65" s="2"/>
      <c r="L65" s="2"/>
    </row>
    <row r="66" spans="1:12" s="65" customFormat="1" ht="13.9" customHeight="1" x14ac:dyDescent="0.35">
      <c r="A66" s="2"/>
      <c r="B66" s="96"/>
      <c r="C66" s="100"/>
      <c r="D66" s="100"/>
      <c r="E66" s="8" t="s">
        <v>97</v>
      </c>
      <c r="F66" s="9" t="s">
        <v>106</v>
      </c>
      <c r="G66" s="8">
        <v>0.5</v>
      </c>
      <c r="H66" s="10">
        <f t="shared" si="2"/>
        <v>2.625</v>
      </c>
      <c r="I66" s="98"/>
      <c r="J66" s="99"/>
      <c r="K66" s="2"/>
      <c r="L66" s="2"/>
    </row>
    <row r="67" spans="1:12" s="65" customFormat="1" ht="13.9" customHeight="1" x14ac:dyDescent="0.35">
      <c r="A67" s="2"/>
      <c r="B67" s="96"/>
      <c r="C67" s="100"/>
      <c r="D67" s="100"/>
      <c r="E67" s="8" t="s">
        <v>99</v>
      </c>
      <c r="F67" s="9" t="s">
        <v>107</v>
      </c>
      <c r="G67" s="8">
        <v>0.75</v>
      </c>
      <c r="H67" s="10">
        <f t="shared" si="2"/>
        <v>3.9375</v>
      </c>
      <c r="I67" s="98"/>
      <c r="J67" s="99"/>
      <c r="K67" s="2"/>
      <c r="L67" s="2"/>
    </row>
    <row r="68" spans="1:12" s="65" customFormat="1" ht="15.65" customHeight="1" x14ac:dyDescent="0.35">
      <c r="A68" s="2"/>
      <c r="B68" s="96"/>
      <c r="C68" s="100"/>
      <c r="D68" s="100"/>
      <c r="E68" s="8" t="s">
        <v>101</v>
      </c>
      <c r="F68" s="9" t="s">
        <v>108</v>
      </c>
      <c r="G68" s="8">
        <v>1</v>
      </c>
      <c r="H68" s="10">
        <f>G68*$I$63</f>
        <v>5.25</v>
      </c>
      <c r="I68" s="98"/>
      <c r="J68" s="99"/>
      <c r="K68" s="2"/>
      <c r="L68" s="2"/>
    </row>
    <row r="69" spans="1:12" ht="17.5" hidden="1" customHeight="1" x14ac:dyDescent="0.35">
      <c r="B69" s="1">
        <v>0.25</v>
      </c>
      <c r="E69" s="22" t="s">
        <v>6</v>
      </c>
      <c r="F69" s="4"/>
      <c r="G69" s="1">
        <v>0</v>
      </c>
      <c r="H69" s="1">
        <v>0</v>
      </c>
      <c r="I69" s="32">
        <f>$E$14*B69</f>
        <v>3.75</v>
      </c>
    </row>
    <row r="70" spans="1:12" x14ac:dyDescent="0.35">
      <c r="B70" s="96" t="s">
        <v>109</v>
      </c>
      <c r="C70" s="97" t="s">
        <v>110</v>
      </c>
      <c r="D70" s="97"/>
      <c r="E70" s="8" t="s">
        <v>93</v>
      </c>
      <c r="F70" s="9" t="s">
        <v>111</v>
      </c>
      <c r="G70" s="8">
        <v>0</v>
      </c>
      <c r="H70" s="10">
        <f>G70*$I$69</f>
        <v>0</v>
      </c>
      <c r="I70" s="98" t="s">
        <v>93</v>
      </c>
      <c r="J70" s="99">
        <f>VLOOKUP(I70,E69:H74,4,FALSE)</f>
        <v>0</v>
      </c>
    </row>
    <row r="71" spans="1:12" x14ac:dyDescent="0.35">
      <c r="B71" s="96"/>
      <c r="C71" s="97"/>
      <c r="D71" s="97"/>
      <c r="E71" s="8" t="s">
        <v>95</v>
      </c>
      <c r="F71" s="9" t="s">
        <v>112</v>
      </c>
      <c r="G71" s="8">
        <v>0.25</v>
      </c>
      <c r="H71" s="10">
        <f t="shared" ref="H71:H74" si="3">G71*$I$69</f>
        <v>0.9375</v>
      </c>
      <c r="I71" s="98"/>
      <c r="J71" s="99"/>
    </row>
    <row r="72" spans="1:12" x14ac:dyDescent="0.35">
      <c r="B72" s="96"/>
      <c r="C72" s="97"/>
      <c r="D72" s="97"/>
      <c r="E72" s="8" t="s">
        <v>97</v>
      </c>
      <c r="F72" s="9" t="s">
        <v>113</v>
      </c>
      <c r="G72" s="8">
        <v>0.5</v>
      </c>
      <c r="H72" s="10">
        <f t="shared" si="3"/>
        <v>1.875</v>
      </c>
      <c r="I72" s="98"/>
      <c r="J72" s="99"/>
    </row>
    <row r="73" spans="1:12" x14ac:dyDescent="0.35">
      <c r="B73" s="96"/>
      <c r="C73" s="97"/>
      <c r="D73" s="97"/>
      <c r="E73" s="8" t="s">
        <v>99</v>
      </c>
      <c r="F73" s="9" t="s">
        <v>114</v>
      </c>
      <c r="G73" s="8">
        <v>0.75</v>
      </c>
      <c r="H73" s="10">
        <f t="shared" si="3"/>
        <v>2.8125</v>
      </c>
      <c r="I73" s="98"/>
      <c r="J73" s="99"/>
    </row>
    <row r="74" spans="1:12" ht="99" customHeight="1" x14ac:dyDescent="0.35">
      <c r="B74" s="96"/>
      <c r="C74" s="97"/>
      <c r="D74" s="97"/>
      <c r="E74" s="8" t="s">
        <v>101</v>
      </c>
      <c r="F74" s="9" t="s">
        <v>115</v>
      </c>
      <c r="G74" s="8">
        <v>1</v>
      </c>
      <c r="H74" s="10">
        <f t="shared" si="3"/>
        <v>3.75</v>
      </c>
      <c r="I74" s="98"/>
      <c r="J74" s="99"/>
    </row>
    <row r="75" spans="1:12" ht="17.5" hidden="1" customHeight="1" x14ac:dyDescent="0.35">
      <c r="B75" s="12">
        <f>SUM(B57,B63,B69)</f>
        <v>1</v>
      </c>
      <c r="D75" s="2"/>
      <c r="E75" s="2"/>
      <c r="G75" s="2"/>
      <c r="H75" s="37">
        <f>SUM(H62,H68,H74)</f>
        <v>15</v>
      </c>
      <c r="I75" s="2"/>
      <c r="J75" s="32">
        <f>SUM(J64,J70,J58)</f>
        <v>0</v>
      </c>
    </row>
  </sheetData>
  <mergeCells count="17">
    <mergeCell ref="J58:J62"/>
    <mergeCell ref="B2:F2"/>
    <mergeCell ref="B4:F4"/>
    <mergeCell ref="B58:B62"/>
    <mergeCell ref="C58:D62"/>
    <mergeCell ref="I58:I62"/>
    <mergeCell ref="B3:H3"/>
    <mergeCell ref="D56:F56"/>
    <mergeCell ref="B10:C10"/>
    <mergeCell ref="B70:B74"/>
    <mergeCell ref="C70:D74"/>
    <mergeCell ref="I70:I74"/>
    <mergeCell ref="J70:J74"/>
    <mergeCell ref="B64:B68"/>
    <mergeCell ref="C64:D68"/>
    <mergeCell ref="I64:I68"/>
    <mergeCell ref="J64:J68"/>
  </mergeCells>
  <dataValidations count="4">
    <dataValidation type="whole" allowBlank="1" showInputMessage="1" showErrorMessage="1" sqref="I20 I26" xr:uid="{CBD6718C-DFD3-44B0-8CE5-25BDADD6CD15}">
      <formula1>D20</formula1>
      <formula2>E20</formula2>
    </dataValidation>
    <dataValidation type="list" allowBlank="1" showInputMessage="1" showErrorMessage="1" sqref="I70:I74 I58:I62 I64:I68" xr:uid="{825A6C1D-7A09-499B-823D-DDCC7B5BFCFF}">
      <formula1>"A,B,C,D,E"</formula1>
    </dataValidation>
    <dataValidation type="whole" allowBlank="1" showInputMessage="1" showErrorMessage="1" sqref="I22 I24" xr:uid="{BFC4A0D4-8A11-437F-AA92-94A40C0D93B4}">
      <formula1>E22</formula1>
      <formula2>D22</formula2>
    </dataValidation>
    <dataValidation type="list" allowBlank="1" showInputMessage="1" showErrorMessage="1" sqref="I49 I47 I45" xr:uid="{C4F1F3BF-D0CB-4F34-9562-8CF2A7B085B5}">
      <formula1>$D$45:$D$52</formula1>
    </dataValidation>
  </dataValidations>
  <pageMargins left="0.7" right="0.7" top="0.75" bottom="0.75" header="0.3" footer="0.3"/>
  <pageSetup paperSize="9" scale="33" fitToHeight="0" orientation="portrait" horizontalDpi="1200" verticalDpi="1200" r:id="rId1"/>
  <rowBreaks count="1" manualBreakCount="1">
    <brk id="48"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34"/>
  <sheetViews>
    <sheetView showGridLines="0" view="pageBreakPreview" topLeftCell="A10" zoomScale="90" zoomScaleNormal="100" zoomScaleSheetLayoutView="90" workbookViewId="0">
      <selection activeCell="E15" sqref="E15"/>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101" t="s">
        <v>116</v>
      </c>
      <c r="C2" s="101"/>
      <c r="D2" s="101"/>
      <c r="E2" s="34"/>
      <c r="F2" s="34"/>
    </row>
    <row r="3" spans="2:8" ht="15.5" x14ac:dyDescent="0.35">
      <c r="B3" s="101" t="s">
        <v>1</v>
      </c>
      <c r="C3" s="101"/>
      <c r="D3" s="101"/>
      <c r="E3" s="101"/>
      <c r="F3" s="101"/>
    </row>
    <row r="4" spans="2:8" ht="15.5" x14ac:dyDescent="0.35">
      <c r="B4" s="101" t="s">
        <v>117</v>
      </c>
      <c r="C4" s="101"/>
      <c r="D4" s="101"/>
      <c r="E4" s="34"/>
      <c r="F4"/>
    </row>
    <row r="5" spans="2:8" ht="15.5" x14ac:dyDescent="0.35">
      <c r="B5" s="35" t="str">
        <f>'T1 Samenvatting Omvang &amp; Aantal'!B5</f>
        <v>Perceel 6</v>
      </c>
      <c r="C5" s="35" t="str">
        <f>'T1 Samenvatting Omvang &amp; Aantal'!C5</f>
        <v>Kraanwagen</v>
      </c>
      <c r="D5" s="34"/>
      <c r="E5" s="34"/>
      <c r="F5" s="34"/>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103" t="s">
        <v>118</v>
      </c>
      <c r="C10" s="104"/>
      <c r="D10" s="5" t="s">
        <v>119</v>
      </c>
      <c r="E10" s="5" t="s">
        <v>120</v>
      </c>
      <c r="F10" s="6" t="s">
        <v>29</v>
      </c>
    </row>
    <row r="11" spans="2:8" ht="26" x14ac:dyDescent="0.35">
      <c r="B11" s="96" t="s">
        <v>121</v>
      </c>
      <c r="C11" s="9" t="s">
        <v>122</v>
      </c>
      <c r="D11" s="54">
        <v>280000</v>
      </c>
      <c r="E11" s="54">
        <v>340000</v>
      </c>
      <c r="F11" s="43">
        <v>30</v>
      </c>
    </row>
    <row r="12" spans="2:8" ht="36" customHeight="1" x14ac:dyDescent="0.35">
      <c r="B12" s="96"/>
      <c r="C12" s="9" t="s">
        <v>123</v>
      </c>
      <c r="D12" s="112" t="s">
        <v>124</v>
      </c>
      <c r="E12" s="112"/>
      <c r="F12" s="112"/>
    </row>
    <row r="13" spans="2:8" ht="8.5" customHeight="1" x14ac:dyDescent="0.35">
      <c r="D13" s="12"/>
      <c r="E13" s="12"/>
    </row>
    <row r="14" spans="2:8" ht="26" x14ac:dyDescent="0.35">
      <c r="B14" s="55" t="s">
        <v>39</v>
      </c>
      <c r="C14" s="56" t="s">
        <v>125</v>
      </c>
      <c r="D14" s="5" t="s">
        <v>126</v>
      </c>
      <c r="E14" s="5" t="s">
        <v>127</v>
      </c>
      <c r="F14" s="6" t="s">
        <v>128</v>
      </c>
      <c r="G14" s="7"/>
      <c r="H14" s="57"/>
    </row>
    <row r="15" spans="2:8" x14ac:dyDescent="0.35">
      <c r="B15" s="58" t="s">
        <v>129</v>
      </c>
      <c r="C15" s="52" t="s">
        <v>130</v>
      </c>
      <c r="D15" s="58" t="s">
        <v>131</v>
      </c>
      <c r="E15" s="59">
        <v>140000</v>
      </c>
      <c r="F15" s="117">
        <f>SUM(E15:E18)</f>
        <v>340000</v>
      </c>
      <c r="G15" s="7"/>
      <c r="H15" s="53"/>
    </row>
    <row r="16" spans="2:8" x14ac:dyDescent="0.35">
      <c r="B16" s="58" t="s">
        <v>132</v>
      </c>
      <c r="C16" s="52" t="s">
        <v>133</v>
      </c>
      <c r="D16" s="58" t="s">
        <v>131</v>
      </c>
      <c r="E16" s="59">
        <v>50000</v>
      </c>
      <c r="F16" s="117"/>
      <c r="G16" s="7"/>
      <c r="H16" s="53"/>
    </row>
    <row r="17" spans="2:8" x14ac:dyDescent="0.35">
      <c r="B17" s="58" t="s">
        <v>134</v>
      </c>
      <c r="C17" s="52" t="s">
        <v>135</v>
      </c>
      <c r="D17" s="58" t="s">
        <v>131</v>
      </c>
      <c r="E17" s="59">
        <v>120000</v>
      </c>
      <c r="F17" s="117"/>
      <c r="G17" s="7"/>
      <c r="H17" s="53"/>
    </row>
    <row r="18" spans="2:8" x14ac:dyDescent="0.35">
      <c r="B18" s="115" t="s">
        <v>136</v>
      </c>
      <c r="C18" s="52" t="s">
        <v>137</v>
      </c>
      <c r="D18" s="115" t="s">
        <v>131</v>
      </c>
      <c r="E18" s="116">
        <v>30000</v>
      </c>
      <c r="F18" s="117"/>
      <c r="G18" s="7"/>
      <c r="H18" s="53"/>
    </row>
    <row r="19" spans="2:8" x14ac:dyDescent="0.35">
      <c r="B19" s="115"/>
      <c r="C19" s="60" t="s">
        <v>138</v>
      </c>
      <c r="D19" s="115"/>
      <c r="E19" s="116"/>
      <c r="F19" s="117"/>
      <c r="G19" s="7"/>
      <c r="H19" s="2"/>
    </row>
    <row r="20" spans="2:8" ht="8.5" customHeight="1" thickBot="1" x14ac:dyDescent="0.4">
      <c r="B20" s="1"/>
    </row>
    <row r="21" spans="2:8" ht="26" x14ac:dyDescent="0.35">
      <c r="B21" s="1"/>
      <c r="C21" s="113" t="s">
        <v>139</v>
      </c>
      <c r="E21" s="55" t="s">
        <v>140</v>
      </c>
      <c r="F21" s="6" t="s">
        <v>47</v>
      </c>
    </row>
    <row r="22" spans="2:8" ht="13.5" thickBot="1" x14ac:dyDescent="0.4">
      <c r="B22" s="1"/>
      <c r="C22" s="114"/>
      <c r="E22" s="61">
        <f>F15</f>
        <v>340000</v>
      </c>
      <c r="F22" s="43">
        <f>(1-(E22-D11)/(E11-D11))*F11</f>
        <v>0</v>
      </c>
    </row>
    <row r="23" spans="2:8" ht="8.5" customHeight="1" x14ac:dyDescent="0.35">
      <c r="B23" s="1"/>
    </row>
    <row r="24" spans="2:8" ht="8.5" customHeight="1" x14ac:dyDescent="0.35">
      <c r="B24" s="1"/>
    </row>
    <row r="25" spans="2:8" x14ac:dyDescent="0.35">
      <c r="B25" s="55" t="s">
        <v>39</v>
      </c>
      <c r="C25" s="56" t="s">
        <v>141</v>
      </c>
      <c r="D25" s="56"/>
      <c r="E25" s="56"/>
      <c r="F25" s="62"/>
    </row>
    <row r="26" spans="2:8" x14ac:dyDescent="0.35">
      <c r="B26" s="8">
        <v>1</v>
      </c>
      <c r="C26" s="106" t="s">
        <v>142</v>
      </c>
      <c r="D26" s="107"/>
      <c r="E26" s="107"/>
      <c r="F26" s="108"/>
    </row>
    <row r="27" spans="2:8" x14ac:dyDescent="0.35">
      <c r="B27" s="8">
        <v>2</v>
      </c>
      <c r="C27" s="106" t="s">
        <v>143</v>
      </c>
      <c r="D27" s="107"/>
      <c r="E27" s="107"/>
      <c r="F27" s="108"/>
    </row>
    <row r="28" spans="2:8" x14ac:dyDescent="0.35">
      <c r="B28" s="8">
        <v>3</v>
      </c>
      <c r="C28" s="106" t="s">
        <v>144</v>
      </c>
      <c r="D28" s="107"/>
      <c r="E28" s="107"/>
      <c r="F28" s="108"/>
    </row>
    <row r="29" spans="2:8" ht="37.9" customHeight="1" x14ac:dyDescent="0.35">
      <c r="B29" s="8">
        <v>4</v>
      </c>
      <c r="C29" s="109" t="s">
        <v>145</v>
      </c>
      <c r="D29" s="107"/>
      <c r="E29" s="107"/>
      <c r="F29" s="108"/>
    </row>
    <row r="30" spans="2:8" ht="13.9" customHeight="1" x14ac:dyDescent="0.35">
      <c r="B30" s="8">
        <v>5</v>
      </c>
      <c r="C30" s="109" t="s">
        <v>146</v>
      </c>
      <c r="D30" s="110"/>
      <c r="E30" s="110"/>
      <c r="F30" s="111"/>
    </row>
    <row r="31" spans="2:8" ht="67.900000000000006" customHeight="1" x14ac:dyDescent="0.35">
      <c r="B31" s="8">
        <v>6</v>
      </c>
      <c r="C31" s="109" t="s">
        <v>147</v>
      </c>
      <c r="D31" s="110"/>
      <c r="E31" s="110"/>
      <c r="F31" s="111"/>
    </row>
    <row r="32" spans="2:8" ht="42.65" customHeight="1" x14ac:dyDescent="0.35">
      <c r="B32" s="8">
        <v>7</v>
      </c>
      <c r="C32" s="106" t="s">
        <v>148</v>
      </c>
      <c r="D32" s="107"/>
      <c r="E32" s="107"/>
      <c r="F32" s="108"/>
    </row>
    <row r="33" spans="2:6" ht="42.65" customHeight="1" x14ac:dyDescent="0.35">
      <c r="B33" s="8">
        <v>8</v>
      </c>
      <c r="C33" s="106" t="s">
        <v>149</v>
      </c>
      <c r="D33" s="107"/>
      <c r="E33" s="107"/>
      <c r="F33" s="108"/>
    </row>
    <row r="34" spans="2:6" x14ac:dyDescent="0.35">
      <c r="B34" s="1"/>
    </row>
  </sheetData>
  <mergeCells count="19">
    <mergeCell ref="B2:D2"/>
    <mergeCell ref="B4:D4"/>
    <mergeCell ref="B10:C10"/>
    <mergeCell ref="C21:C22"/>
    <mergeCell ref="B3:F3"/>
    <mergeCell ref="B18:B19"/>
    <mergeCell ref="D18:D19"/>
    <mergeCell ref="E18:E19"/>
    <mergeCell ref="F15:F19"/>
    <mergeCell ref="C33:F33"/>
    <mergeCell ref="C31:F31"/>
    <mergeCell ref="B11:B12"/>
    <mergeCell ref="D12:F12"/>
    <mergeCell ref="C26:F26"/>
    <mergeCell ref="C27:F27"/>
    <mergeCell ref="C32:F32"/>
    <mergeCell ref="C29:F29"/>
    <mergeCell ref="C28:F28"/>
    <mergeCell ref="C30:F30"/>
  </mergeCells>
  <phoneticPr fontId="11" type="noConversion"/>
  <conditionalFormatting sqref="E22">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60CB-338D-4C66-86EC-4FE287F52E5B}">
  <sheetPr>
    <pageSetUpPr fitToPage="1"/>
  </sheetPr>
  <dimension ref="B2:K50"/>
  <sheetViews>
    <sheetView showGridLines="0" view="pageBreakPreview" zoomScaleNormal="100" zoomScaleSheetLayoutView="100" workbookViewId="0">
      <selection activeCell="C20" sqref="C20"/>
    </sheetView>
  </sheetViews>
  <sheetFormatPr defaultColWidth="8.81640625" defaultRowHeight="13" x14ac:dyDescent="0.35"/>
  <cols>
    <col min="1" max="1" width="1.54296875" style="2" customWidth="1"/>
    <col min="2" max="2" width="21.1796875" style="2" customWidth="1"/>
    <col min="3" max="3" width="85.26953125" style="2" customWidth="1"/>
    <col min="4" max="6" width="19.453125" style="1" customWidth="1"/>
    <col min="7" max="7" width="19.4531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2" spans="2:11" ht="15.5" x14ac:dyDescent="0.35">
      <c r="B2" s="101" t="s">
        <v>0</v>
      </c>
      <c r="C2" s="101"/>
      <c r="D2" s="101"/>
      <c r="E2" s="101"/>
      <c r="F2" s="101"/>
      <c r="G2" s="34"/>
      <c r="H2" s="34"/>
      <c r="I2" s="34"/>
    </row>
    <row r="3" spans="2:11" ht="15.5" x14ac:dyDescent="0.35">
      <c r="B3" s="101" t="s">
        <v>1</v>
      </c>
      <c r="C3" s="101"/>
      <c r="D3" s="101"/>
      <c r="E3" s="101"/>
      <c r="F3" s="101"/>
      <c r="G3" s="101"/>
      <c r="H3" s="101"/>
      <c r="I3" s="101"/>
    </row>
    <row r="4" spans="2:11" ht="15.5" x14ac:dyDescent="0.35">
      <c r="B4" s="101" t="s">
        <v>150</v>
      </c>
      <c r="C4" s="101"/>
      <c r="D4" s="33"/>
      <c r="E4" s="33"/>
      <c r="F4" s="34"/>
      <c r="G4" s="34"/>
      <c r="H4" s="34"/>
      <c r="I4" s="34"/>
    </row>
    <row r="5" spans="2:11" ht="15.5" x14ac:dyDescent="0.35">
      <c r="B5" s="35" t="s">
        <v>188</v>
      </c>
      <c r="C5" s="35" t="str">
        <f>'T1 Samenvatting Omvang &amp; Aantal'!C5</f>
        <v>Kraanwagen</v>
      </c>
      <c r="D5" s="34"/>
      <c r="E5" s="34"/>
      <c r="F5" s="34"/>
      <c r="G5" s="34"/>
      <c r="H5" s="34"/>
      <c r="I5" s="34"/>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10" spans="2:11" x14ac:dyDescent="0.35">
      <c r="B10" s="103" t="s">
        <v>118</v>
      </c>
      <c r="C10" s="104"/>
      <c r="D10" s="118" t="s">
        <v>29</v>
      </c>
      <c r="E10" s="118"/>
      <c r="F10" s="118" t="s">
        <v>30</v>
      </c>
      <c r="G10" s="118"/>
      <c r="H10" s="119"/>
      <c r="I10" s="7"/>
    </row>
    <row r="11" spans="2:11" ht="26" x14ac:dyDescent="0.35">
      <c r="B11" s="96" t="s">
        <v>151</v>
      </c>
      <c r="C11" s="9" t="s">
        <v>122</v>
      </c>
      <c r="D11" s="120">
        <v>10</v>
      </c>
      <c r="E11" s="120"/>
      <c r="F11" s="121">
        <f>SUM(I16,I18:I20,I22:I23,I25:I27,I29:I31)</f>
        <v>0</v>
      </c>
      <c r="G11" s="122"/>
      <c r="H11" s="123"/>
      <c r="I11" s="11"/>
    </row>
    <row r="12" spans="2:11" x14ac:dyDescent="0.35">
      <c r="B12" s="96"/>
      <c r="C12" s="9" t="s">
        <v>152</v>
      </c>
      <c r="D12" s="112" t="s">
        <v>124</v>
      </c>
      <c r="E12" s="112"/>
      <c r="F12" s="112"/>
      <c r="G12" s="112"/>
      <c r="H12" s="112"/>
      <c r="I12" s="68"/>
    </row>
    <row r="13" spans="2:11" x14ac:dyDescent="0.35">
      <c r="D13" s="12"/>
      <c r="E13" s="12"/>
      <c r="F13" s="12"/>
      <c r="G13" s="12"/>
      <c r="H13" s="12"/>
    </row>
    <row r="14" spans="2:11" ht="26" x14ac:dyDescent="0.35">
      <c r="B14" s="55" t="s">
        <v>39</v>
      </c>
      <c r="C14" s="56" t="s">
        <v>125</v>
      </c>
      <c r="D14" s="5" t="s">
        <v>153</v>
      </c>
      <c r="E14" s="5" t="s">
        <v>154</v>
      </c>
      <c r="F14" s="5" t="s">
        <v>127</v>
      </c>
      <c r="G14" s="69" t="s">
        <v>155</v>
      </c>
      <c r="H14" s="5" t="s">
        <v>29</v>
      </c>
      <c r="I14" s="6" t="s">
        <v>156</v>
      </c>
      <c r="J14" s="7"/>
      <c r="K14" s="57"/>
    </row>
    <row r="15" spans="2:11" x14ac:dyDescent="0.35">
      <c r="B15" s="70"/>
      <c r="C15" s="71" t="s">
        <v>157</v>
      </c>
      <c r="D15" s="72"/>
      <c r="E15" s="72"/>
      <c r="F15" s="72"/>
      <c r="G15" s="72"/>
      <c r="H15" s="72"/>
      <c r="I15" s="73"/>
      <c r="J15" s="7"/>
      <c r="K15" s="57"/>
    </row>
    <row r="16" spans="2:11" x14ac:dyDescent="0.35">
      <c r="B16" s="58" t="s">
        <v>158</v>
      </c>
      <c r="C16" s="52" t="s">
        <v>159</v>
      </c>
      <c r="D16" s="74">
        <v>150</v>
      </c>
      <c r="E16" s="74">
        <v>250</v>
      </c>
      <c r="F16" s="75">
        <v>250</v>
      </c>
      <c r="G16" s="76">
        <v>0.05</v>
      </c>
      <c r="H16" s="77">
        <f>G16*$D$11</f>
        <v>0.5</v>
      </c>
      <c r="I16" s="78">
        <f>(1-(F16-D16)/(E16-D16))*H16</f>
        <v>0</v>
      </c>
      <c r="J16" s="7"/>
      <c r="K16" s="53"/>
    </row>
    <row r="17" spans="2:11" x14ac:dyDescent="0.35">
      <c r="B17" s="70"/>
      <c r="C17" s="71" t="s">
        <v>160</v>
      </c>
      <c r="D17" s="72"/>
      <c r="E17" s="72"/>
      <c r="F17" s="72"/>
      <c r="G17" s="72"/>
      <c r="H17" s="72"/>
      <c r="I17" s="73"/>
      <c r="J17" s="7"/>
      <c r="K17" s="53"/>
    </row>
    <row r="18" spans="2:11" x14ac:dyDescent="0.35">
      <c r="B18" s="58" t="s">
        <v>161</v>
      </c>
      <c r="C18" s="52" t="s">
        <v>162</v>
      </c>
      <c r="D18" s="74">
        <v>350</v>
      </c>
      <c r="E18" s="74">
        <v>500</v>
      </c>
      <c r="F18" s="75">
        <v>500</v>
      </c>
      <c r="G18" s="76">
        <v>0.1</v>
      </c>
      <c r="H18" s="77">
        <f t="shared" ref="H18:H20" si="0">G18*$D$11</f>
        <v>1</v>
      </c>
      <c r="I18" s="78">
        <f t="shared" ref="I18:I20" si="1">(1-(F18-D18)/(E18-D18))*H18</f>
        <v>0</v>
      </c>
      <c r="J18" s="7"/>
      <c r="K18" s="53"/>
    </row>
    <row r="19" spans="2:11" x14ac:dyDescent="0.35">
      <c r="B19" s="70"/>
      <c r="C19" s="71" t="s">
        <v>163</v>
      </c>
      <c r="D19" s="72"/>
      <c r="E19" s="72"/>
      <c r="F19" s="72"/>
      <c r="G19" s="72"/>
      <c r="H19" s="72"/>
      <c r="I19" s="73"/>
      <c r="J19" s="7"/>
      <c r="K19" s="53"/>
    </row>
    <row r="20" spans="2:11" x14ac:dyDescent="0.35">
      <c r="B20" s="58" t="s">
        <v>164</v>
      </c>
      <c r="C20" s="52" t="s">
        <v>165</v>
      </c>
      <c r="D20" s="74">
        <v>300</v>
      </c>
      <c r="E20" s="74">
        <v>450</v>
      </c>
      <c r="F20" s="75">
        <v>450</v>
      </c>
      <c r="G20" s="76">
        <v>0.1</v>
      </c>
      <c r="H20" s="77">
        <f t="shared" si="0"/>
        <v>1</v>
      </c>
      <c r="I20" s="78">
        <f t="shared" si="1"/>
        <v>0</v>
      </c>
      <c r="J20" s="7"/>
      <c r="K20" s="53"/>
    </row>
    <row r="21" spans="2:11" x14ac:dyDescent="0.35">
      <c r="B21" s="70"/>
      <c r="C21" s="71" t="s">
        <v>166</v>
      </c>
      <c r="D21" s="72"/>
      <c r="E21" s="72"/>
      <c r="F21" s="72"/>
      <c r="G21" s="72"/>
      <c r="H21" s="72"/>
      <c r="I21" s="73"/>
      <c r="J21" s="7"/>
      <c r="K21" s="53"/>
    </row>
    <row r="22" spans="2:11" ht="26" x14ac:dyDescent="0.35">
      <c r="B22" s="58" t="s">
        <v>167</v>
      </c>
      <c r="C22" s="52" t="s">
        <v>168</v>
      </c>
      <c r="D22" s="74">
        <v>85</v>
      </c>
      <c r="E22" s="74">
        <v>135</v>
      </c>
      <c r="F22" s="75">
        <v>135</v>
      </c>
      <c r="G22" s="76">
        <v>0.15</v>
      </c>
      <c r="H22" s="77">
        <f t="shared" ref="H22:H23" si="2">G22*$D$11</f>
        <v>1.5</v>
      </c>
      <c r="I22" s="78">
        <f>(1-(F22-D22)/(E22-D22))*H22</f>
        <v>0</v>
      </c>
      <c r="J22" s="7"/>
      <c r="K22" s="53"/>
    </row>
    <row r="23" spans="2:11" x14ac:dyDescent="0.35">
      <c r="B23" s="58" t="s">
        <v>169</v>
      </c>
      <c r="C23" s="52" t="s">
        <v>170</v>
      </c>
      <c r="D23" s="79">
        <v>0.05</v>
      </c>
      <c r="E23" s="79">
        <v>0.2</v>
      </c>
      <c r="F23" s="29">
        <v>0.2</v>
      </c>
      <c r="G23" s="76">
        <v>0.1</v>
      </c>
      <c r="H23" s="77">
        <f t="shared" si="2"/>
        <v>1</v>
      </c>
      <c r="I23" s="78">
        <f>(1-(F23-D23)/(E23-D23))*H23</f>
        <v>0</v>
      </c>
      <c r="J23" s="7"/>
      <c r="K23" s="53"/>
    </row>
    <row r="24" spans="2:11" x14ac:dyDescent="0.35">
      <c r="B24" s="70"/>
      <c r="C24" s="71" t="s">
        <v>171</v>
      </c>
      <c r="D24" s="72"/>
      <c r="E24" s="72"/>
      <c r="F24" s="72"/>
      <c r="G24" s="72"/>
      <c r="H24" s="72"/>
      <c r="I24" s="73"/>
      <c r="J24" s="7"/>
      <c r="K24" s="53"/>
    </row>
    <row r="25" spans="2:11" x14ac:dyDescent="0.35">
      <c r="B25" s="58" t="s">
        <v>172</v>
      </c>
      <c r="C25" s="52" t="s">
        <v>173</v>
      </c>
      <c r="D25" s="74">
        <v>80</v>
      </c>
      <c r="E25" s="74">
        <v>110</v>
      </c>
      <c r="F25" s="75">
        <v>110</v>
      </c>
      <c r="G25" s="76">
        <v>0.1</v>
      </c>
      <c r="H25" s="77">
        <f t="shared" ref="H25:H27" si="3">G25*$D$11</f>
        <v>1</v>
      </c>
      <c r="I25" s="78">
        <f t="shared" ref="I25:I27" si="4">(1-(F25-D25)/(E25-D25))*H25</f>
        <v>0</v>
      </c>
      <c r="J25" s="7"/>
      <c r="K25" s="53"/>
    </row>
    <row r="26" spans="2:11" x14ac:dyDescent="0.35">
      <c r="B26" s="58" t="s">
        <v>174</v>
      </c>
      <c r="C26" s="52" t="s">
        <v>175</v>
      </c>
      <c r="D26" s="74">
        <v>100</v>
      </c>
      <c r="E26" s="74">
        <v>250</v>
      </c>
      <c r="F26" s="75">
        <v>250</v>
      </c>
      <c r="G26" s="76">
        <v>0.1</v>
      </c>
      <c r="H26" s="77">
        <f t="shared" si="3"/>
        <v>1</v>
      </c>
      <c r="I26" s="78">
        <f t="shared" si="4"/>
        <v>0</v>
      </c>
      <c r="J26" s="7"/>
      <c r="K26" s="53"/>
    </row>
    <row r="27" spans="2:11" x14ac:dyDescent="0.35">
      <c r="B27" s="58" t="s">
        <v>176</v>
      </c>
      <c r="C27" s="52" t="s">
        <v>177</v>
      </c>
      <c r="D27" s="74">
        <v>400</v>
      </c>
      <c r="E27" s="74">
        <v>600</v>
      </c>
      <c r="F27" s="75">
        <v>600</v>
      </c>
      <c r="G27" s="76">
        <v>0.15</v>
      </c>
      <c r="H27" s="77">
        <f t="shared" si="3"/>
        <v>1.5</v>
      </c>
      <c r="I27" s="78">
        <f t="shared" si="4"/>
        <v>0</v>
      </c>
      <c r="J27" s="7"/>
      <c r="K27" s="53"/>
    </row>
    <row r="28" spans="2:11" x14ac:dyDescent="0.35">
      <c r="B28" s="70"/>
      <c r="C28" s="71" t="s">
        <v>178</v>
      </c>
      <c r="D28" s="72"/>
      <c r="E28" s="72"/>
      <c r="F28" s="72"/>
      <c r="G28" s="72"/>
      <c r="H28" s="72"/>
      <c r="I28" s="73"/>
      <c r="J28" s="7"/>
      <c r="K28" s="53"/>
    </row>
    <row r="29" spans="2:11" x14ac:dyDescent="0.35">
      <c r="B29" s="58" t="s">
        <v>179</v>
      </c>
      <c r="C29" s="52" t="s">
        <v>180</v>
      </c>
      <c r="D29" s="79">
        <v>0.1</v>
      </c>
      <c r="E29" s="79">
        <v>0.05</v>
      </c>
      <c r="F29" s="29">
        <v>0.05</v>
      </c>
      <c r="G29" s="76">
        <v>0.05</v>
      </c>
      <c r="H29" s="77">
        <f t="shared" ref="H29:H31" si="5">G29*$D$11</f>
        <v>0.5</v>
      </c>
      <c r="I29" s="78">
        <f t="shared" ref="I29:I31" si="6">(1-(F29-D29)/(E29-D29))*H29</f>
        <v>0</v>
      </c>
      <c r="J29" s="7"/>
      <c r="K29" s="53"/>
    </row>
    <row r="30" spans="2:11" x14ac:dyDescent="0.35">
      <c r="B30" s="58" t="s">
        <v>181</v>
      </c>
      <c r="C30" s="52" t="s">
        <v>182</v>
      </c>
      <c r="D30" s="79">
        <v>0.1</v>
      </c>
      <c r="E30" s="79">
        <v>0.05</v>
      </c>
      <c r="F30" s="29">
        <v>0.05</v>
      </c>
      <c r="G30" s="76">
        <v>0.05</v>
      </c>
      <c r="H30" s="77">
        <f t="shared" si="5"/>
        <v>0.5</v>
      </c>
      <c r="I30" s="78">
        <f t="shared" si="6"/>
        <v>0</v>
      </c>
      <c r="J30" s="7"/>
      <c r="K30" s="53"/>
    </row>
    <row r="31" spans="2:11" x14ac:dyDescent="0.35">
      <c r="B31" s="58" t="s">
        <v>183</v>
      </c>
      <c r="C31" s="52" t="s">
        <v>184</v>
      </c>
      <c r="D31" s="79">
        <v>0.15</v>
      </c>
      <c r="E31" s="79">
        <v>0.05</v>
      </c>
      <c r="F31" s="29">
        <v>0.05</v>
      </c>
      <c r="G31" s="76">
        <v>0.05</v>
      </c>
      <c r="H31" s="77">
        <f t="shared" si="5"/>
        <v>0.5</v>
      </c>
      <c r="I31" s="78">
        <f t="shared" si="6"/>
        <v>0</v>
      </c>
      <c r="J31" s="7"/>
      <c r="K31" s="53"/>
    </row>
    <row r="32" spans="2:11" hidden="1" x14ac:dyDescent="0.35">
      <c r="B32" s="80"/>
      <c r="C32" s="81"/>
      <c r="D32" s="80"/>
      <c r="E32" s="80"/>
      <c r="F32" s="82"/>
      <c r="G32" s="83">
        <f>SUM(G16,G18:G20,G22:G23,G25:G27,G29:G31)</f>
        <v>1</v>
      </c>
      <c r="H32" s="84">
        <f>SUM(H16,H18:H20,H22:H23,H25:H27,H29:H31)</f>
        <v>10</v>
      </c>
      <c r="I32" s="84">
        <f>SUM(I16,I18:I20,I22:I23,I25:I27,I29:I31)</f>
        <v>0</v>
      </c>
      <c r="J32" s="7"/>
      <c r="K32" s="53"/>
    </row>
    <row r="33" spans="2:11" x14ac:dyDescent="0.35">
      <c r="B33" s="80"/>
      <c r="C33" s="81"/>
      <c r="D33" s="80"/>
      <c r="E33" s="80"/>
      <c r="F33" s="82"/>
      <c r="G33" s="83"/>
      <c r="H33" s="84"/>
      <c r="I33" s="84"/>
      <c r="J33" s="7"/>
      <c r="K33" s="53"/>
    </row>
    <row r="34" spans="2:11" x14ac:dyDescent="0.35">
      <c r="B34" s="55" t="s">
        <v>39</v>
      </c>
      <c r="C34" s="56" t="s">
        <v>141</v>
      </c>
      <c r="D34" s="56"/>
      <c r="E34" s="56"/>
      <c r="F34" s="56"/>
      <c r="G34" s="18"/>
      <c r="H34" s="18"/>
      <c r="I34" s="21"/>
    </row>
    <row r="35" spans="2:11" x14ac:dyDescent="0.35">
      <c r="B35" s="8">
        <v>1</v>
      </c>
      <c r="C35" s="97" t="s">
        <v>142</v>
      </c>
      <c r="D35" s="97"/>
      <c r="E35" s="97"/>
      <c r="F35" s="97"/>
      <c r="G35" s="97"/>
      <c r="H35" s="97"/>
      <c r="I35" s="97"/>
    </row>
    <row r="36" spans="2:11" x14ac:dyDescent="0.35">
      <c r="B36" s="8">
        <v>2</v>
      </c>
      <c r="C36" s="97" t="s">
        <v>143</v>
      </c>
      <c r="D36" s="97"/>
      <c r="E36" s="97"/>
      <c r="F36" s="97"/>
      <c r="G36" s="97"/>
      <c r="H36" s="97"/>
      <c r="I36" s="97"/>
    </row>
    <row r="37" spans="2:11" s="1" customFormat="1" x14ac:dyDescent="0.35">
      <c r="B37" s="8">
        <v>3</v>
      </c>
      <c r="C37" s="97" t="s">
        <v>144</v>
      </c>
      <c r="D37" s="97"/>
      <c r="E37" s="97"/>
      <c r="F37" s="97"/>
      <c r="G37" s="97"/>
      <c r="H37" s="97"/>
      <c r="I37" s="97"/>
    </row>
    <row r="38" spans="2:11" s="1" customFormat="1" x14ac:dyDescent="0.35">
      <c r="B38" s="8">
        <v>4</v>
      </c>
      <c r="C38" s="124" t="s">
        <v>185</v>
      </c>
      <c r="D38" s="124"/>
      <c r="E38" s="124"/>
      <c r="F38" s="124"/>
      <c r="G38" s="124"/>
      <c r="H38" s="124"/>
      <c r="I38" s="124"/>
    </row>
    <row r="39" spans="2:11" s="1" customFormat="1" ht="34.15" customHeight="1" x14ac:dyDescent="0.35">
      <c r="B39" s="8">
        <v>5</v>
      </c>
      <c r="C39" s="124" t="s">
        <v>145</v>
      </c>
      <c r="D39" s="97"/>
      <c r="E39" s="97"/>
      <c r="F39" s="97"/>
      <c r="G39" s="97"/>
      <c r="H39" s="97"/>
      <c r="I39" s="97"/>
    </row>
    <row r="40" spans="2:11" s="1" customFormat="1" x14ac:dyDescent="0.35">
      <c r="B40" s="8">
        <v>6</v>
      </c>
      <c r="C40" s="97" t="s">
        <v>186</v>
      </c>
      <c r="D40" s="97"/>
      <c r="E40" s="97"/>
      <c r="F40" s="97"/>
      <c r="G40" s="97"/>
      <c r="H40" s="97"/>
      <c r="I40" s="97"/>
    </row>
    <row r="41" spans="2:11" s="1" customFormat="1" ht="37.9" customHeight="1" x14ac:dyDescent="0.35">
      <c r="B41" s="8">
        <v>7</v>
      </c>
      <c r="C41" s="124" t="s">
        <v>187</v>
      </c>
      <c r="D41" s="124"/>
      <c r="E41" s="124"/>
      <c r="F41" s="124"/>
      <c r="G41" s="124"/>
      <c r="H41" s="124"/>
      <c r="I41" s="124"/>
    </row>
    <row r="42" spans="2:11" s="1" customFormat="1" x14ac:dyDescent="0.3">
      <c r="C42" s="85"/>
    </row>
    <row r="43" spans="2:11" x14ac:dyDescent="0.3">
      <c r="C43" s="85"/>
    </row>
    <row r="44" spans="2:11" x14ac:dyDescent="0.3">
      <c r="C44" s="85"/>
    </row>
    <row r="45" spans="2:11" x14ac:dyDescent="0.3">
      <c r="C45" s="85"/>
    </row>
    <row r="46" spans="2:11" x14ac:dyDescent="0.3">
      <c r="C46" s="85"/>
    </row>
    <row r="47" spans="2:11" x14ac:dyDescent="0.3">
      <c r="C47" s="85"/>
    </row>
    <row r="48" spans="2:11" x14ac:dyDescent="0.3">
      <c r="C48" s="85"/>
    </row>
    <row r="49" spans="3:3" x14ac:dyDescent="0.3">
      <c r="C49" s="85"/>
    </row>
    <row r="50" spans="3:3" x14ac:dyDescent="0.3">
      <c r="C50" s="85"/>
    </row>
  </sheetData>
  <mergeCells count="17">
    <mergeCell ref="C37:I37"/>
    <mergeCell ref="C38:I38"/>
    <mergeCell ref="C39:I39"/>
    <mergeCell ref="C40:I40"/>
    <mergeCell ref="C41:I41"/>
    <mergeCell ref="C36:I36"/>
    <mergeCell ref="B2:F2"/>
    <mergeCell ref="B3:I3"/>
    <mergeCell ref="B4:C4"/>
    <mergeCell ref="B10:C10"/>
    <mergeCell ref="D10:E10"/>
    <mergeCell ref="F10:H10"/>
    <mergeCell ref="B11:B12"/>
    <mergeCell ref="D11:E11"/>
    <mergeCell ref="F11:H11"/>
    <mergeCell ref="D12:H12"/>
    <mergeCell ref="C35:I35"/>
  </mergeCells>
  <pageMargins left="0.7" right="0.7" top="0.75" bottom="0.75" header="0.3" footer="0.3"/>
  <pageSetup paperSize="9" scale="3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D22F40A0-5425-4F83-A161-3F9C1313B05B}">
  <ds:schemaRefs>
    <ds:schemaRef ds:uri="http://schemas.microsoft.com/sharepoint/v3/contenttype/forms"/>
  </ds:schemaRefs>
</ds:datastoreItem>
</file>

<file path=customXml/itemProps2.xml><?xml version="1.0" encoding="utf-8"?>
<ds:datastoreItem xmlns:ds="http://schemas.openxmlformats.org/officeDocument/2006/customXml" ds:itemID="{D42A9983-A0DA-4108-872D-3C0BB67DC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ED17C4-6C7E-4D25-8068-8F2CA76E269B}">
  <ds:schemaRefs>
    <ds:schemaRef ds:uri="http://schemas.microsoft.com/office/2006/metadata/properties"/>
    <ds:schemaRef ds:uri="http://schemas.microsoft.com/office/infopath/2007/PartnerControls"/>
    <ds:schemaRef ds:uri="82619569-9ce7-4769-aada-e8ed0eb58608"/>
    <ds:schemaRef ds:uri="64dae02f-8b9e-4b7c-86b4-575346d8606b"/>
    <ds:schemaRef ds:uri="c64fecbb-1954-4030-8120-5d79bf625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T1 Samenvatting Omvang &amp; Aantal</vt:lpstr>
      <vt:lpstr>T2 Kwaliteit Perceel P3-P6</vt:lpstr>
      <vt:lpstr>T3 Prijs Aanschaf P3-P6</vt:lpstr>
      <vt:lpstr>T4 Prijs ROS P6</vt:lpstr>
      <vt:lpstr>'T1 Samenvatting Omvang &amp; Aantal'!Afdrukbereik</vt:lpstr>
      <vt:lpstr>'T2 Kwaliteit Perceel P3-P6'!Afdrukbereik</vt:lpstr>
      <vt:lpstr>'T3 Prijs Aanschaf P3-P6'!Afdrukbereik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2026-06-04T08:36:11Z</dcterms:created>
  <dcterms:modified xsi:type="dcterms:W3CDTF">2026-06-04T11:22:52Z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