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utrechtcloud.sharepoint.com/sites/Aanbestedingvoertuigen-Team-BV/Gedeelde documenten/General/Heraanbesteding/4. Nota van Inlichtingen/Infvulform. Hierzien NVI/"/>
    </mc:Choice>
  </mc:AlternateContent>
  <xr:revisionPtr revIDLastSave="54" documentId="8_{190E3E7C-3DCC-425F-B1A5-533BA6A5817F}" xr6:coauthVersionLast="47" xr6:coauthVersionMax="47" xr10:uidLastSave="{3EA063BE-8A25-46AE-B00A-44E3B12F25F5}"/>
  <bookViews>
    <workbookView xWindow="-57720" yWindow="-1605" windowWidth="29040" windowHeight="15720" activeTab="3" xr2:uid="{A2F5AD34-83CF-4C86-8713-A510D36A8384}"/>
  </bookViews>
  <sheets>
    <sheet name="T1 Samenvatting Omvang &amp; Aantal" sheetId="3" r:id="rId1"/>
    <sheet name="T2 Kwaliteit Perceel P5" sheetId="1" r:id="rId2"/>
    <sheet name="T3 Prijs Aanschaf P5" sheetId="2" r:id="rId3"/>
    <sheet name="T4 Prijs ROS P5" sheetId="9" r:id="rId4"/>
  </sheets>
  <externalReferences>
    <externalReference r:id="rId5"/>
  </externalReferences>
  <definedNames>
    <definedName name="_xlnm.Print_Area" localSheetId="0">'T1 Samenvatting Omvang &amp; Aantal'!$A$1:$J$23</definedName>
    <definedName name="_xlnm.Print_Area" localSheetId="1">'T2 Kwaliteit Perceel P5'!$A$1:$K$73</definedName>
    <definedName name="_xlnm.Print_Area" localSheetId="2">'T3 Prijs Aanschaf P5'!$A$1:$I$33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C8" i="9"/>
  <c r="C7" i="9"/>
  <c r="C6" i="9"/>
  <c r="C5" i="9"/>
  <c r="G31" i="9"/>
  <c r="H30" i="9"/>
  <c r="I30" i="9" s="1"/>
  <c r="H29" i="9"/>
  <c r="I29" i="9" s="1"/>
  <c r="H28" i="9"/>
  <c r="I28" i="9" s="1"/>
  <c r="H26" i="9"/>
  <c r="I26" i="9" s="1"/>
  <c r="H25" i="9"/>
  <c r="I25" i="9" s="1"/>
  <c r="H24" i="9"/>
  <c r="I24" i="9" s="1"/>
  <c r="H22" i="9"/>
  <c r="I22" i="9" s="1"/>
  <c r="H21" i="9"/>
  <c r="I21" i="9" s="1"/>
  <c r="H19" i="9"/>
  <c r="I19" i="9" s="1"/>
  <c r="H18" i="9"/>
  <c r="I18" i="9" s="1"/>
  <c r="H16" i="9"/>
  <c r="H31" i="9" s="1"/>
  <c r="B5" i="9"/>
  <c r="B27" i="1"/>
  <c r="H20" i="1"/>
  <c r="H22" i="1"/>
  <c r="J22" i="1" s="1"/>
  <c r="H24" i="1"/>
  <c r="J24" i="1" s="1"/>
  <c r="I16" i="9" l="1"/>
  <c r="J20" i="1"/>
  <c r="I31" i="9" l="1"/>
  <c r="F11" i="9"/>
  <c r="B73" i="1"/>
  <c r="C8" i="2" l="1"/>
  <c r="C8" i="1"/>
  <c r="F15" i="2"/>
  <c r="E21" i="2" s="1"/>
  <c r="F21" i="2" s="1"/>
  <c r="D12" i="3" s="1"/>
  <c r="B51" i="1"/>
  <c r="B39" i="1" l="1"/>
  <c r="D15" i="1" l="1"/>
  <c r="C5" i="2" l="1"/>
  <c r="B5" i="2"/>
  <c r="C5" i="1"/>
  <c r="B5" i="1"/>
  <c r="C7" i="2" l="1"/>
  <c r="C6" i="2"/>
  <c r="C7" i="1"/>
  <c r="C6" i="1"/>
  <c r="E13" i="1" l="1"/>
  <c r="E14" i="1"/>
  <c r="E11" i="1"/>
  <c r="E12" i="1"/>
  <c r="I67" i="1" l="1"/>
  <c r="I61" i="1"/>
  <c r="I55" i="1"/>
  <c r="H38" i="1"/>
  <c r="H36" i="1"/>
  <c r="J36" i="1" s="1"/>
  <c r="H34" i="1"/>
  <c r="J34" i="1" s="1"/>
  <c r="H46" i="1"/>
  <c r="J46" i="1" s="1"/>
  <c r="H44" i="1"/>
  <c r="H50" i="1"/>
  <c r="J50" i="1" s="1"/>
  <c r="H48" i="1"/>
  <c r="J48" i="1" s="1"/>
  <c r="J38" i="1"/>
  <c r="H26" i="1"/>
  <c r="H32" i="1"/>
  <c r="J26" i="1" l="1"/>
  <c r="J27" i="1" s="1"/>
  <c r="F11" i="1" s="1"/>
  <c r="H27" i="1"/>
  <c r="H69" i="1"/>
  <c r="H71" i="1"/>
  <c r="H68" i="1"/>
  <c r="H70" i="1"/>
  <c r="H72" i="1"/>
  <c r="J68" i="1" s="1"/>
  <c r="H66" i="1"/>
  <c r="J62" i="1" s="1"/>
  <c r="H63" i="1"/>
  <c r="H64" i="1"/>
  <c r="H62" i="1"/>
  <c r="H65" i="1"/>
  <c r="H60" i="1"/>
  <c r="H56" i="1"/>
  <c r="H58" i="1"/>
  <c r="H57" i="1"/>
  <c r="H59" i="1"/>
  <c r="J44" i="1"/>
  <c r="J51" i="1" s="1"/>
  <c r="F13" i="1" s="1"/>
  <c r="H51" i="1"/>
  <c r="J32" i="1"/>
  <c r="J39" i="1" s="1"/>
  <c r="F12" i="1" s="1"/>
  <c r="H39" i="1"/>
  <c r="H73" i="1" l="1"/>
  <c r="J56" i="1"/>
  <c r="J73" i="1" s="1"/>
  <c r="F14" i="1" s="1"/>
  <c r="F15" i="1" s="1"/>
  <c r="D11" i="3" l="1"/>
  <c r="D14" i="3" s="1"/>
</calcChain>
</file>

<file path=xl/sharedStrings.xml><?xml version="1.0" encoding="utf-8"?>
<sst xmlns="http://schemas.openxmlformats.org/spreadsheetml/2006/main" count="267" uniqueCount="181">
  <si>
    <t>Invulformulier prijs en kwaliteit</t>
  </si>
  <si>
    <t>Tabblad 1: Samenvatting, omvang &amp; aantal</t>
  </si>
  <si>
    <t>Datum</t>
  </si>
  <si>
    <t>Punten</t>
  </si>
  <si>
    <t>Behaalde score (in punten)</t>
  </si>
  <si>
    <t>Behaalde totaalscore (in punten)</t>
  </si>
  <si>
    <t>Aantal (in stuks)</t>
  </si>
  <si>
    <t>Omvang van het perceel</t>
  </si>
  <si>
    <t>Tabblad 2: Invulformulier kwaliteit</t>
  </si>
  <si>
    <t>Onderdeel: kwalitatieve gunningscriteria</t>
  </si>
  <si>
    <t>Weging %</t>
  </si>
  <si>
    <t>Maximaal aantal te behalen punten</t>
  </si>
  <si>
    <t>Deel 1</t>
  </si>
  <si>
    <t>Deel 2</t>
  </si>
  <si>
    <t>Deel 3</t>
  </si>
  <si>
    <t>Duurzaamheid</t>
  </si>
  <si>
    <t>Nr.</t>
  </si>
  <si>
    <t>Vraagstelling</t>
  </si>
  <si>
    <t>Antwoord opties</t>
  </si>
  <si>
    <t>Weging (%)</t>
  </si>
  <si>
    <t>Score (in punten)</t>
  </si>
  <si>
    <t>Behaalde score in punten</t>
  </si>
  <si>
    <t>1.1</t>
  </si>
  <si>
    <t>A</t>
  </si>
  <si>
    <t>B</t>
  </si>
  <si>
    <t>C</t>
  </si>
  <si>
    <t>D</t>
  </si>
  <si>
    <t>1.2</t>
  </si>
  <si>
    <t>1.3</t>
  </si>
  <si>
    <t>1.4</t>
  </si>
  <si>
    <t>2.1</t>
  </si>
  <si>
    <t>2.2</t>
  </si>
  <si>
    <t>2.3</t>
  </si>
  <si>
    <t>2.4</t>
  </si>
  <si>
    <t>3.1</t>
  </si>
  <si>
    <t>Maximale score (in punten)</t>
  </si>
  <si>
    <t>Eenheid</t>
  </si>
  <si>
    <t>Onderdeel: prijs</t>
  </si>
  <si>
    <t>Minimale inschrijfprijs</t>
  </si>
  <si>
    <t>Maximale inschrijfprijs</t>
  </si>
  <si>
    <t>Deel 4</t>
  </si>
  <si>
    <t>Beoordeling, middels formule:</t>
  </si>
  <si>
    <t>Prijsonderdeel</t>
  </si>
  <si>
    <t>Voorwaarden</t>
  </si>
  <si>
    <t xml:space="preserve">Ingediende prijzen zijn exclusief BTW. </t>
  </si>
  <si>
    <t>(1-(aangeboden inschrijfprijs-MIN)/(MAX-MIN))*maximaal te behalen score = score (in punten, afronding op twee decimalen)</t>
  </si>
  <si>
    <t>Technische criteria</t>
  </si>
  <si>
    <t>Minimum (eis = 0 punten)</t>
  </si>
  <si>
    <t>Maximum (= max score)</t>
  </si>
  <si>
    <t>Maximale score in punten</t>
  </si>
  <si>
    <t>E</t>
  </si>
  <si>
    <t>3.2</t>
  </si>
  <si>
    <t>3.3</t>
  </si>
  <si>
    <t>3.4</t>
  </si>
  <si>
    <t>Instructie bij invullen beantwoording en toelichting op beoordeling</t>
  </si>
  <si>
    <t>4.3</t>
  </si>
  <si>
    <t>1 tot 5%</t>
  </si>
  <si>
    <t>6 tot 10%</t>
  </si>
  <si>
    <t>11 tot 15%</t>
  </si>
  <si>
    <t>15% of meer</t>
  </si>
  <si>
    <t>4.4</t>
  </si>
  <si>
    <t>5 tot 10%</t>
  </si>
  <si>
    <t>11 tot 20%</t>
  </si>
  <si>
    <t>21 tot 30%</t>
  </si>
  <si>
    <t>31% of meer</t>
  </si>
  <si>
    <t>1 tot 30% van het jaarlijkse totale elektriciteitsgebruik betreft groene elektriciteit</t>
  </si>
  <si>
    <t>31 tot 60% van het jaarlijkse totale elektriciteitsgebruik betreft groene elektriciteit</t>
  </si>
  <si>
    <t>61 tot 90% van het jaarlijkse totale elektriciteitsgebruik betreft groene elektriciteit</t>
  </si>
  <si>
    <t>90% of meer van het jaarlijkse totale elektriciteitsgebruik betreft groene elektriciteit</t>
  </si>
  <si>
    <t>4.5</t>
  </si>
  <si>
    <t>Deel 5</t>
  </si>
  <si>
    <t>5.1</t>
  </si>
  <si>
    <t>Overige kosten t.b.v. de aanschaf</t>
  </si>
  <si>
    <t>Prijs per eenheid</t>
  </si>
  <si>
    <t>Stuk</t>
  </si>
  <si>
    <t>Prijs voor één compleet inzamelvoertuig</t>
  </si>
  <si>
    <t>5.2</t>
  </si>
  <si>
    <t>5.3</t>
  </si>
  <si>
    <t>[toelichting overige kosten]</t>
  </si>
  <si>
    <t>Kenmerk inschrijving</t>
  </si>
  <si>
    <t>Aangeboden oplossing</t>
  </si>
  <si>
    <t>Onderdeel</t>
  </si>
  <si>
    <t>Tabblad 3: Invulformulier prijs t.b.v. aanschaf</t>
  </si>
  <si>
    <t>Deel 6</t>
  </si>
  <si>
    <r>
      <rPr>
        <b/>
        <sz val="10"/>
        <color rgb="FFFF0000"/>
        <rFont val="Corbel"/>
        <family val="2"/>
      </rPr>
      <t>Let op:</t>
    </r>
    <r>
      <rPr>
        <sz val="10"/>
        <color rgb="FFFF0000"/>
        <rFont val="Corbel"/>
        <family val="2"/>
      </rPr>
      <t xml:space="preserve"> </t>
    </r>
    <r>
      <rPr>
        <sz val="10"/>
        <color rgb="FF000000"/>
        <rFont val="Corbel"/>
        <family val="2"/>
      </rPr>
      <t>de inschrijfprijs mag niet lager zijn dan de minimale inschrijfprijs en niet hoger dan de maximale inschrijfprijs. Alleen als deze cel (</t>
    </r>
    <r>
      <rPr>
        <b/>
        <sz val="10"/>
        <color rgb="FFFF0000"/>
        <rFont val="Corbel"/>
        <family val="2"/>
      </rPr>
      <t>E23</t>
    </r>
    <r>
      <rPr>
        <sz val="10"/>
        <color rgb="FF000000"/>
        <rFont val="Corbel"/>
        <family val="2"/>
      </rPr>
      <t>) groen kleurt, valt uw inschrijfprijs binnen de minimale en maximale inschrijfprijs en brengt u daarmee een geldige inschrijving uit.</t>
    </r>
  </si>
  <si>
    <t>Op het onderdeel kwaliteit (deel 1 tot en met 4)</t>
  </si>
  <si>
    <t>Op het onderdeel prijs - Aanschafprijs (deel 5)</t>
  </si>
  <si>
    <t>Het aantal in te kopen inzamelvoertuigen in dit perceel</t>
  </si>
  <si>
    <t>Geen of onbekend (0%)</t>
  </si>
  <si>
    <t>Nee of onbekend (0%  groene elektriciteit)</t>
  </si>
  <si>
    <t>Europese openbare aanbesteding 'Aanschaf inzamelvoertuigen'</t>
  </si>
  <si>
    <t>Op het onderdeel Service (deel 6)</t>
  </si>
  <si>
    <t xml:space="preserve">Onderhoudsondersteuning </t>
  </si>
  <si>
    <t xml:space="preserve">Prestatiezekerheid </t>
  </si>
  <si>
    <r>
      <t xml:space="preserve">De minimale </t>
    </r>
    <r>
      <rPr>
        <b/>
        <sz val="10"/>
        <color theme="1"/>
        <rFont val="Corbel"/>
        <family val="2"/>
      </rPr>
      <t>inzet- en beschikbaarheidsgarantie</t>
    </r>
    <r>
      <rPr>
        <sz val="10"/>
        <color theme="1"/>
        <rFont val="Corbel"/>
        <family val="2"/>
      </rPr>
      <t xml:space="preserve"> tijdens geplande inzet van de voertuigen (operationele continuïteit).</t>
    </r>
  </si>
  <si>
    <r>
      <t xml:space="preserve">Hoeveel </t>
    </r>
    <r>
      <rPr>
        <b/>
        <sz val="10"/>
        <color theme="1"/>
        <rFont val="Corbel"/>
        <family val="2"/>
      </rPr>
      <t>draaiuren</t>
    </r>
    <r>
      <rPr>
        <sz val="10"/>
        <color theme="1"/>
        <rFont val="Corbel"/>
        <family val="2"/>
      </rPr>
      <t xml:space="preserve"> kan het aangeboden voertuig gedurende de afschrijvingsperiode van 8 jaar aantoonbaar realiseren bij regulier gebruik als inzamelvoertuig.
De opgegeven draaiuren moeten zijn afgewogen op basis van marktconformiteit en aantoonbare meerwaarde.</t>
    </r>
  </si>
  <si>
    <r>
      <rPr>
        <b/>
        <sz val="10"/>
        <color theme="1"/>
        <rFont val="Corbel"/>
        <family val="2"/>
      </rPr>
      <t>Trainingscapaciteit</t>
    </r>
    <r>
      <rPr>
        <sz val="10"/>
        <color theme="1"/>
        <rFont val="Corbel"/>
        <family val="2"/>
      </rPr>
      <t xml:space="preserve"> per jaar
Hoeveel trainingsdagen per jaar zijn er beschikbaar voor monteurs van de onderhoudspartij (klassikaal en/of on-the-job), inclusief herhaaltrainingen en updates.</t>
    </r>
  </si>
  <si>
    <t>Prestatiezekerheid</t>
  </si>
  <si>
    <r>
      <t xml:space="preserve">Welk percentage van de reguliere werkdagen is </t>
    </r>
    <r>
      <rPr>
        <b/>
        <sz val="10"/>
        <color theme="1"/>
        <rFont val="Corbel"/>
        <family val="2"/>
      </rPr>
      <t>specialistische diagnose-support</t>
    </r>
    <r>
      <rPr>
        <sz val="10"/>
        <color theme="1"/>
        <rFont val="Corbel"/>
        <family val="2"/>
      </rPr>
      <t xml:space="preserve"> daadwerkelijk beschikbaar. Op basis van vooraf afgesproken venstertijden, geleverd op afstand (remote). Onder specialistische diagnose-support wordt verstaan: inhoudelijke ondersteuning door gekwalificeerde specialisten bij complexe storingen, foutdiagnoses en systeemanalyses die de gemeentelijke onderhoudspartner niet zelfstandig kan oplossen.</t>
    </r>
  </si>
  <si>
    <t>Aanschafprijs van het chassis</t>
  </si>
  <si>
    <t>Europese openbare aanbesteding 'Aanschaf  inzamelvoertuigen'</t>
  </si>
  <si>
    <t>Aanschafprijs voor één compleet inzamelvoertuig conform het programma van eisen en inclusief alle toebehoren.</t>
  </si>
  <si>
    <r>
      <t xml:space="preserve">Beperkt </t>
    </r>
    <r>
      <rPr>
        <b/>
        <sz val="10"/>
        <color theme="1"/>
        <rFont val="Corbel"/>
        <family val="2"/>
      </rPr>
      <t>geluidsniveau</t>
    </r>
    <r>
      <rPr>
        <sz val="10"/>
        <color theme="1"/>
        <rFont val="Corbel"/>
        <family val="2"/>
      </rPr>
      <t xml:space="preserve"> bij stedelijke inzet. Betreft de objectief vastgestelde geluidswaarden (in dB(A)) bij normaal gebruik van inzamelvoertuigen in een stedelijke context.</t>
    </r>
  </si>
  <si>
    <r>
      <rPr>
        <b/>
        <sz val="10"/>
        <color theme="1"/>
        <rFont val="Corbel"/>
        <family val="2"/>
      </rPr>
      <t>Garantie</t>
    </r>
    <r>
      <rPr>
        <sz val="10"/>
        <color theme="1"/>
        <rFont val="Corbel"/>
        <family val="2"/>
      </rPr>
      <t xml:space="preserve"> op voertuig en aandrijflijn. Welke garantieperiode wordt geboden op het aangeboden inzamelvoertuig, uitgedrukt in maanden, gerekend vanaf de datum van ingebruikname.
De garantie geldt zonder beperkingen op inzet in stedelijk gebruik en zonder beperking op het aantal draaiuren binnen normaal gebruik.</t>
    </r>
  </si>
  <si>
    <t xml:space="preserve">Opdrachtnemer </t>
  </si>
  <si>
    <t>[invullen door Opdrachtnemer ]</t>
  </si>
  <si>
    <t>Door Opdrachtnemer  behaalde scores op kwaliteit en prijs</t>
  </si>
  <si>
    <t>[Invullen door Opdrachtnemer ]</t>
  </si>
  <si>
    <t>Opdrachtnemer  geeft de OEM [Original Equipment Manufacturer] van ieder onderdeel op:</t>
  </si>
  <si>
    <t>Aantal door Opdrachtnemer  behaalde punten</t>
  </si>
  <si>
    <t xml:space="preserve">Beantwoording Opdrachtnemer </t>
  </si>
  <si>
    <t>Aantal kilogrammen invullen in hele kilogrammen, waarbij het aanbieden van een netto laadvermogen conform het programma van eisen (minimum) leidt tot 0 punten, het aanbieden van een netto laadvermogen conform het maximum (of meer) leidt tot het maximaal aantal -voor dit subgunningscriterium- te behalen punten.
I.v.m. de werking van de formule voor het toekennen van het behaalde aantal punten moet Opdrachtnemer , (ook) als het netto laadvermogen meer dan het maximum is, het maximum aantal kilogrammen invullen als antwoord op dit gunningscriterium.
Aslastenberekening bijvoegen in inschrijving met de naam: '1.1 Laadvermogen'</t>
  </si>
  <si>
    <t>Aantal millimeters invullen in hele millimeters, waarbij het aanbieden van een draaistraal conform het programma van eisen (minimum) leidt tot 0 punten, het aanbieden van een draaistraal conform het maximum (of korter) leidt tot het maximaal aantal te behalen punten.
I.v.m. de werking van de formule voor het toekennen van het behaalde aantal punten moet Opdrachtnemer , (ook) als de draaistraal kleiner dan het maximum is, het maximum invullen als antwoord op dit gunningscriterium.
Tekening bijvoegen in inschrijving met de naam: '1.2 Draaistraal'</t>
  </si>
  <si>
    <t>De Opdrachtnemer  benoemd de mate van de gemiddelde jaarlijkse inzetbaarheid over de afschrijvingsperiode van de geleverde voertuigen, uitgaande van een afschrijvingstermijn van 8 jaar. Opdrachtnemer  toont dit aan door het aanbieden van een inzet- en beschikbaarheidsgarantie op vlootniveau, uitgedrukt in een percentage inzetbare voertuigen per jaar. Inzetbaarheid (%) = (Inzetbare voertuig-dagen / totale voertuig-dagen) × 100% Waarbij:
Totale beschikbare voertuig-dagen = aantal voertuigen × aantal werkdagen per jaar
(exclusief zondagen, feestdagen en gepland onderhoud);
Inzetbare voertuig-dagen =totale beschikbare voertuig-dagen minus ongeplande uitvaldagen.</t>
  </si>
  <si>
    <t>De Opdrachtnemer  wordt verzocht in de inschrijving het volgende op te nemen:
- Het aangeboden geluidsniveau in dB(A) per voertuigtype;
- Een korte toelichting op de bron van deze waarde;
- Onderliggende documentatie waaruit het geluidsniveau blijkt, zoals: 
     - typegoedkeuring;
     - fabrikantenspecificaties;
     - gestandaardiseerde productdocumentatie.
Praktijkmetingen, proefopstellingen of rijprofielen worden niet gevraagd en niet betrokken bij de beoordeling.</t>
  </si>
  <si>
    <t>De Opdrachtnemer  onderbouwt het opgegeven aantal draaiuren met één of meer van de volgende documenten:
- fabrikantenspecificaties;
- technische levensduurverklaring van de OEM;
- referentiegegevens van vergelijkbare voertuigen;
- garantie- of onderhoudsdocumentatie waaruit de draaiuren blijken.
Praktijkmetingen of specifieke gebruiksprofielen zijn niet vereist.</t>
  </si>
  <si>
    <t>De Opdrachtnemer  wordt verzocht het volgende op te nemen in de inschrijving:
- De aangeboden garantieperiode in 24, 36 of 48 maanden;
- Een korte toelichting op de reikwijdte van de garantie (wat wel / niet is inbegrepen);
- Onderliggende documentatie waaruit blijkt dat deze garantie:
     - door de OEM of leverancier wordt ondersteund;
     - contractueel afdwingbaar is gedurende de volledige periode.</t>
  </si>
  <si>
    <t>De Opdrachtnemer  geeft aan binnen hoeveel kalenderdagen na definitieve gunning een compleet, actueel en toepasbaar instructiepakket beschikbaar wordt gesteld voor de gemeentelijke onderhoudspartij. De levertijd wordt uitsluitend uitgedrukt in kalenderdagen en is bindend. Het instructiepakket dient uiterlijk drie (3) maanden vóór levering van het eerste voertuig volledig beschikbaar te zijn. Indien het instructiepakket één (1) maand of korter vóór levering van het voertuig beschikbaar wordt gesteld, wordt hiervoor geen score toegekend.</t>
  </si>
  <si>
    <t>De Opdrachtnemer  geeft aan hoeveel volledige trainingsdagen per kalenderjaar daadwerkelijk beschikbaar en planbaar zijn voor monteurs van de onderhoudspartij. Het betreft dagen waarop monteurs feitelijk kunnen deelnemen aan training, klassikaal en/of on-the-job, inclusief herhaaltrainingen en technische updates. Het aantal trainingsdagen is een afgeleide van de praktijkrichtlijn van circa 40 uur training per monteur per jaar.</t>
  </si>
  <si>
    <t>De Opdrachtnemer  vult het percentage van de reguliere werkdagen in waarop specialistische diagnose-support daadwerkelijk beschikbaar en inzetbaar is tijdens de afgesproken venstertijden. Het percentage omvat uitsluitend dagen waarop inhoudelijke ondersteuning door gekwalificeerde specialisten beschikbaar is en bevat een geborgde back-upregeling bij afwezigheid. Het opgegeven percentage dient realistisch, structureel geborgd en reproduceerbaar te zijn.</t>
  </si>
  <si>
    <t xml:space="preserve">De Opdrachtnemer  vult een realistisch aantal uren in waarbinnen de garantie-onderdelen gegarandeerd en aantoonbaar bij de gemeentelijke werkplaats geleverd worden na bestelling, op basis van de beoogde logistieke organisatie, voorraadlocaties en transportcapaciteit. Alleen concreet gegarandeerde uren (bijv. via contract met koeriersdienst of eigen voorraad/routeplanning) tellen mee. Garantieonderdelen voor spoedreparaties worden in onderdeel niet meegenomen. </t>
  </si>
  <si>
    <t xml:space="preserve">Duurzame productie: groen staal in productiefaciliteit
Welk percentage van het staal -dat op jaarbasis- wordt gebruikt in de productiefaciliteit waar de chassis van de te leveren voertuigen worden geproduceerd is groen staal? 
Het gaat hier om het (gewichts)percentage van het de totale hoeveelheid staal die op jaarbasis wordt verwerkt in de betreffende productiefaciliteit voor de chassis van de te leveren voertuigen. Indien het percentage onbekend is, ontvangt Opdrachtnemer  geen punten op het criterium.
Definitie van groen staal: staal geproduceerd met energie uit hernieuwbare energiebronnen. Indien het staal met waterstof is geproduceerd, dient de waterstof groene waterstof te zijn. Dat wil zeggen dat de waterstof is geproduceerd met energie uit hernieuwbare energiebronnen zoals wind, zon, warmte of waterkracht.
Ter verificatie aanleveren in de inschrijving (document met de naam  '4.4 Groen staal'):
- Rapportage aanleveren waarin de totale hoeveelheid staal die -op jaarbasis- gebruikt wordt in de productiefaciliteit afgezet wordt tegen de hoeveelheid groen staal. </t>
  </si>
  <si>
    <t>Levensduurverlenging
Welk percentage van onderdelen dat op jaarbasis wordt gebruikt in uw onderhoudsfaclititeit wordt 1 op 1 hergebruikt? 
Het gaat hier om het aantal hergebruikte onderdelen ten opzichte van  de totale hoeveelheid onderdelen die op jaarbasis wordt verwerkt  Indien het percentage onbekend is, ontvangt Opdrachtnemer  een punten op dit criterium.
Definitie van gerecycled content: Het totale gewichtspercentage hergebruikt materiaal in een product. Zowel preconsumer als postconsumer hergebruikt materiaal worden gezien als gerecycled content. 
Ter verificatie aanleveren in de inschrijving (document met de naam  '4.4 Gerecycled content'):
- Rapportage aanleveren waarin de totale hoeveelheid staal die gebruikt wordt in de productiefaciliteit afgezet wordt tegen de hoeveelheid gerecyclede content staal. 
- De massaverhouding van gerecycled materiaal, aan te tonen met een ISO-14021 certificaat of gelijkwaardig.</t>
  </si>
  <si>
    <t xml:space="preserve">De inschrijfprijs van Opdrachtnemer </t>
  </si>
  <si>
    <t>Opdrachtnemer  vult alle geel gearceerde cellen in. Het bewerken van niet geel gearceerde cellen leidt tot ongeldigheid van de inschrijving.</t>
  </si>
  <si>
    <t>Opdrachtnemer  rond de door hem ingediende prijzen af op maximaal twee decimalen achter de komma.</t>
  </si>
  <si>
    <t>De inschrijfprijs van Opdrachtnemer  is een prijs per stuk (per 1). De ingediende inschrijfprijs van Opdrachtnemer  is van toepassing op alle inzamelvoertuigen die in het kade van dit perceel door de gemeente ingekocht worden. De aanschafprijs is dus exact gelijk voor alle inzamelvoertuigen die de gemeente binnen dit perceel van Opdrachtnemer  afneemt.</t>
  </si>
  <si>
    <t xml:space="preserve">De ingediende inschrijfprijs is de enige prijs die Opdrachtnemer  voor de aanschaf van het inzamelvoertuig (compleet zoals gespecificeerd in het programma van eisen) bij de gemeente in rekening kan brengen. De ingediende inschrijfprijs is dus inclusief alle benodigde toebehoren en alle kosten voortkomend uit het programma van eisen en de (beantwoording van de) kwalitatieve gunningscriteria. Het is uitdrukkelijk de verantwoordelijkheid van Opdrachtnemer  dat hij alle van toepassing zijnde prijzen verwerkt in zijn inschrijfprijs. </t>
  </si>
  <si>
    <r>
      <t xml:space="preserve">Levertijd garantieonderdelen
Binnen hoeveel uren worden </t>
    </r>
    <r>
      <rPr>
        <b/>
        <sz val="10"/>
        <color theme="1"/>
        <rFont val="Corbel"/>
        <family val="2"/>
      </rPr>
      <t>garantie-onderdelen</t>
    </r>
    <r>
      <rPr>
        <sz val="10"/>
        <color theme="1"/>
        <rFont val="Corbel"/>
        <family val="2"/>
      </rPr>
      <t xml:space="preserve"> daadwerkelijk geleverd na bestelling, op werkdagen van maandag t/m zaterdag om stilstand van voertuigen onder garantie zo veel mogelijk te beperken. Levering betreft onderdelen die nodig zijn om een storing of defect onder garantie te verhelpen.</t>
    </r>
  </si>
  <si>
    <t>Het chassis</t>
  </si>
  <si>
    <t xml:space="preserve">Het aanbieden van een zgn. nulprijs en het aanbieden negatieve eenheidsprijzen op prijs onderdeel 5.1 tot en met 5.3 is verboden en leidt tot uitsluiting. </t>
  </si>
  <si>
    <t xml:space="preserve">Het aanbieden van een eenheidsprijs op prijsonderdeel 5.3 is facultatief. Als Opdrachtnemer  kosten in rekening wil brengen die niet opgenomen zijn in prijsonderdeel 5.1 en 5.2 dient Opdrachtnemer  deze op te nemen in prijs onderdeel 5.3. Als Opdrachtnemer  een prijs aanbiedt op prijsonderdeel 5.3. moet Opdrachtnemer de hiermee aangeboden kosten expliciet toelichten. Als Opdrachtnemer  prijsonderdeel 5.3 niet invult en/of een nulprijs aanbiedt betekend dat dat alle kosten voor het aangeboden inzamelvoertuigen door Opdrachtnemer opgenomen zijn in prijsonderdeel 5.1 en 5.2. Het aanbieden van een negatieve eenheidsprijs op prijsonderdeel 5.3 is verboden en leidt tot uitsluiting. </t>
  </si>
  <si>
    <t>De inschrijfprijs van Opdrachtnemer  -bestaande uit prijsonderdeel 5.1 tot en met 5.3- mag niet lager zijn dan de minimale inschrijfprijs en niet hoger dan de maximale inschrijfprijs. Inschrijvingen waarin inschrijfprijzen worden aangeboden die lager zijn dan de minimale inschrijfprijs en/of hoger zijn dan de maximale inschrijfprijs, worden ongeldig verklaard en komen niet voor gunning in aanmerking.</t>
  </si>
  <si>
    <t xml:space="preserve">Duurzame productie: groene elektriciteit 
Wordt er in de productiefaciliteiten waar de chassis en de opbouw van de te leveren voertuigen worden geproduceerd gebruik gemaakt van groene elektriciteit? 
Definitie van groene elektriciteit: Groene elektriciteit is stroom opgewekt met energie uit hernieuwbare energiebronnen zoals zon, wind, waterkracht en/of warmte. Indien het onbekend is, ontvangt Opdrachtnemer  geen punten op het criterium.
Ter verificatie aanleveren in de inschrijving (document met de naam  '4.5 Groene elektriciteit'):
- Garantie van Oorsprong voor de elektriciteit die gebruikt wordt in de betreffende locatie(s). </t>
  </si>
  <si>
    <t>Perceel 5</t>
  </si>
  <si>
    <t>KCA-Wagen</t>
  </si>
  <si>
    <t xml:space="preserve">De Klein Chemisch Afval opbouw </t>
  </si>
  <si>
    <r>
      <t xml:space="preserve">Het </t>
    </r>
    <r>
      <rPr>
        <b/>
        <sz val="10"/>
        <color theme="1"/>
        <rFont val="Corbel"/>
        <family val="2"/>
      </rPr>
      <t>netto laadvermogen</t>
    </r>
    <r>
      <rPr>
        <sz val="10"/>
        <color theme="1"/>
        <rFont val="Corbel"/>
        <family val="2"/>
      </rPr>
      <t xml:space="preserve"> bedraagt ten minste het in het programma van eisen (eis 4) vereiste minimum. Meer is wenselijk. Hoeveel kilogram bedraagt het netto laadvermogen van het voertuig? 
Aslastenberekening bijvoegen</t>
    </r>
  </si>
  <si>
    <r>
      <t xml:space="preserve">De </t>
    </r>
    <r>
      <rPr>
        <b/>
        <sz val="10"/>
        <color theme="1"/>
        <rFont val="Corbel"/>
        <family val="2"/>
      </rPr>
      <t xml:space="preserve">draaistraal </t>
    </r>
    <r>
      <rPr>
        <sz val="10"/>
        <color theme="1"/>
        <rFont val="Corbel"/>
        <family val="2"/>
      </rPr>
      <t>over de bumper bedraagt maximaal het in het programma van eisen (eis 7) vermelde maximum. Korter is wenselijk. Hoeveel millimeter bedraagt de draaistraal over de bumper bij maximale stuuruitslag? 
Tekening bijvoegen.</t>
    </r>
  </si>
  <si>
    <r>
      <t>De</t>
    </r>
    <r>
      <rPr>
        <b/>
        <sz val="10"/>
        <color theme="1"/>
        <rFont val="Corbel"/>
        <family val="2"/>
      </rPr>
      <t xml:space="preserve"> totale lengte</t>
    </r>
    <r>
      <rPr>
        <sz val="10"/>
        <color theme="1"/>
        <rFont val="Corbel"/>
        <family val="2"/>
      </rPr>
      <t xml:space="preserve"> bedraagt maximaal het in het programma van eisen (eis 11) vermelde maximum. Korter is wenselijk. Wat is de totale lengte van het voertuig (gemeten in millimeter). Tekening bijvoegen.</t>
    </r>
  </si>
  <si>
    <r>
      <rPr>
        <b/>
        <sz val="10"/>
        <color theme="1"/>
        <rFont val="Corbel"/>
        <family val="2"/>
      </rPr>
      <t>De bodemvrijheid</t>
    </r>
    <r>
      <rPr>
        <sz val="10"/>
        <color theme="1"/>
        <rFont val="Corbel"/>
        <family val="2"/>
      </rPr>
      <t xml:space="preserve"> bedraagt minimaal het in het programma van eisen (eis 6) vermelde minimum. Hoger is wenselijk. Wat is de bodemvrijheid (gemeten in millimeters)?</t>
    </r>
  </si>
  <si>
    <t>Aantal millimeters invullen in hele millimeters, waarbij het aanbieden van een bodemvrijheid conform het programma van eisen (minimum) leidt tot 0 punten, het aanbieden van bodemvrijheid conform het maximum (of hoger) leidt tot het maximaal aantal te behalen punten.
I.v.m. de werking van de formule voor het toekennen van het behaalde aantal punten moet Opdrachtnemer , (ook) als de bodemvrijheid hoger dan het maximum is, het maximum invullen als antwoord op dit gunningscriterium.
Tekening bijvoegen in inschrijving met de naam: '1.4 Bodemvrijheid'</t>
  </si>
  <si>
    <t>Aantal millimeters invullen in hele millimeters, waarbij het aanbieden van een totale lengte conform het programma van eisen (minimum) leidt tot 0 punten, het aanbieden van een totale lengte conform het maximum (of korter) leidt tot het maximaal aantal te behalen punten.
I.v.m. de werking van de formule voor het toekennen van het behaalde aantal punten moet Opdrachtnemer , (ook) als de totale lengte korter dan het maximum is, het maximum invullen als antwoord op dit gunningscriterium.
Tekening bijvoegen in inschrijving met de naam: '1.3 Lengte'</t>
  </si>
  <si>
    <t>Tabblad 4: Invulformulier prijs t.b.v. Reparatie, Onderhoud en Service</t>
  </si>
  <si>
    <t>Beoordeling per prijsonderdeel, middels formule:</t>
  </si>
  <si>
    <t>Minimale prijs per eenheid</t>
  </si>
  <si>
    <t>Maximale prijs per eenheid</t>
  </si>
  <si>
    <t>Weging</t>
  </si>
  <si>
    <t>Behaald aantal punten</t>
  </si>
  <si>
    <t>Chassis</t>
  </si>
  <si>
    <t>6.1</t>
  </si>
  <si>
    <t>Uitvoeren APK-keuringen inclusief alle wettelijke verplichte controle metingen</t>
  </si>
  <si>
    <t>Opbouw</t>
  </si>
  <si>
    <t>6.2</t>
  </si>
  <si>
    <t>6.3</t>
  </si>
  <si>
    <t>Uurtarief</t>
  </si>
  <si>
    <t>6.4</t>
  </si>
  <si>
    <t>Uurtarief allround monteur voor maandag t/m vrijdag tussen 06:00 en 18:30 uur en op zaterdag van 08:00 tot 12:00 uur</t>
  </si>
  <si>
    <t>6.5</t>
  </si>
  <si>
    <t>Percentage opslag uurtarief t.b.v. werkzaamheden buiten werktijden, inclusief feestdagen</t>
  </si>
  <si>
    <t>Service</t>
  </si>
  <si>
    <t>6.6</t>
  </si>
  <si>
    <t>Voorrijkosten, all-in, geen extra kilometers (inclusief bij pechservice en starthulp)</t>
  </si>
  <si>
    <t>6.7</t>
  </si>
  <si>
    <t>Haal- en brengservice, per enkele vervoersbeweging (van A naar B)</t>
  </si>
  <si>
    <t>6.8</t>
  </si>
  <si>
    <t>Sleepservice, all-in, geen additionele kosten</t>
  </si>
  <si>
    <t>Kortingen</t>
  </si>
  <si>
    <t>6.9</t>
  </si>
  <si>
    <t>Korting op brutoprijs onderdelen</t>
  </si>
  <si>
    <t>6.10</t>
  </si>
  <si>
    <t>Korting op vloeistoffen (oliën/smeermiddelen)</t>
  </si>
  <si>
    <t>6.11</t>
  </si>
  <si>
    <t>Vaste factuurkorting (standaard korting over de totale factuur - excl. BTW)</t>
  </si>
  <si>
    <t>De eenheidsprijzen zoals ingevuld op het prijs invul formulier zijn inclusief alle kosten voortkomend uit het programma van eisen en de (beantwoording van de) kwalitatieve gunningscriteria.</t>
  </si>
  <si>
    <t xml:space="preserve">De eenheidsprijzen zijn van toepassing ongeacht het daadwerkelijke aantal eenheden dat tijdens de looptijd van de overeenkomst wordt afgenomen. </t>
  </si>
  <si>
    <t>De eenheidsprijzen van Opdrachtnemer  mogen per prijsonderdeel niet lager zijn dan de betreffende minimale prijs per eenheid en niet hoger dan de betreffende maximale prijs per eenheid. Inschrijvingen waarin één of meer eenheidsprijzen worden aangeboden die lager zijn dan de minimale eenheidsprijs en/of hoger zijn dan de maximale eenheidsprijs, worden ongeldig verklaard en komen niet voor gunning in aanmerking.</t>
  </si>
  <si>
    <r>
      <t xml:space="preserve">Levertijd </t>
    </r>
    <r>
      <rPr>
        <b/>
        <sz val="10"/>
        <color theme="1"/>
        <rFont val="Corbel"/>
        <family val="2"/>
      </rPr>
      <t>instructiepakket</t>
    </r>
    <r>
      <rPr>
        <sz val="10"/>
        <color theme="1"/>
        <rFont val="Corbel"/>
        <family val="2"/>
      </rPr>
      <t xml:space="preserve"> bij voertuigtype/ systeem
Binnen hoeveel kalenderdagen, voor levering van het eerste voertuig, wordt er een compleet en toepasbaar instructiepakket opgelevert voor de gemeentelijke onderhoudspartij. Het instructiepakket bevat ten minste: werk-/veiligheidsinstructies, onderhoudsinstructies, storingsboom/diagnoseflow, onderdelen- en gereedschappenlijst, en versiebeheer.</t>
    </r>
  </si>
  <si>
    <t xml:space="preserve">Reparatie, Onderhoud en Service (ROS) </t>
  </si>
  <si>
    <t xml:space="preserve">Periodieke inspectiebeurt van de Klein Chemisch Afval opbouw </t>
  </si>
  <si>
    <t>Uitvoeren periodieke specifieke gecertificeerde keuring, inclusief keuringsbewijs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</si>
</sst>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quot;€&quot;\ #,##0"/>
    <numFmt numFmtId="165" formatCode="#,##0.00_ ;\-#,##0.00\ "/>
  </numFmts>
  <fonts count="17" x14ac:knownFonts="1">
    <font>
      <sz val="11"/>
      <color theme="1"/>
      <name val="Aptos Narrow"/>
      <family val="2"/>
      <scheme val="minor"/>
    </font>
    <font>
      <sz val="11"/>
      <color theme="1"/>
      <name val="Aptos Narrow"/>
      <family val="2"/>
      <scheme val="minor"/>
    </font>
    <font>
      <sz val="10"/>
      <name val="Arial"/>
      <family val="2"/>
    </font>
    <font>
      <sz val="10"/>
      <color theme="1"/>
      <name val="Corbel"/>
      <family val="2"/>
    </font>
    <font>
      <b/>
      <sz val="10"/>
      <color theme="1"/>
      <name val="Corbel"/>
      <family val="2"/>
    </font>
    <font>
      <b/>
      <sz val="10"/>
      <color theme="0"/>
      <name val="Corbel"/>
      <family val="2"/>
    </font>
    <font>
      <sz val="10"/>
      <name val="Corbel"/>
      <family val="2"/>
    </font>
    <font>
      <b/>
      <sz val="10"/>
      <color rgb="FFFF0000"/>
      <name val="Corbel"/>
      <family val="2"/>
    </font>
    <font>
      <i/>
      <sz val="10"/>
      <color theme="1"/>
      <name val="Corbel"/>
      <family val="2"/>
    </font>
    <font>
      <b/>
      <sz val="12"/>
      <color theme="1"/>
      <name val="Corbel"/>
      <family val="2"/>
    </font>
    <font>
      <sz val="12"/>
      <color theme="1"/>
      <name val="Corbel"/>
      <family val="2"/>
    </font>
    <font>
      <sz val="8"/>
      <name val="Aptos Narrow"/>
      <family val="2"/>
      <scheme val="minor"/>
    </font>
    <font>
      <b/>
      <i/>
      <sz val="10"/>
      <color theme="1"/>
      <name val="Corbel"/>
      <family val="2"/>
    </font>
    <font>
      <sz val="10"/>
      <color rgb="FFFF0000"/>
      <name val="Corbel"/>
      <family val="2"/>
    </font>
    <font>
      <sz val="10"/>
      <color rgb="FF000000"/>
      <name val="Corbel"/>
      <family val="2"/>
    </font>
    <font>
      <b/>
      <sz val="10"/>
      <name val="Corbel"/>
      <family val="2"/>
    </font>
    <font>
      <sz val="10"/>
      <color theme="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3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3" borderId="7" xfId="0" applyFont="1" applyFill="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3" fontId="3" fillId="2" borderId="1" xfId="0" applyNumberFormat="1" applyFont="1" applyFill="1" applyBorder="1" applyAlignment="1" applyProtection="1">
      <alignment horizontal="center" vertical="center" wrapText="1"/>
      <protection locked="0"/>
    </xf>
    <xf numFmtId="0" fontId="6" fillId="0" borderId="1" xfId="3" applyFont="1" applyBorder="1" applyAlignment="1">
      <alignment horizontal="left" vertical="center" wrapText="1"/>
    </xf>
    <xf numFmtId="9" fontId="3" fillId="0" borderId="1" xfId="2" applyFont="1" applyBorder="1" applyAlignment="1">
      <alignment horizontal="center" vertical="center" wrapText="1"/>
    </xf>
    <xf numFmtId="9" fontId="3" fillId="2" borderId="1" xfId="2" applyFont="1" applyFill="1" applyBorder="1" applyAlignment="1" applyProtection="1">
      <alignment horizontal="center" vertical="center" wrapText="1"/>
      <protection locked="0"/>
    </xf>
    <xf numFmtId="0" fontId="3" fillId="0" borderId="10" xfId="0" applyFont="1" applyBorder="1" applyAlignment="1">
      <alignment vertical="center" wrapText="1"/>
    </xf>
    <xf numFmtId="0" fontId="7" fillId="0" borderId="0" xfId="0" applyFont="1" applyAlignment="1">
      <alignment horizontal="left" vertical="center" wrapText="1"/>
    </xf>
    <xf numFmtId="2" fontId="3" fillId="0" borderId="0" xfId="0" applyNumberFormat="1"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2" fontId="3" fillId="0" borderId="0" xfId="0" applyNumberFormat="1" applyFont="1" applyAlignment="1">
      <alignment vertical="center" wrapText="1"/>
    </xf>
    <xf numFmtId="0" fontId="3" fillId="0" borderId="0" xfId="0" applyFont="1" applyAlignment="1" applyProtection="1">
      <alignment horizontal="center" vertical="center" wrapText="1"/>
      <protection locked="0"/>
    </xf>
    <xf numFmtId="9" fontId="4" fillId="0" borderId="0" xfId="2" applyFont="1" applyBorder="1" applyAlignment="1">
      <alignment horizontal="center" vertical="center" wrapText="1"/>
    </xf>
    <xf numFmtId="0" fontId="4" fillId="0" borderId="0" xfId="0" applyFont="1" applyAlignment="1">
      <alignment horizontal="left" vertical="center" wrapText="1"/>
    </xf>
    <xf numFmtId="0" fontId="3" fillId="2" borderId="0" xfId="0" applyFont="1" applyFill="1" applyAlignment="1" applyProtection="1">
      <alignment vertical="center" wrapText="1"/>
      <protection locked="0"/>
    </xf>
    <xf numFmtId="0" fontId="5" fillId="3"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0" xfId="0" applyFont="1" applyAlignment="1">
      <alignment horizontal="right" vertical="center" wrapText="1"/>
    </xf>
    <xf numFmtId="1" fontId="4" fillId="0" borderId="0" xfId="0" applyNumberFormat="1" applyFont="1" applyAlignment="1" applyProtection="1">
      <alignment horizontal="center" vertical="center" wrapText="1"/>
      <protection locked="0"/>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4" fillId="4" borderId="1" xfId="0" applyFont="1" applyFill="1" applyBorder="1" applyAlignment="1">
      <alignment vertical="center" wrapText="1"/>
    </xf>
    <xf numFmtId="1" fontId="12" fillId="0" borderId="0" xfId="0" applyNumberFormat="1" applyFont="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8" fillId="0" borderId="0" xfId="0" applyFont="1" applyAlignment="1">
      <alignment horizontal="center" vertical="center" wrapText="1"/>
    </xf>
    <xf numFmtId="0" fontId="6" fillId="0" borderId="1" xfId="0" applyFont="1" applyBorder="1" applyAlignment="1">
      <alignment vertical="center" wrapText="1"/>
    </xf>
    <xf numFmtId="0" fontId="8" fillId="0" borderId="0" xfId="0" applyFont="1" applyAlignment="1">
      <alignment vertical="center" wrapText="1"/>
    </xf>
    <xf numFmtId="42" fontId="3" fillId="0" borderId="1"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vertical="center" wrapText="1"/>
    </xf>
    <xf numFmtId="0" fontId="12" fillId="0" borderId="0" xfId="0" applyFont="1" applyAlignment="1">
      <alignmen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42" fontId="4" fillId="0" borderId="1" xfId="1" applyNumberFormat="1" applyFont="1" applyFill="1" applyBorder="1" applyAlignment="1">
      <alignment horizontal="center" vertical="center" wrapText="1"/>
    </xf>
    <xf numFmtId="0" fontId="5" fillId="3" borderId="10" xfId="0" applyFont="1" applyFill="1" applyBorder="1" applyAlignment="1">
      <alignment vertical="center" wrapText="1"/>
    </xf>
    <xf numFmtId="0" fontId="4" fillId="4"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11" xfId="0" applyFont="1" applyBorder="1" applyAlignment="1">
      <alignment horizontal="left" vertical="center" wrapText="1"/>
    </xf>
    <xf numFmtId="0" fontId="3" fillId="0" borderId="0" xfId="0" applyFont="1" applyAlignment="1">
      <alignment vertical="top" wrapText="1"/>
    </xf>
    <xf numFmtId="0" fontId="3" fillId="5"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2" fontId="3" fillId="0" borderId="1"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1" fontId="15"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2"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2" fontId="3" fillId="0" borderId="1" xfId="0" applyNumberFormat="1"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44" fontId="3" fillId="0" borderId="1" xfId="0" applyNumberFormat="1" applyFont="1" applyBorder="1" applyAlignment="1">
      <alignment horizontal="center"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42" fontId="6" fillId="0" borderId="1"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2" fontId="4" fillId="0" borderId="10" xfId="0" applyNumberFormat="1" applyFont="1" applyBorder="1" applyAlignment="1">
      <alignment horizontal="center" vertical="center" wrapText="1"/>
    </xf>
    <xf numFmtId="44" fontId="3" fillId="0" borderId="0" xfId="0" applyNumberFormat="1" applyFont="1" applyAlignment="1">
      <alignment vertical="center" wrapText="1"/>
    </xf>
    <xf numFmtId="0" fontId="4" fillId="0" borderId="9"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3" fillId="2"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65" fontId="6" fillId="0" borderId="1" xfId="0" applyNumberFormat="1" applyFont="1" applyBorder="1" applyAlignment="1">
      <alignment horizontal="center" vertical="center" wrapText="1"/>
    </xf>
    <xf numFmtId="9" fontId="6" fillId="0" borderId="1" xfId="2"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42" fontId="3" fillId="0" borderId="0" xfId="1" applyNumberFormat="1" applyFont="1" applyFill="1" applyBorder="1" applyAlignment="1" applyProtection="1">
      <alignment horizontal="center" vertical="center" wrapText="1"/>
      <protection locked="0"/>
    </xf>
    <xf numFmtId="9" fontId="3" fillId="0" borderId="0" xfId="1" applyNumberFormat="1" applyFont="1" applyFill="1" applyBorder="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6" fillId="0" borderId="0" xfId="0" applyFont="1"/>
  </cellXfs>
  <cellStyles count="4">
    <cellStyle name="Procent" xfId="2" builtinId="5"/>
    <cellStyle name="Standaard" xfId="0" builtinId="0"/>
    <cellStyle name="Standaard 10" xfId="3" xr:uid="{75A642AD-13A3-497B-8FE1-DA95AAF0D5BC}"/>
    <cellStyle name="Valuta" xfId="1" builtinId="4"/>
  </cellStyles>
  <dxfs count="3">
    <dxf>
      <fill>
        <patternFill>
          <bgColor theme="6" tint="0.39994506668294322"/>
        </patternFill>
      </fill>
    </dxf>
    <dxf>
      <font>
        <color rgb="FFFF0000"/>
      </font>
      <fill>
        <patternFill>
          <bgColor theme="5" tint="0.59996337778862885"/>
        </patternFill>
      </fill>
    </dxf>
    <dxf>
      <font>
        <color rgb="FFFF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76199</xdr:colOff>
      <xdr:row>0</xdr:row>
      <xdr:rowOff>0</xdr:rowOff>
    </xdr:from>
    <xdr:to>
      <xdr:col>10</xdr:col>
      <xdr:colOff>245109</xdr:colOff>
      <xdr:row>8</xdr:row>
      <xdr:rowOff>129629</xdr:rowOff>
    </xdr:to>
    <xdr:pic>
      <xdr:nvPicPr>
        <xdr:cNvPr id="3" name="Afbeelding 2">
          <a:extLst>
            <a:ext uri="{FF2B5EF4-FFF2-40B4-BE49-F238E27FC236}">
              <a16:creationId xmlns:a16="http://schemas.microsoft.com/office/drawing/2014/main" id="{D5067D4B-01B9-41A3-B848-2874E7C4B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8466" y="0"/>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25400</xdr:colOff>
      <xdr:row>0</xdr:row>
      <xdr:rowOff>93134</xdr:rowOff>
    </xdr:from>
    <xdr:to>
      <xdr:col>11</xdr:col>
      <xdr:colOff>231987</xdr:colOff>
      <xdr:row>9</xdr:row>
      <xdr:rowOff>22103</xdr:rowOff>
    </xdr:to>
    <xdr:pic>
      <xdr:nvPicPr>
        <xdr:cNvPr id="3" name="Afbeelding 2">
          <a:extLst>
            <a:ext uri="{FF2B5EF4-FFF2-40B4-BE49-F238E27FC236}">
              <a16:creationId xmlns:a16="http://schemas.microsoft.com/office/drawing/2014/main" id="{23C32776-B07F-428A-A276-42ABAF6AA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5267" y="93134"/>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19</xdr:row>
      <xdr:rowOff>251459</xdr:rowOff>
    </xdr:from>
    <xdr:to>
      <xdr:col>3</xdr:col>
      <xdr:colOff>1735455</xdr:colOff>
      <xdr:row>21</xdr:row>
      <xdr:rowOff>76199</xdr:rowOff>
    </xdr:to>
    <xdr:sp macro="" textlink="">
      <xdr:nvSpPr>
        <xdr:cNvPr id="3" name="Pijl: rechts 2">
          <a:extLst>
            <a:ext uri="{FF2B5EF4-FFF2-40B4-BE49-F238E27FC236}">
              <a16:creationId xmlns:a16="http://schemas.microsoft.com/office/drawing/2014/main" id="{2AFB6182-07C2-0681-7AAC-6F6B1F630958}"/>
            </a:ext>
          </a:extLst>
        </xdr:cNvPr>
        <xdr:cNvSpPr/>
      </xdr:nvSpPr>
      <xdr:spPr>
        <a:xfrm>
          <a:off x="6677025" y="4585334"/>
          <a:ext cx="1697355" cy="377190"/>
        </a:xfrm>
        <a:prstGeom prst="rightArrow">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1371600</xdr:colOff>
      <xdr:row>0</xdr:row>
      <xdr:rowOff>42333</xdr:rowOff>
    </xdr:from>
    <xdr:to>
      <xdr:col>9</xdr:col>
      <xdr:colOff>169756</xdr:colOff>
      <xdr:row>9</xdr:row>
      <xdr:rowOff>58085</xdr:rowOff>
    </xdr:to>
    <xdr:pic>
      <xdr:nvPicPr>
        <xdr:cNvPr id="4" name="Afbeelding 3">
          <a:extLst>
            <a:ext uri="{FF2B5EF4-FFF2-40B4-BE49-F238E27FC236}">
              <a16:creationId xmlns:a16="http://schemas.microsoft.com/office/drawing/2014/main" id="{B7D74DFE-62F4-EC03-15A7-975913E3B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6733" y="42333"/>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160867</xdr:colOff>
      <xdr:row>0</xdr:row>
      <xdr:rowOff>67733</xdr:rowOff>
    </xdr:from>
    <xdr:to>
      <xdr:col>11</xdr:col>
      <xdr:colOff>96520</xdr:colOff>
      <xdr:row>7</xdr:row>
      <xdr:rowOff>95584</xdr:rowOff>
    </xdr:to>
    <xdr:pic>
      <xdr:nvPicPr>
        <xdr:cNvPr id="2" name="Afbeelding 1">
          <a:extLst>
            <a:ext uri="{FF2B5EF4-FFF2-40B4-BE49-F238E27FC236}">
              <a16:creationId xmlns:a16="http://schemas.microsoft.com/office/drawing/2014/main" id="{290E0B6E-8FA0-4CFA-B658-20CBC3D872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8347" y="65828"/>
          <a:ext cx="2448348" cy="1372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utrechtcloud.sharepoint.com/sites/Aanbestedingvoertuigen-Team-BV/Gedeelde%20documenten/General/Heraanbesteding/4.%20Nota%20van%20Inlichtingen/Infvulform.%20Hierzien%20NVI/P2%20Invulformulier%20kwaliteit%20en%20prijs%20emissieloze%20haakarmwagen%20Utrecht.xlsx" TargetMode="External"/><Relationship Id="rId2" Type="http://schemas.microsoft.com/office/2019/04/relationships/externalLinkLongPath" Target="P2%20Invulformulier%20kwaliteit%20en%20prijs%20emissieloze%20haakarmwagen%20Utrecht.xlsx?8385A1D7" TargetMode="External"/><Relationship Id="rId1" Type="http://schemas.openxmlformats.org/officeDocument/2006/relationships/externalLinkPath" Target="file:///\\8385A1D7\P2%20Invulformulier%20kwaliteit%20en%20prijs%20emissieloze%20haakarmwagen%20Utre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1 Samenvatting Omvang &amp; Aantal"/>
      <sheetName val="T2 Kwaliteit P2"/>
      <sheetName val="T3 Prijs Aanschaf P2"/>
      <sheetName val="T4 Prijs ROS P2"/>
    </sheetNames>
    <sheetDataSet>
      <sheetData sheetId="0">
        <row r="5">
          <cell r="B5" t="str">
            <v>Perceel 2</v>
          </cell>
        </row>
      </sheetData>
      <sheetData sheetId="1"/>
      <sheetData sheetId="2"/>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11A5-F24E-4874-88E2-DE21FF495FC5}">
  <sheetPr codeName="Blad1">
    <pageSetUpPr fitToPage="1"/>
  </sheetPr>
  <dimension ref="B1:F23"/>
  <sheetViews>
    <sheetView showGridLines="0" view="pageBreakPreview" zoomScale="90" zoomScaleNormal="100" zoomScaleSheetLayoutView="90" workbookViewId="0">
      <selection activeCell="D31" sqref="D31"/>
    </sheetView>
  </sheetViews>
  <sheetFormatPr defaultColWidth="8.88671875" defaultRowHeight="13.8" x14ac:dyDescent="0.3"/>
  <cols>
    <col min="1" max="1" width="3.33203125" style="2" customWidth="1"/>
    <col min="2" max="2" width="30.44140625" style="2" customWidth="1"/>
    <col min="3" max="3" width="85.6640625" style="2" customWidth="1"/>
    <col min="4" max="4" width="27.6640625" style="1" customWidth="1"/>
    <col min="5" max="5" width="8.88671875" style="2"/>
    <col min="6" max="6" width="0" style="2" hidden="1" customWidth="1"/>
    <col min="7" max="9" width="8.88671875" style="2"/>
    <col min="10" max="10" width="3.33203125" style="2" customWidth="1"/>
    <col min="11" max="16384" width="8.88671875" style="2"/>
  </cols>
  <sheetData>
    <row r="1" spans="2:6" ht="8.4" customHeight="1" x14ac:dyDescent="0.3"/>
    <row r="2" spans="2:6" ht="15.6" x14ac:dyDescent="0.3">
      <c r="B2" s="87" t="s">
        <v>90</v>
      </c>
      <c r="C2" s="87"/>
      <c r="D2" s="87"/>
      <c r="E2" s="87"/>
      <c r="F2" s="41"/>
    </row>
    <row r="3" spans="2:6" ht="15.6" x14ac:dyDescent="0.3">
      <c r="B3" s="87" t="s">
        <v>0</v>
      </c>
      <c r="C3" s="87"/>
      <c r="D3" s="87"/>
      <c r="E3" s="87"/>
      <c r="F3" s="41"/>
    </row>
    <row r="4" spans="2:6" ht="15.6" x14ac:dyDescent="0.3">
      <c r="B4" s="87" t="s">
        <v>1</v>
      </c>
      <c r="C4" s="87"/>
      <c r="D4" s="87"/>
      <c r="E4" s="87"/>
      <c r="F4" s="41"/>
    </row>
    <row r="5" spans="2:6" ht="15.6" x14ac:dyDescent="0.3">
      <c r="B5" s="36" t="s">
        <v>134</v>
      </c>
      <c r="C5" s="36" t="s">
        <v>135</v>
      </c>
      <c r="D5" s="35"/>
      <c r="E5" s="37"/>
    </row>
    <row r="6" spans="2:6" x14ac:dyDescent="0.3">
      <c r="B6" s="2" t="s">
        <v>104</v>
      </c>
      <c r="C6" s="42" t="s">
        <v>105</v>
      </c>
    </row>
    <row r="7" spans="2:6" x14ac:dyDescent="0.3">
      <c r="B7" s="2" t="s">
        <v>2</v>
      </c>
      <c r="C7" s="42" t="s">
        <v>105</v>
      </c>
    </row>
    <row r="8" spans="2:6" x14ac:dyDescent="0.3">
      <c r="B8" s="2" t="s">
        <v>79</v>
      </c>
      <c r="C8" s="42" t="s">
        <v>105</v>
      </c>
    </row>
    <row r="10" spans="2:6" ht="14.4" customHeight="1" x14ac:dyDescent="0.3">
      <c r="B10" s="89" t="s">
        <v>106</v>
      </c>
      <c r="C10" s="90"/>
      <c r="D10" s="43" t="s">
        <v>3</v>
      </c>
    </row>
    <row r="11" spans="2:6" ht="14.4" customHeight="1" x14ac:dyDescent="0.3">
      <c r="B11" s="88" t="s">
        <v>4</v>
      </c>
      <c r="C11" s="9" t="s">
        <v>85</v>
      </c>
      <c r="D11" s="44">
        <f>'T2 Kwaliteit Perceel P5'!F15</f>
        <v>0</v>
      </c>
    </row>
    <row r="12" spans="2:6" ht="14.4" customHeight="1" x14ac:dyDescent="0.3">
      <c r="B12" s="88"/>
      <c r="C12" s="9" t="s">
        <v>86</v>
      </c>
      <c r="D12" s="44">
        <f>'T3 Prijs Aanschaf P5'!F21</f>
        <v>0</v>
      </c>
    </row>
    <row r="13" spans="2:6" x14ac:dyDescent="0.3">
      <c r="B13" s="88"/>
      <c r="C13" s="9" t="s">
        <v>91</v>
      </c>
      <c r="D13" s="44">
        <f>'T4 Prijs ROS P5'!F11</f>
        <v>0</v>
      </c>
    </row>
    <row r="14" spans="2:6" x14ac:dyDescent="0.3">
      <c r="C14" s="45" t="s">
        <v>5</v>
      </c>
      <c r="D14" s="11">
        <f>SUM(D11:D13)</f>
        <v>0</v>
      </c>
    </row>
    <row r="15" spans="2:6" ht="5.4" customHeight="1" x14ac:dyDescent="0.3">
      <c r="C15" s="45"/>
      <c r="D15" s="11"/>
    </row>
    <row r="16" spans="2:6" x14ac:dyDescent="0.3">
      <c r="B16" s="89" t="s">
        <v>7</v>
      </c>
      <c r="C16" s="90"/>
      <c r="D16" s="43" t="s">
        <v>6</v>
      </c>
      <c r="F16" s="22" t="s">
        <v>107</v>
      </c>
    </row>
    <row r="17" spans="2:6" x14ac:dyDescent="0.3">
      <c r="B17" s="9" t="s">
        <v>7</v>
      </c>
      <c r="C17" s="9" t="s">
        <v>87</v>
      </c>
      <c r="D17" s="83">
        <v>1</v>
      </c>
      <c r="F17" s="1">
        <v>1</v>
      </c>
    </row>
    <row r="18" spans="2:6" x14ac:dyDescent="0.3">
      <c r="D18" s="46"/>
      <c r="F18" s="1"/>
    </row>
    <row r="19" spans="2:6" x14ac:dyDescent="0.3">
      <c r="B19" s="47" t="s">
        <v>80</v>
      </c>
      <c r="C19" s="48"/>
      <c r="D19" s="46"/>
      <c r="F19" s="1"/>
    </row>
    <row r="20" spans="2:6" x14ac:dyDescent="0.3">
      <c r="B20" s="49" t="s">
        <v>81</v>
      </c>
      <c r="C20" s="64" t="s">
        <v>108</v>
      </c>
      <c r="D20" s="50"/>
      <c r="F20" s="1"/>
    </row>
    <row r="21" spans="2:6" x14ac:dyDescent="0.3">
      <c r="B21" s="53" t="s">
        <v>129</v>
      </c>
      <c r="C21" s="51" t="s">
        <v>105</v>
      </c>
      <c r="D21" s="52"/>
      <c r="F21" s="1"/>
    </row>
    <row r="22" spans="2:6" x14ac:dyDescent="0.3">
      <c r="B22" s="53" t="s">
        <v>136</v>
      </c>
      <c r="C22" s="51" t="s">
        <v>105</v>
      </c>
      <c r="D22" s="52"/>
      <c r="F22" s="1"/>
    </row>
    <row r="23" spans="2:6" ht="9" customHeight="1" x14ac:dyDescent="0.3">
      <c r="D23" s="54"/>
    </row>
  </sheetData>
  <mergeCells count="6">
    <mergeCell ref="B3:E3"/>
    <mergeCell ref="B2:E2"/>
    <mergeCell ref="B4:E4"/>
    <mergeCell ref="B11:B13"/>
    <mergeCell ref="B16:C16"/>
    <mergeCell ref="B10:C10"/>
  </mergeCells>
  <pageMargins left="0.7" right="0.7" top="0.75" bottom="0.75" header="0.3" footer="0.3"/>
  <pageSetup paperSize="9" scale="71"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A8AE-4C15-402E-A89E-0BA78EC9B682}">
  <sheetPr codeName="Blad2">
    <pageSetUpPr fitToPage="1"/>
  </sheetPr>
  <dimension ref="A1:L73"/>
  <sheetViews>
    <sheetView showGridLines="0" view="pageBreakPreview" zoomScaleNormal="100" zoomScaleSheetLayoutView="100" workbookViewId="0">
      <selection activeCell="C13" sqref="C13"/>
    </sheetView>
  </sheetViews>
  <sheetFormatPr defaultColWidth="8.88671875" defaultRowHeight="13.8" x14ac:dyDescent="0.3"/>
  <cols>
    <col min="1" max="1" width="1.5546875" style="2" customWidth="1"/>
    <col min="2" max="2" width="18.88671875" style="1" customWidth="1"/>
    <col min="3" max="3" width="74.109375" style="2" customWidth="1"/>
    <col min="4" max="5" width="15.109375" style="1" customWidth="1"/>
    <col min="6" max="6" width="74" style="2" customWidth="1"/>
    <col min="7" max="7" width="1" style="1" hidden="1" customWidth="1"/>
    <col min="8" max="8" width="20.33203125" style="1" customWidth="1"/>
    <col min="9" max="10" width="18.33203125" style="1" customWidth="1"/>
    <col min="11" max="11" width="1.5546875" style="2" customWidth="1"/>
    <col min="12" max="16384" width="8.88671875" style="2"/>
  </cols>
  <sheetData>
    <row r="1" spans="2:8" ht="8.4" customHeight="1" x14ac:dyDescent="0.3"/>
    <row r="2" spans="2:8" ht="15.6" x14ac:dyDescent="0.3">
      <c r="B2" s="87" t="s">
        <v>90</v>
      </c>
      <c r="C2" s="87"/>
      <c r="D2" s="87"/>
      <c r="E2" s="87"/>
      <c r="F2" s="87"/>
      <c r="G2" s="35"/>
      <c r="H2" s="35"/>
    </row>
    <row r="3" spans="2:8" ht="15.6" x14ac:dyDescent="0.3">
      <c r="B3" s="87" t="s">
        <v>0</v>
      </c>
      <c r="C3" s="87"/>
      <c r="D3" s="87"/>
      <c r="E3" s="87"/>
      <c r="F3" s="87"/>
      <c r="G3" s="87"/>
      <c r="H3" s="87"/>
    </row>
    <row r="4" spans="2:8" ht="15.6" x14ac:dyDescent="0.3">
      <c r="B4" s="87" t="s">
        <v>8</v>
      </c>
      <c r="C4" s="87"/>
      <c r="D4" s="87"/>
      <c r="E4" s="87"/>
      <c r="F4" s="87"/>
      <c r="G4" s="35"/>
      <c r="H4" s="35"/>
    </row>
    <row r="5" spans="2:8" ht="15.6" x14ac:dyDescent="0.3">
      <c r="B5" s="34" t="str">
        <f>'T1 Samenvatting Omvang &amp; Aantal'!B5</f>
        <v>Perceel 5</v>
      </c>
      <c r="C5" s="36" t="str">
        <f>'T1 Samenvatting Omvang &amp; Aantal'!C5</f>
        <v>KCA-Wagen</v>
      </c>
      <c r="D5" s="35"/>
      <c r="E5" s="35"/>
      <c r="F5" s="37"/>
      <c r="G5" s="35"/>
      <c r="H5" s="35"/>
    </row>
    <row r="6" spans="2:8" x14ac:dyDescent="0.3">
      <c r="B6" s="4" t="s">
        <v>104</v>
      </c>
      <c r="C6" s="2" t="str">
        <f>'T1 Samenvatting Omvang &amp; Aantal'!C6</f>
        <v>[invullen door Opdrachtnemer ]</v>
      </c>
    </row>
    <row r="7" spans="2:8" x14ac:dyDescent="0.3">
      <c r="B7" s="4" t="s">
        <v>2</v>
      </c>
      <c r="C7" s="2" t="str">
        <f>'T1 Samenvatting Omvang &amp; Aantal'!C7</f>
        <v>[invullen door Opdrachtnemer ]</v>
      </c>
    </row>
    <row r="8" spans="2:8" x14ac:dyDescent="0.3">
      <c r="B8" s="2" t="s">
        <v>79</v>
      </c>
      <c r="C8" s="2" t="str">
        <f>'T1 Samenvatting Omvang &amp; Aantal'!C8</f>
        <v>[invullen door Opdrachtnemer ]</v>
      </c>
    </row>
    <row r="10" spans="2:8" ht="41.4" x14ac:dyDescent="0.3">
      <c r="B10" s="89" t="s">
        <v>9</v>
      </c>
      <c r="C10" s="99"/>
      <c r="D10" s="5" t="s">
        <v>10</v>
      </c>
      <c r="E10" s="5" t="s">
        <v>11</v>
      </c>
      <c r="F10" s="6" t="s">
        <v>109</v>
      </c>
      <c r="G10" s="7"/>
    </row>
    <row r="11" spans="2:8" x14ac:dyDescent="0.3">
      <c r="B11" s="8" t="s">
        <v>12</v>
      </c>
      <c r="C11" s="9" t="s">
        <v>46</v>
      </c>
      <c r="D11" s="28">
        <v>0.2</v>
      </c>
      <c r="E11" s="10">
        <f>$E$15*D11</f>
        <v>12</v>
      </c>
      <c r="F11" s="10">
        <f>J27</f>
        <v>0</v>
      </c>
    </row>
    <row r="12" spans="2:8" x14ac:dyDescent="0.3">
      <c r="B12" s="8" t="s">
        <v>13</v>
      </c>
      <c r="C12" s="9" t="s">
        <v>93</v>
      </c>
      <c r="D12" s="28">
        <v>0.3</v>
      </c>
      <c r="E12" s="10">
        <f>$E$15*D12</f>
        <v>18</v>
      </c>
      <c r="F12" s="10">
        <f>J39</f>
        <v>0</v>
      </c>
    </row>
    <row r="13" spans="2:8" x14ac:dyDescent="0.3">
      <c r="B13" s="8" t="s">
        <v>14</v>
      </c>
      <c r="C13" s="9" t="s">
        <v>178</v>
      </c>
      <c r="D13" s="28">
        <v>0.25</v>
      </c>
      <c r="E13" s="10">
        <f>$E$15*D13</f>
        <v>15</v>
      </c>
      <c r="F13" s="10">
        <f>J51</f>
        <v>0</v>
      </c>
    </row>
    <row r="14" spans="2:8" x14ac:dyDescent="0.3">
      <c r="B14" s="8" t="s">
        <v>40</v>
      </c>
      <c r="C14" s="9" t="s">
        <v>15</v>
      </c>
      <c r="D14" s="28">
        <v>0.25</v>
      </c>
      <c r="E14" s="10">
        <f>$E$15*D14</f>
        <v>15</v>
      </c>
      <c r="F14" s="10">
        <f>J73</f>
        <v>0</v>
      </c>
    </row>
    <row r="15" spans="2:8" x14ac:dyDescent="0.3">
      <c r="D15" s="40">
        <f>SUM(D11:D14)</f>
        <v>1</v>
      </c>
      <c r="E15" s="11">
        <v>60</v>
      </c>
      <c r="F15" s="11">
        <f>SUM(F11:F14)</f>
        <v>0</v>
      </c>
      <c r="G15" s="12"/>
    </row>
    <row r="16" spans="2:8" ht="5.4" customHeight="1" x14ac:dyDescent="0.3">
      <c r="F16" s="1"/>
    </row>
    <row r="17" spans="2:12" x14ac:dyDescent="0.3">
      <c r="B17" s="13" t="s">
        <v>12</v>
      </c>
      <c r="C17" s="14" t="s">
        <v>46</v>
      </c>
      <c r="D17" s="15"/>
      <c r="E17" s="15"/>
      <c r="F17" s="14"/>
      <c r="G17" s="15"/>
      <c r="H17" s="15"/>
      <c r="I17" s="15"/>
      <c r="J17" s="16"/>
    </row>
    <row r="18" spans="2:12" ht="55.2" customHeight="1" x14ac:dyDescent="0.3">
      <c r="B18" s="17" t="s">
        <v>16</v>
      </c>
      <c r="C18" s="18" t="s">
        <v>17</v>
      </c>
      <c r="D18" s="19" t="s">
        <v>47</v>
      </c>
      <c r="E18" s="19" t="s">
        <v>48</v>
      </c>
      <c r="F18" s="18" t="s">
        <v>54</v>
      </c>
      <c r="G18" s="20" t="s">
        <v>19</v>
      </c>
      <c r="H18" s="19" t="s">
        <v>49</v>
      </c>
      <c r="I18" s="19" t="s">
        <v>110</v>
      </c>
      <c r="J18" s="21" t="s">
        <v>21</v>
      </c>
    </row>
    <row r="19" spans="2:12" ht="11.4" hidden="1" customHeight="1" x14ac:dyDescent="0.3">
      <c r="B19" s="1">
        <v>0.3</v>
      </c>
      <c r="D19" s="22"/>
      <c r="E19" s="22"/>
      <c r="F19" s="4"/>
      <c r="G19" s="1">
        <v>0</v>
      </c>
      <c r="L19" s="22"/>
    </row>
    <row r="20" spans="2:12" ht="110.4" x14ac:dyDescent="0.3">
      <c r="B20" s="23" t="s">
        <v>22</v>
      </c>
      <c r="C20" s="24" t="s">
        <v>137</v>
      </c>
      <c r="D20" s="25">
        <v>6000</v>
      </c>
      <c r="E20" s="25">
        <v>7500</v>
      </c>
      <c r="F20" s="9" t="s">
        <v>111</v>
      </c>
      <c r="G20" s="8">
        <v>0</v>
      </c>
      <c r="H20" s="10">
        <f>$E$11*B19</f>
        <v>3.5999999999999996</v>
      </c>
      <c r="I20" s="26">
        <v>6000</v>
      </c>
      <c r="J20" s="10">
        <f>(1-(I20-E20)/(D20-E20))*H20</f>
        <v>0</v>
      </c>
      <c r="L20" s="1"/>
    </row>
    <row r="21" spans="2:12" ht="18.600000000000001" hidden="1" customHeight="1" x14ac:dyDescent="0.3">
      <c r="B21" s="1">
        <v>0.2</v>
      </c>
      <c r="D21" s="22"/>
      <c r="E21" s="22"/>
      <c r="F21" s="4"/>
      <c r="G21" s="1">
        <v>0</v>
      </c>
    </row>
    <row r="22" spans="2:12" ht="96" customHeight="1" x14ac:dyDescent="0.3">
      <c r="B22" s="23" t="s">
        <v>27</v>
      </c>
      <c r="C22" s="24" t="s">
        <v>138</v>
      </c>
      <c r="D22" s="25">
        <v>8500</v>
      </c>
      <c r="E22" s="25">
        <v>7900</v>
      </c>
      <c r="F22" s="27" t="s">
        <v>112</v>
      </c>
      <c r="G22" s="8">
        <v>0</v>
      </c>
      <c r="H22" s="10">
        <f>$E$11*B21</f>
        <v>2.4000000000000004</v>
      </c>
      <c r="I22" s="26">
        <v>8500</v>
      </c>
      <c r="J22" s="10">
        <f>(1-(I22-E22)/(D22-E22))*H22</f>
        <v>0</v>
      </c>
    </row>
    <row r="23" spans="2:12" ht="12" hidden="1" customHeight="1" x14ac:dyDescent="0.3">
      <c r="B23" s="1">
        <v>0.3</v>
      </c>
      <c r="D23" s="22"/>
      <c r="E23" s="22"/>
      <c r="F23" s="4"/>
      <c r="G23" s="1">
        <v>0</v>
      </c>
    </row>
    <row r="24" spans="2:12" ht="109.8" customHeight="1" x14ac:dyDescent="0.3">
      <c r="B24" s="23" t="s">
        <v>28</v>
      </c>
      <c r="C24" s="24" t="s">
        <v>139</v>
      </c>
      <c r="D24" s="25">
        <v>8900</v>
      </c>
      <c r="E24" s="25">
        <v>8400</v>
      </c>
      <c r="F24" s="27" t="s">
        <v>142</v>
      </c>
      <c r="G24" s="8">
        <v>0</v>
      </c>
      <c r="H24" s="10">
        <f>$E$11*B23</f>
        <v>3.5999999999999996</v>
      </c>
      <c r="I24" s="26">
        <v>8900</v>
      </c>
      <c r="J24" s="10">
        <f>(1-(I24-E24)/(D24-E24))*H24</f>
        <v>0</v>
      </c>
    </row>
    <row r="25" spans="2:12" ht="15" hidden="1" customHeight="1" x14ac:dyDescent="0.3">
      <c r="B25" s="1">
        <v>0.2</v>
      </c>
      <c r="D25" s="22"/>
      <c r="E25" s="22"/>
      <c r="F25" s="4"/>
      <c r="G25" s="1">
        <v>0</v>
      </c>
    </row>
    <row r="26" spans="2:12" ht="110.4" x14ac:dyDescent="0.3">
      <c r="B26" s="23" t="s">
        <v>29</v>
      </c>
      <c r="C26" s="24" t="s">
        <v>140</v>
      </c>
      <c r="D26" s="25">
        <v>250</v>
      </c>
      <c r="E26" s="25">
        <v>300</v>
      </c>
      <c r="F26" s="27" t="s">
        <v>141</v>
      </c>
      <c r="G26" s="8">
        <v>0</v>
      </c>
      <c r="H26" s="10">
        <f>$E$11*B25</f>
        <v>2.4000000000000004</v>
      </c>
      <c r="I26" s="26">
        <v>250</v>
      </c>
      <c r="J26" s="10">
        <f>(1-(I26-E26)/(D26-E26))*H26</f>
        <v>0</v>
      </c>
    </row>
    <row r="27" spans="2:12" ht="15" hidden="1" customHeight="1" x14ac:dyDescent="0.3">
      <c r="B27" s="12">
        <f>SUM(B19,B21,B23,B25)</f>
        <v>1</v>
      </c>
      <c r="H27" s="11">
        <f>SUM(H20,H22,H24,H26)</f>
        <v>12</v>
      </c>
      <c r="J27" s="11">
        <f>SUM(J20,J22,J24,J26)</f>
        <v>0</v>
      </c>
    </row>
    <row r="29" spans="2:12" x14ac:dyDescent="0.3">
      <c r="B29" s="13" t="s">
        <v>13</v>
      </c>
      <c r="C29" s="14" t="s">
        <v>97</v>
      </c>
      <c r="D29" s="15"/>
      <c r="E29" s="15"/>
      <c r="F29" s="14"/>
      <c r="G29" s="15"/>
      <c r="H29" s="15"/>
      <c r="I29" s="15"/>
      <c r="J29" s="16"/>
    </row>
    <row r="30" spans="2:12" ht="29.4" customHeight="1" x14ac:dyDescent="0.3">
      <c r="B30" s="17" t="s">
        <v>16</v>
      </c>
      <c r="C30" s="18" t="s">
        <v>17</v>
      </c>
      <c r="D30" s="19" t="s">
        <v>47</v>
      </c>
      <c r="E30" s="19" t="s">
        <v>48</v>
      </c>
      <c r="F30" s="18" t="s">
        <v>54</v>
      </c>
      <c r="G30" s="19" t="s">
        <v>19</v>
      </c>
      <c r="H30" s="19" t="s">
        <v>49</v>
      </c>
      <c r="I30" s="19" t="s">
        <v>110</v>
      </c>
      <c r="J30" s="21" t="s">
        <v>21</v>
      </c>
    </row>
    <row r="31" spans="2:12" ht="0.6" hidden="1" customHeight="1" x14ac:dyDescent="0.3">
      <c r="B31" s="1">
        <v>0.55000000000000004</v>
      </c>
      <c r="D31" s="22"/>
      <c r="E31" s="22"/>
      <c r="F31" s="4"/>
    </row>
    <row r="32" spans="2:12" ht="143.4" customHeight="1" x14ac:dyDescent="0.3">
      <c r="B32" s="23" t="s">
        <v>30</v>
      </c>
      <c r="C32" s="24" t="s">
        <v>94</v>
      </c>
      <c r="D32" s="28">
        <v>0.8</v>
      </c>
      <c r="E32" s="28">
        <v>0.95</v>
      </c>
      <c r="F32" s="71" t="s">
        <v>113</v>
      </c>
      <c r="G32" s="8">
        <v>0</v>
      </c>
      <c r="H32" s="10">
        <f>$E$12*B31</f>
        <v>9.9</v>
      </c>
      <c r="I32" s="29">
        <v>0.8</v>
      </c>
      <c r="J32" s="10">
        <f>(1-(I32-E32)/(D32-E32))*H32</f>
        <v>0</v>
      </c>
    </row>
    <row r="33" spans="2:10" ht="1.2" hidden="1" customHeight="1" x14ac:dyDescent="0.3">
      <c r="B33" s="1">
        <v>0.15</v>
      </c>
      <c r="D33" s="25"/>
      <c r="E33" s="25"/>
      <c r="F33" s="4"/>
    </row>
    <row r="34" spans="2:10" ht="136.80000000000001" customHeight="1" x14ac:dyDescent="0.3">
      <c r="B34" s="23" t="s">
        <v>31</v>
      </c>
      <c r="C34" s="4" t="s">
        <v>102</v>
      </c>
      <c r="D34" s="25">
        <v>85</v>
      </c>
      <c r="E34" s="25">
        <v>75</v>
      </c>
      <c r="F34" s="30" t="s">
        <v>114</v>
      </c>
      <c r="G34" s="8">
        <v>0</v>
      </c>
      <c r="H34" s="10">
        <f>$E$12*B33</f>
        <v>2.6999999999999997</v>
      </c>
      <c r="I34" s="26">
        <v>85</v>
      </c>
      <c r="J34" s="65">
        <f>(1-(I34-E34)/(D34-E34))*H34</f>
        <v>0</v>
      </c>
    </row>
    <row r="35" spans="2:10" ht="30.6" hidden="1" customHeight="1" x14ac:dyDescent="0.3">
      <c r="B35" s="1">
        <v>0.1</v>
      </c>
      <c r="D35" s="22"/>
      <c r="E35" s="22"/>
      <c r="F35" s="4"/>
    </row>
    <row r="36" spans="2:10" ht="110.4" x14ac:dyDescent="0.3">
      <c r="B36" s="23" t="s">
        <v>32</v>
      </c>
      <c r="C36" s="24" t="s">
        <v>95</v>
      </c>
      <c r="D36" s="25">
        <v>18000</v>
      </c>
      <c r="E36" s="25">
        <v>22000</v>
      </c>
      <c r="F36" s="30" t="s">
        <v>115</v>
      </c>
      <c r="G36" s="8">
        <v>0</v>
      </c>
      <c r="H36" s="10">
        <f>$E$12*B35</f>
        <v>1.8</v>
      </c>
      <c r="I36" s="26">
        <v>18000</v>
      </c>
      <c r="J36" s="65">
        <f>(1-(I36-E36)/(D36-E36))*H36</f>
        <v>0</v>
      </c>
    </row>
    <row r="37" spans="2:10" ht="0.6" customHeight="1" x14ac:dyDescent="0.3">
      <c r="B37" s="1">
        <v>0.2</v>
      </c>
      <c r="D37" s="22"/>
      <c r="E37" s="22"/>
      <c r="F37" s="31"/>
    </row>
    <row r="38" spans="2:10" ht="84.6" customHeight="1" x14ac:dyDescent="0.3">
      <c r="B38" s="23" t="s">
        <v>33</v>
      </c>
      <c r="C38" s="70" t="s">
        <v>103</v>
      </c>
      <c r="D38" s="8">
        <v>24</v>
      </c>
      <c r="E38" s="8">
        <v>48</v>
      </c>
      <c r="F38" s="27" t="s">
        <v>116</v>
      </c>
      <c r="G38" s="8">
        <v>0</v>
      </c>
      <c r="H38" s="10">
        <f>$E$12*B37</f>
        <v>3.6</v>
      </c>
      <c r="I38" s="26">
        <v>24</v>
      </c>
      <c r="J38" s="10">
        <f>(1-(I38-E38)/(D38-E38))*H38</f>
        <v>0</v>
      </c>
    </row>
    <row r="39" spans="2:10" ht="15" hidden="1" customHeight="1" x14ac:dyDescent="0.3">
      <c r="B39" s="12">
        <f>SUM(B31,B33,B35,B37)</f>
        <v>1</v>
      </c>
      <c r="C39" s="3"/>
      <c r="D39" s="12"/>
      <c r="E39" s="12"/>
      <c r="F39" s="3"/>
      <c r="G39" s="12"/>
      <c r="H39" s="11">
        <f>SUM(H32,H34,H36,H38)</f>
        <v>18</v>
      </c>
      <c r="I39" s="11"/>
      <c r="J39" s="11">
        <f t="shared" ref="J39" si="0">SUM(J32,J34,J36,J38)</f>
        <v>0</v>
      </c>
    </row>
    <row r="40" spans="2:10" ht="14.4" customHeight="1" x14ac:dyDescent="0.3"/>
    <row r="41" spans="2:10" x14ac:dyDescent="0.3">
      <c r="B41" s="13" t="s">
        <v>14</v>
      </c>
      <c r="C41" s="14" t="s">
        <v>92</v>
      </c>
      <c r="D41" s="15"/>
      <c r="E41" s="15"/>
      <c r="F41" s="14"/>
      <c r="G41" s="15"/>
      <c r="H41" s="15"/>
      <c r="I41" s="15"/>
      <c r="J41" s="16"/>
    </row>
    <row r="42" spans="2:10" ht="28.95" customHeight="1" x14ac:dyDescent="0.3">
      <c r="B42" s="17" t="s">
        <v>16</v>
      </c>
      <c r="C42" s="18" t="s">
        <v>17</v>
      </c>
      <c r="D42" s="19" t="s">
        <v>47</v>
      </c>
      <c r="E42" s="19" t="s">
        <v>48</v>
      </c>
      <c r="F42" s="18" t="s">
        <v>54</v>
      </c>
      <c r="G42" s="20" t="s">
        <v>19</v>
      </c>
      <c r="H42" s="19" t="s">
        <v>20</v>
      </c>
      <c r="I42" s="19" t="s">
        <v>110</v>
      </c>
      <c r="J42" s="21" t="s">
        <v>21</v>
      </c>
    </row>
    <row r="43" spans="2:10" ht="13.8" hidden="1" customHeight="1" x14ac:dyDescent="0.3">
      <c r="B43" s="1">
        <v>0.25</v>
      </c>
      <c r="D43" s="22"/>
      <c r="E43" s="22"/>
      <c r="F43" s="4"/>
    </row>
    <row r="44" spans="2:10" ht="89.4" customHeight="1" x14ac:dyDescent="0.3">
      <c r="B44" s="23" t="s">
        <v>34</v>
      </c>
      <c r="C44" s="68" t="s">
        <v>177</v>
      </c>
      <c r="D44" s="8">
        <v>90</v>
      </c>
      <c r="E44" s="8">
        <v>30</v>
      </c>
      <c r="F44" s="27" t="s">
        <v>117</v>
      </c>
      <c r="G44" s="8"/>
      <c r="H44" s="10">
        <f>$E$13*B43</f>
        <v>3.75</v>
      </c>
      <c r="I44" s="33">
        <v>90</v>
      </c>
      <c r="J44" s="10">
        <f>(1-(I44-E44)/(D44-E44))*H44</f>
        <v>0</v>
      </c>
    </row>
    <row r="45" spans="2:10" ht="13.8" hidden="1" customHeight="1" x14ac:dyDescent="0.3">
      <c r="B45" s="1">
        <v>0.3</v>
      </c>
      <c r="H45" s="32"/>
      <c r="I45" s="39"/>
      <c r="J45" s="38"/>
    </row>
    <row r="46" spans="2:10" ht="75.599999999999994" customHeight="1" x14ac:dyDescent="0.3">
      <c r="B46" s="23" t="s">
        <v>51</v>
      </c>
      <c r="C46" s="68" t="s">
        <v>96</v>
      </c>
      <c r="D46" s="8">
        <v>1</v>
      </c>
      <c r="E46" s="8">
        <v>5</v>
      </c>
      <c r="F46" s="27" t="s">
        <v>118</v>
      </c>
      <c r="G46" s="8"/>
      <c r="H46" s="10">
        <f>$E$13*B45</f>
        <v>4.5</v>
      </c>
      <c r="I46" s="33">
        <v>1</v>
      </c>
      <c r="J46" s="10">
        <f>(1-(I46-E46)/(D46-E46))*H46</f>
        <v>0</v>
      </c>
    </row>
    <row r="47" spans="2:10" ht="18" hidden="1" customHeight="1" x14ac:dyDescent="0.3">
      <c r="B47" s="1">
        <v>0.3</v>
      </c>
      <c r="H47" s="32"/>
      <c r="I47" s="39"/>
      <c r="J47" s="38"/>
    </row>
    <row r="48" spans="2:10" ht="82.8" x14ac:dyDescent="0.3">
      <c r="B48" s="23" t="s">
        <v>52</v>
      </c>
      <c r="C48" s="69" t="s">
        <v>98</v>
      </c>
      <c r="D48" s="28">
        <v>0.85</v>
      </c>
      <c r="E48" s="28">
        <v>0.95</v>
      </c>
      <c r="F48" s="27" t="s">
        <v>119</v>
      </c>
      <c r="G48" s="8"/>
      <c r="H48" s="10">
        <f>$E$13*B47</f>
        <v>4.5</v>
      </c>
      <c r="I48" s="29">
        <v>0.85</v>
      </c>
      <c r="J48" s="10">
        <f>(1-(I48-E48)/(D48-E48))*H48</f>
        <v>0</v>
      </c>
    </row>
    <row r="49" spans="1:12" ht="24.6" hidden="1" customHeight="1" x14ac:dyDescent="0.3">
      <c r="B49" s="1">
        <v>0.15</v>
      </c>
      <c r="H49" s="32"/>
      <c r="I49" s="39"/>
      <c r="J49" s="38"/>
    </row>
    <row r="50" spans="1:12" ht="80.400000000000006" customHeight="1" x14ac:dyDescent="0.3">
      <c r="B50" s="23" t="s">
        <v>53</v>
      </c>
      <c r="C50" s="9" t="s">
        <v>128</v>
      </c>
      <c r="D50" s="66">
        <v>24</v>
      </c>
      <c r="E50" s="66">
        <v>12</v>
      </c>
      <c r="F50" s="27" t="s">
        <v>120</v>
      </c>
      <c r="G50" s="8"/>
      <c r="H50" s="10">
        <f>$E$13*B49</f>
        <v>2.25</v>
      </c>
      <c r="I50" s="67">
        <v>24</v>
      </c>
      <c r="J50" s="10">
        <f>(1-(I50-E50)/(D50-E50))*H50</f>
        <v>0</v>
      </c>
    </row>
    <row r="51" spans="1:12" ht="25.2" hidden="1" customHeight="1" x14ac:dyDescent="0.3">
      <c r="B51" s="12">
        <f>SUM(B43,B45,B49,B47)</f>
        <v>1</v>
      </c>
      <c r="H51" s="32">
        <f>SUM(H44,H46,H48,H50)</f>
        <v>15</v>
      </c>
      <c r="I51" s="32"/>
      <c r="J51" s="32">
        <f t="shared" ref="J51" si="1">SUM(J44,J46,J48,J50)</f>
        <v>0</v>
      </c>
    </row>
    <row r="52" spans="1:12" ht="10.199999999999999" customHeight="1" x14ac:dyDescent="0.3"/>
    <row r="53" spans="1:12" ht="14.4" customHeight="1" x14ac:dyDescent="0.3">
      <c r="B53" s="13" t="s">
        <v>40</v>
      </c>
      <c r="C53" s="14" t="s">
        <v>15</v>
      </c>
      <c r="D53" s="15"/>
      <c r="E53" s="15"/>
      <c r="F53" s="14"/>
      <c r="G53" s="15"/>
      <c r="H53" s="15"/>
      <c r="I53" s="15"/>
      <c r="J53" s="16"/>
    </row>
    <row r="54" spans="1:12" ht="57" customHeight="1" x14ac:dyDescent="0.3">
      <c r="B54" s="17" t="s">
        <v>16</v>
      </c>
      <c r="C54" s="18" t="s">
        <v>17</v>
      </c>
      <c r="D54" s="98" t="s">
        <v>18</v>
      </c>
      <c r="E54" s="98"/>
      <c r="F54" s="98"/>
      <c r="G54" s="19" t="s">
        <v>19</v>
      </c>
      <c r="H54" s="19" t="s">
        <v>35</v>
      </c>
      <c r="I54" s="19" t="s">
        <v>110</v>
      </c>
      <c r="J54" s="21" t="s">
        <v>21</v>
      </c>
    </row>
    <row r="55" spans="1:12" ht="15" hidden="1" customHeight="1" x14ac:dyDescent="0.3">
      <c r="B55" s="1">
        <v>0.4</v>
      </c>
      <c r="E55" s="22" t="s">
        <v>105</v>
      </c>
      <c r="F55" s="4"/>
      <c r="I55" s="32">
        <f>$E$14*B55</f>
        <v>6</v>
      </c>
    </row>
    <row r="56" spans="1:12" ht="21.6" customHeight="1" x14ac:dyDescent="0.3">
      <c r="B56" s="91" t="s">
        <v>55</v>
      </c>
      <c r="C56" s="88" t="s">
        <v>121</v>
      </c>
      <c r="D56" s="88"/>
      <c r="E56" s="8" t="s">
        <v>23</v>
      </c>
      <c r="F56" s="9" t="s">
        <v>88</v>
      </c>
      <c r="G56" s="8">
        <v>0</v>
      </c>
      <c r="H56" s="10">
        <f>G56*$I$55</f>
        <v>0</v>
      </c>
      <c r="I56" s="93" t="s">
        <v>23</v>
      </c>
      <c r="J56" s="94">
        <f>VLOOKUP(I56,E55:H60,4,FALSE)</f>
        <v>0</v>
      </c>
    </row>
    <row r="57" spans="1:12" ht="21.6" customHeight="1" x14ac:dyDescent="0.3">
      <c r="B57" s="91"/>
      <c r="C57" s="88"/>
      <c r="D57" s="88"/>
      <c r="E57" s="8" t="s">
        <v>24</v>
      </c>
      <c r="F57" s="9" t="s">
        <v>56</v>
      </c>
      <c r="G57" s="8">
        <v>0.25</v>
      </c>
      <c r="H57" s="10">
        <f>G57*$I$55</f>
        <v>1.5</v>
      </c>
      <c r="I57" s="93"/>
      <c r="J57" s="94"/>
    </row>
    <row r="58" spans="1:12" ht="21.6" customHeight="1" x14ac:dyDescent="0.3">
      <c r="B58" s="91"/>
      <c r="C58" s="88"/>
      <c r="D58" s="88"/>
      <c r="E58" s="8" t="s">
        <v>25</v>
      </c>
      <c r="F58" s="9" t="s">
        <v>57</v>
      </c>
      <c r="G58" s="8">
        <v>0.5</v>
      </c>
      <c r="H58" s="10">
        <f>G58*$I$55</f>
        <v>3</v>
      </c>
      <c r="I58" s="93"/>
      <c r="J58" s="94"/>
    </row>
    <row r="59" spans="1:12" ht="28.8" customHeight="1" x14ac:dyDescent="0.3">
      <c r="B59" s="91"/>
      <c r="C59" s="88"/>
      <c r="D59" s="88"/>
      <c r="E59" s="8" t="s">
        <v>26</v>
      </c>
      <c r="F59" s="9" t="s">
        <v>58</v>
      </c>
      <c r="G59" s="8">
        <v>0.75</v>
      </c>
      <c r="H59" s="10">
        <f>G59*$I$55</f>
        <v>4.5</v>
      </c>
      <c r="I59" s="93"/>
      <c r="J59" s="94"/>
    </row>
    <row r="60" spans="1:12" ht="127.8" customHeight="1" x14ac:dyDescent="0.3">
      <c r="B60" s="91"/>
      <c r="C60" s="88"/>
      <c r="D60" s="88"/>
      <c r="E60" s="8" t="s">
        <v>50</v>
      </c>
      <c r="F60" s="9" t="s">
        <v>59</v>
      </c>
      <c r="G60" s="8">
        <v>1</v>
      </c>
      <c r="H60" s="10">
        <f>G60*$I$55</f>
        <v>6</v>
      </c>
      <c r="I60" s="93"/>
      <c r="J60" s="94"/>
    </row>
    <row r="61" spans="1:12" ht="15" hidden="1" customHeight="1" x14ac:dyDescent="0.3">
      <c r="B61" s="1">
        <v>0.35</v>
      </c>
      <c r="E61" s="22" t="s">
        <v>105</v>
      </c>
      <c r="F61" s="4"/>
      <c r="G61" s="1">
        <v>0</v>
      </c>
      <c r="H61" s="1">
        <v>0</v>
      </c>
      <c r="I61" s="32">
        <f>$E$14*B61</f>
        <v>5.25</v>
      </c>
    </row>
    <row r="62" spans="1:12" s="72" customFormat="1" ht="13.8" customHeight="1" x14ac:dyDescent="0.3">
      <c r="A62" s="76"/>
      <c r="B62" s="95" t="s">
        <v>60</v>
      </c>
      <c r="C62" s="96" t="s">
        <v>122</v>
      </c>
      <c r="D62" s="96"/>
      <c r="E62" s="73" t="s">
        <v>23</v>
      </c>
      <c r="F62" s="74" t="s">
        <v>88</v>
      </c>
      <c r="G62" s="73">
        <v>0</v>
      </c>
      <c r="H62" s="75">
        <f>G62*$I$61</f>
        <v>0</v>
      </c>
      <c r="I62" s="93" t="s">
        <v>23</v>
      </c>
      <c r="J62" s="97">
        <f>VLOOKUP(I62,E61:H66,4,FALSE)</f>
        <v>0</v>
      </c>
      <c r="K62" s="76"/>
    </row>
    <row r="63" spans="1:12" s="72" customFormat="1" ht="13.8" customHeight="1" x14ac:dyDescent="0.3">
      <c r="A63" s="76"/>
      <c r="B63" s="95"/>
      <c r="C63" s="96"/>
      <c r="D63" s="96"/>
      <c r="E63" s="73" t="s">
        <v>24</v>
      </c>
      <c r="F63" s="74" t="s">
        <v>61</v>
      </c>
      <c r="G63" s="73">
        <v>0.25</v>
      </c>
      <c r="H63" s="75">
        <f t="shared" ref="H63:H65" si="2">G63*$I$61</f>
        <v>1.3125</v>
      </c>
      <c r="I63" s="93"/>
      <c r="J63" s="97"/>
      <c r="K63" s="76"/>
      <c r="L63" s="76"/>
    </row>
    <row r="64" spans="1:12" s="72" customFormat="1" ht="13.8" customHeight="1" x14ac:dyDescent="0.3">
      <c r="A64" s="76"/>
      <c r="B64" s="95"/>
      <c r="C64" s="96"/>
      <c r="D64" s="96"/>
      <c r="E64" s="73" t="s">
        <v>25</v>
      </c>
      <c r="F64" s="74" t="s">
        <v>62</v>
      </c>
      <c r="G64" s="73">
        <v>0.5</v>
      </c>
      <c r="H64" s="75">
        <f t="shared" si="2"/>
        <v>2.625</v>
      </c>
      <c r="I64" s="93"/>
      <c r="J64" s="97"/>
      <c r="K64" s="76"/>
      <c r="L64" s="76"/>
    </row>
    <row r="65" spans="1:12" s="72" customFormat="1" ht="13.8" customHeight="1" x14ac:dyDescent="0.3">
      <c r="A65" s="76"/>
      <c r="B65" s="95"/>
      <c r="C65" s="96"/>
      <c r="D65" s="96"/>
      <c r="E65" s="73" t="s">
        <v>26</v>
      </c>
      <c r="F65" s="74" t="s">
        <v>63</v>
      </c>
      <c r="G65" s="73">
        <v>0.75</v>
      </c>
      <c r="H65" s="75">
        <f t="shared" si="2"/>
        <v>3.9375</v>
      </c>
      <c r="I65" s="93"/>
      <c r="J65" s="97"/>
      <c r="K65" s="76"/>
      <c r="L65" s="76"/>
    </row>
    <row r="66" spans="1:12" s="72" customFormat="1" ht="15.6" customHeight="1" x14ac:dyDescent="0.3">
      <c r="A66" s="76"/>
      <c r="B66" s="95"/>
      <c r="C66" s="96"/>
      <c r="D66" s="96"/>
      <c r="E66" s="73" t="s">
        <v>50</v>
      </c>
      <c r="F66" s="74" t="s">
        <v>64</v>
      </c>
      <c r="G66" s="73">
        <v>1</v>
      </c>
      <c r="H66" s="75">
        <f>G66*$I$61</f>
        <v>5.25</v>
      </c>
      <c r="I66" s="93"/>
      <c r="J66" s="97"/>
      <c r="K66" s="76"/>
      <c r="L66" s="76"/>
    </row>
    <row r="67" spans="1:12" ht="17.399999999999999" hidden="1" customHeight="1" x14ac:dyDescent="0.3">
      <c r="B67" s="1">
        <v>0.25</v>
      </c>
      <c r="C67" s="76"/>
      <c r="D67" s="77"/>
      <c r="E67" s="78" t="s">
        <v>105</v>
      </c>
      <c r="F67" s="79"/>
      <c r="G67" s="77">
        <v>0</v>
      </c>
      <c r="H67" s="77">
        <v>0</v>
      </c>
      <c r="I67" s="32">
        <f>$E$14*B67</f>
        <v>3.75</v>
      </c>
    </row>
    <row r="68" spans="1:12" x14ac:dyDescent="0.3">
      <c r="B68" s="91" t="s">
        <v>69</v>
      </c>
      <c r="C68" s="92" t="s">
        <v>133</v>
      </c>
      <c r="D68" s="92"/>
      <c r="E68" s="73" t="s">
        <v>23</v>
      </c>
      <c r="F68" s="74" t="s">
        <v>89</v>
      </c>
      <c r="G68" s="73">
        <v>0</v>
      </c>
      <c r="H68" s="75">
        <f>G68*$I$67</f>
        <v>0</v>
      </c>
      <c r="I68" s="93" t="s">
        <v>23</v>
      </c>
      <c r="J68" s="94">
        <f>VLOOKUP(I68,E67:H72,4,FALSE)</f>
        <v>0</v>
      </c>
    </row>
    <row r="69" spans="1:12" x14ac:dyDescent="0.3">
      <c r="B69" s="91"/>
      <c r="C69" s="92"/>
      <c r="D69" s="92"/>
      <c r="E69" s="73" t="s">
        <v>24</v>
      </c>
      <c r="F69" s="74" t="s">
        <v>65</v>
      </c>
      <c r="G69" s="73">
        <v>0.25</v>
      </c>
      <c r="H69" s="75">
        <f t="shared" ref="H69:H72" si="3">G69*$I$67</f>
        <v>0.9375</v>
      </c>
      <c r="I69" s="93"/>
      <c r="J69" s="94"/>
    </row>
    <row r="70" spans="1:12" x14ac:dyDescent="0.3">
      <c r="B70" s="91"/>
      <c r="C70" s="92"/>
      <c r="D70" s="92"/>
      <c r="E70" s="73" t="s">
        <v>25</v>
      </c>
      <c r="F70" s="74" t="s">
        <v>66</v>
      </c>
      <c r="G70" s="73">
        <v>0.5</v>
      </c>
      <c r="H70" s="75">
        <f t="shared" si="3"/>
        <v>1.875</v>
      </c>
      <c r="I70" s="93"/>
      <c r="J70" s="94"/>
    </row>
    <row r="71" spans="1:12" x14ac:dyDescent="0.3">
      <c r="B71" s="91"/>
      <c r="C71" s="92"/>
      <c r="D71" s="92"/>
      <c r="E71" s="73" t="s">
        <v>26</v>
      </c>
      <c r="F71" s="74" t="s">
        <v>67</v>
      </c>
      <c r="G71" s="73">
        <v>0.75</v>
      </c>
      <c r="H71" s="75">
        <f t="shared" si="3"/>
        <v>2.8125</v>
      </c>
      <c r="I71" s="93"/>
      <c r="J71" s="94"/>
    </row>
    <row r="72" spans="1:12" ht="99" customHeight="1" x14ac:dyDescent="0.3">
      <c r="B72" s="91"/>
      <c r="C72" s="92"/>
      <c r="D72" s="92"/>
      <c r="E72" s="73" t="s">
        <v>50</v>
      </c>
      <c r="F72" s="74" t="s">
        <v>68</v>
      </c>
      <c r="G72" s="73">
        <v>1</v>
      </c>
      <c r="H72" s="75">
        <f t="shared" si="3"/>
        <v>3.75</v>
      </c>
      <c r="I72" s="93"/>
      <c r="J72" s="94"/>
    </row>
    <row r="73" spans="1:12" ht="17.399999999999999" hidden="1" customHeight="1" x14ac:dyDescent="0.3">
      <c r="B73" s="12">
        <f>SUM(B55,B61,B67)</f>
        <v>1</v>
      </c>
      <c r="D73" s="2"/>
      <c r="E73" s="2"/>
      <c r="G73" s="2"/>
      <c r="H73" s="38">
        <f>SUM(H60,H66,H72)</f>
        <v>15</v>
      </c>
      <c r="I73" s="2"/>
      <c r="J73" s="32">
        <f>SUM(J62,J68,J56)</f>
        <v>0</v>
      </c>
    </row>
  </sheetData>
  <mergeCells count="17">
    <mergeCell ref="J56:J60"/>
    <mergeCell ref="B2:F2"/>
    <mergeCell ref="B4:F4"/>
    <mergeCell ref="B56:B60"/>
    <mergeCell ref="C56:D60"/>
    <mergeCell ref="I56:I60"/>
    <mergeCell ref="B3:H3"/>
    <mergeCell ref="D54:F54"/>
    <mergeCell ref="B10:C10"/>
    <mergeCell ref="B68:B72"/>
    <mergeCell ref="C68:D72"/>
    <mergeCell ref="I68:I72"/>
    <mergeCell ref="J68:J72"/>
    <mergeCell ref="B62:B66"/>
    <mergeCell ref="C62:D66"/>
    <mergeCell ref="I62:I66"/>
    <mergeCell ref="J62:J66"/>
  </mergeCells>
  <dataValidations count="4">
    <dataValidation type="list" allowBlank="1" showInputMessage="1" showErrorMessage="1" sqref="I49 I45 I47" xr:uid="{7B0E8201-5A70-4D77-BBA7-FA485B476C5B}">
      <formula1>$D$43:$D$50</formula1>
    </dataValidation>
    <dataValidation type="whole" allowBlank="1" showInputMessage="1" showErrorMessage="1" sqref="I20 I26" xr:uid="{CBD6718C-DFD3-44B0-8CE5-25BDADD6CD15}">
      <formula1>D20</formula1>
      <formula2>E20</formula2>
    </dataValidation>
    <dataValidation type="list" allowBlank="1" showInputMessage="1" showErrorMessage="1" sqref="I68:I72 I56:I60 I62:I66" xr:uid="{825A6C1D-7A09-499B-823D-DDCC7B5BFCFF}">
      <formula1>"A,B,C,D,E"</formula1>
    </dataValidation>
    <dataValidation type="whole" allowBlank="1" showInputMessage="1" showErrorMessage="1" sqref="I22 I24" xr:uid="{BFC4A0D4-8A11-437F-AA92-94A40C0D93B4}">
      <formula1>E22</formula1>
      <formula2>D22</formula2>
    </dataValidation>
  </dataValidations>
  <pageMargins left="0.7" right="0.7" top="0.75" bottom="0.75" header="0.3" footer="0.3"/>
  <pageSetup paperSize="9" scale="34" fitToHeight="0" orientation="portrait" horizontalDpi="1200" verticalDpi="1200" r:id="rId1"/>
  <rowBreaks count="1" manualBreakCount="1">
    <brk id="4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9F01-2268-40B2-96FD-210A082B6E08}">
  <sheetPr codeName="Blad3">
    <pageSetUpPr fitToPage="1"/>
  </sheetPr>
  <dimension ref="B1:H33"/>
  <sheetViews>
    <sheetView showGridLines="0" view="pageBreakPreview" zoomScale="90" zoomScaleNormal="100" zoomScaleSheetLayoutView="90" workbookViewId="0">
      <selection activeCell="C16" sqref="C16"/>
    </sheetView>
  </sheetViews>
  <sheetFormatPr defaultColWidth="8.88671875" defaultRowHeight="13.8" x14ac:dyDescent="0.3"/>
  <cols>
    <col min="1" max="1" width="1.5546875" style="2" customWidth="1"/>
    <col min="2" max="2" width="21.109375" style="2" customWidth="1"/>
    <col min="3" max="3" width="85.33203125" style="2" customWidth="1"/>
    <col min="4" max="5" width="26.33203125" style="1" customWidth="1"/>
    <col min="6" max="6" width="20.33203125" style="1" customWidth="1"/>
    <col min="7" max="8" width="18.33203125" style="1" customWidth="1"/>
    <col min="9" max="9" width="1.5546875" style="2" customWidth="1"/>
    <col min="10" max="16384" width="8.88671875" style="2"/>
  </cols>
  <sheetData>
    <row r="1" spans="2:8" ht="8.4" customHeight="1" x14ac:dyDescent="0.3"/>
    <row r="2" spans="2:8" ht="15.6" x14ac:dyDescent="0.3">
      <c r="B2" s="87" t="s">
        <v>100</v>
      </c>
      <c r="C2" s="87"/>
      <c r="D2" s="87"/>
      <c r="E2" s="35"/>
      <c r="F2" s="35"/>
    </row>
    <row r="3" spans="2:8" ht="15.6" x14ac:dyDescent="0.3">
      <c r="B3" s="87" t="s">
        <v>0</v>
      </c>
      <c r="C3" s="87"/>
      <c r="D3" s="87"/>
      <c r="E3" s="87"/>
      <c r="F3" s="87"/>
    </row>
    <row r="4" spans="2:8" ht="15.6" x14ac:dyDescent="0.3">
      <c r="B4" s="87" t="s">
        <v>82</v>
      </c>
      <c r="C4" s="87"/>
      <c r="D4" s="87"/>
      <c r="E4" s="35"/>
      <c r="F4"/>
    </row>
    <row r="5" spans="2:8" ht="15.6" x14ac:dyDescent="0.3">
      <c r="B5" s="36" t="str">
        <f>'T1 Samenvatting Omvang &amp; Aantal'!B5</f>
        <v>Perceel 5</v>
      </c>
      <c r="C5" s="36" t="str">
        <f>'T1 Samenvatting Omvang &amp; Aantal'!C5</f>
        <v>KCA-Wagen</v>
      </c>
      <c r="D5" s="35"/>
      <c r="E5" s="35"/>
      <c r="F5" s="35"/>
    </row>
    <row r="6" spans="2:8" x14ac:dyDescent="0.3">
      <c r="B6" s="2" t="s">
        <v>104</v>
      </c>
      <c r="C6" s="2" t="str">
        <f>'T1 Samenvatting Omvang &amp; Aantal'!C6</f>
        <v>[invullen door Opdrachtnemer ]</v>
      </c>
    </row>
    <row r="7" spans="2:8" x14ac:dyDescent="0.3">
      <c r="B7" s="2" t="s">
        <v>2</v>
      </c>
      <c r="C7" s="2" t="str">
        <f>'T1 Samenvatting Omvang &amp; Aantal'!C7</f>
        <v>[invullen door Opdrachtnemer ]</v>
      </c>
    </row>
    <row r="8" spans="2:8" x14ac:dyDescent="0.3">
      <c r="B8" s="2" t="s">
        <v>79</v>
      </c>
      <c r="C8" s="2" t="str">
        <f>'T1 Samenvatting Omvang &amp; Aantal'!C8</f>
        <v>[invullen door Opdrachtnemer ]</v>
      </c>
    </row>
    <row r="9" spans="2:8" ht="8.4" customHeight="1" x14ac:dyDescent="0.3"/>
    <row r="10" spans="2:8" ht="27.6" x14ac:dyDescent="0.3">
      <c r="B10" s="89" t="s">
        <v>37</v>
      </c>
      <c r="C10" s="99"/>
      <c r="D10" s="5" t="s">
        <v>38</v>
      </c>
      <c r="E10" s="5" t="s">
        <v>39</v>
      </c>
      <c r="F10" s="6" t="s">
        <v>11</v>
      </c>
    </row>
    <row r="11" spans="2:8" ht="27.6" x14ac:dyDescent="0.3">
      <c r="B11" s="91" t="s">
        <v>70</v>
      </c>
      <c r="C11" s="9" t="s">
        <v>101</v>
      </c>
      <c r="D11" s="55">
        <v>120000</v>
      </c>
      <c r="E11" s="55">
        <v>220000</v>
      </c>
      <c r="F11" s="44">
        <v>30</v>
      </c>
    </row>
    <row r="12" spans="2:8" ht="36" customHeight="1" x14ac:dyDescent="0.3">
      <c r="B12" s="91"/>
      <c r="C12" s="9" t="s">
        <v>41</v>
      </c>
      <c r="D12" s="106" t="s">
        <v>45</v>
      </c>
      <c r="E12" s="106"/>
      <c r="F12" s="106"/>
    </row>
    <row r="13" spans="2:8" ht="8.4" customHeight="1" x14ac:dyDescent="0.3">
      <c r="D13" s="12"/>
      <c r="E13" s="12"/>
    </row>
    <row r="14" spans="2:8" ht="27.6" x14ac:dyDescent="0.3">
      <c r="B14" s="56" t="s">
        <v>16</v>
      </c>
      <c r="C14" s="57" t="s">
        <v>42</v>
      </c>
      <c r="D14" s="5" t="s">
        <v>36</v>
      </c>
      <c r="E14" s="5" t="s">
        <v>73</v>
      </c>
      <c r="F14" s="6" t="s">
        <v>75</v>
      </c>
      <c r="G14" s="7"/>
      <c r="H14" s="58"/>
    </row>
    <row r="15" spans="2:8" x14ac:dyDescent="0.3">
      <c r="B15" s="59" t="s">
        <v>71</v>
      </c>
      <c r="C15" s="53" t="s">
        <v>99</v>
      </c>
      <c r="D15" s="59" t="s">
        <v>74</v>
      </c>
      <c r="E15" s="60">
        <v>130000</v>
      </c>
      <c r="F15" s="111">
        <f>SUM(E15:E17)</f>
        <v>220000</v>
      </c>
      <c r="G15" s="7"/>
      <c r="H15" s="54"/>
    </row>
    <row r="16" spans="2:8" x14ac:dyDescent="0.3">
      <c r="B16" s="80" t="s">
        <v>76</v>
      </c>
      <c r="C16" s="53" t="s">
        <v>136</v>
      </c>
      <c r="D16" s="80" t="s">
        <v>74</v>
      </c>
      <c r="E16" s="81">
        <v>70000</v>
      </c>
      <c r="F16" s="111"/>
      <c r="G16" s="7"/>
      <c r="H16" s="54"/>
    </row>
    <row r="17" spans="2:8" x14ac:dyDescent="0.3">
      <c r="B17" s="109" t="s">
        <v>77</v>
      </c>
      <c r="C17" s="53" t="s">
        <v>72</v>
      </c>
      <c r="D17" s="109" t="s">
        <v>74</v>
      </c>
      <c r="E17" s="110">
        <v>20000</v>
      </c>
      <c r="F17" s="111"/>
      <c r="G17" s="7"/>
      <c r="H17" s="54"/>
    </row>
    <row r="18" spans="2:8" x14ac:dyDescent="0.3">
      <c r="B18" s="109"/>
      <c r="C18" s="61" t="s">
        <v>78</v>
      </c>
      <c r="D18" s="109"/>
      <c r="E18" s="110"/>
      <c r="F18" s="111"/>
      <c r="G18" s="7"/>
      <c r="H18" s="2"/>
    </row>
    <row r="19" spans="2:8" ht="8.4" customHeight="1" thickBot="1" x14ac:dyDescent="0.35">
      <c r="B19" s="1"/>
    </row>
    <row r="20" spans="2:8" ht="27.6" x14ac:dyDescent="0.3">
      <c r="B20" s="1"/>
      <c r="C20" s="107" t="s">
        <v>84</v>
      </c>
      <c r="E20" s="56" t="s">
        <v>123</v>
      </c>
      <c r="F20" s="6" t="s">
        <v>21</v>
      </c>
    </row>
    <row r="21" spans="2:8" ht="14.4" thickBot="1" x14ac:dyDescent="0.35">
      <c r="B21" s="1"/>
      <c r="C21" s="108"/>
      <c r="E21" s="62">
        <f>F15</f>
        <v>220000</v>
      </c>
      <c r="F21" s="44">
        <f>(1-(E21-D11)/(E11-D11))*F11</f>
        <v>0</v>
      </c>
    </row>
    <row r="22" spans="2:8" ht="8.4" customHeight="1" x14ac:dyDescent="0.3">
      <c r="B22" s="1"/>
    </row>
    <row r="23" spans="2:8" ht="8.4" customHeight="1" x14ac:dyDescent="0.3">
      <c r="B23" s="1"/>
    </row>
    <row r="24" spans="2:8" x14ac:dyDescent="0.3">
      <c r="B24" s="56" t="s">
        <v>16</v>
      </c>
      <c r="C24" s="57" t="s">
        <v>43</v>
      </c>
      <c r="D24" s="57"/>
      <c r="E24" s="57"/>
      <c r="F24" s="63"/>
    </row>
    <row r="25" spans="2:8" ht="13.8" customHeight="1" x14ac:dyDescent="0.3">
      <c r="B25" s="82">
        <v>1</v>
      </c>
      <c r="C25" s="100" t="s">
        <v>124</v>
      </c>
      <c r="D25" s="101"/>
      <c r="E25" s="101"/>
      <c r="F25" s="102"/>
    </row>
    <row r="26" spans="2:8" x14ac:dyDescent="0.3">
      <c r="B26" s="82">
        <v>2</v>
      </c>
      <c r="C26" s="100" t="s">
        <v>44</v>
      </c>
      <c r="D26" s="101"/>
      <c r="E26" s="101"/>
      <c r="F26" s="102"/>
    </row>
    <row r="27" spans="2:8" x14ac:dyDescent="0.3">
      <c r="B27" s="82">
        <v>3</v>
      </c>
      <c r="C27" s="100" t="s">
        <v>125</v>
      </c>
      <c r="D27" s="101"/>
      <c r="E27" s="101"/>
      <c r="F27" s="102"/>
    </row>
    <row r="28" spans="2:8" ht="37.799999999999997" customHeight="1" x14ac:dyDescent="0.3">
      <c r="B28" s="82">
        <v>4</v>
      </c>
      <c r="C28" s="103" t="s">
        <v>126</v>
      </c>
      <c r="D28" s="101"/>
      <c r="E28" s="101"/>
      <c r="F28" s="102"/>
    </row>
    <row r="29" spans="2:8" ht="13.8" customHeight="1" x14ac:dyDescent="0.3">
      <c r="B29" s="82">
        <v>5</v>
      </c>
      <c r="C29" s="103" t="s">
        <v>130</v>
      </c>
      <c r="D29" s="104"/>
      <c r="E29" s="104"/>
      <c r="F29" s="105"/>
    </row>
    <row r="30" spans="2:8" ht="67.8" customHeight="1" x14ac:dyDescent="0.3">
      <c r="B30" s="82">
        <v>6</v>
      </c>
      <c r="C30" s="103" t="s">
        <v>131</v>
      </c>
      <c r="D30" s="104"/>
      <c r="E30" s="104"/>
      <c r="F30" s="105"/>
    </row>
    <row r="31" spans="2:8" ht="42.6" customHeight="1" x14ac:dyDescent="0.3">
      <c r="B31" s="82">
        <v>7</v>
      </c>
      <c r="C31" s="100" t="s">
        <v>127</v>
      </c>
      <c r="D31" s="101"/>
      <c r="E31" s="101"/>
      <c r="F31" s="102"/>
    </row>
    <row r="32" spans="2:8" ht="42.6" customHeight="1" x14ac:dyDescent="0.3">
      <c r="B32" s="82">
        <v>8</v>
      </c>
      <c r="C32" s="100" t="s">
        <v>132</v>
      </c>
      <c r="D32" s="101"/>
      <c r="E32" s="101"/>
      <c r="F32" s="102"/>
    </row>
    <row r="33" spans="2:2" x14ac:dyDescent="0.3">
      <c r="B33" s="1"/>
    </row>
  </sheetData>
  <mergeCells count="19">
    <mergeCell ref="B2:D2"/>
    <mergeCell ref="B4:D4"/>
    <mergeCell ref="B10:C10"/>
    <mergeCell ref="C20:C21"/>
    <mergeCell ref="B3:F3"/>
    <mergeCell ref="B17:B18"/>
    <mergeCell ref="D17:D18"/>
    <mergeCell ref="E17:E18"/>
    <mergeCell ref="F15:F18"/>
    <mergeCell ref="C32:F32"/>
    <mergeCell ref="C30:F30"/>
    <mergeCell ref="B11:B12"/>
    <mergeCell ref="D12:F12"/>
    <mergeCell ref="C25:F25"/>
    <mergeCell ref="C26:F26"/>
    <mergeCell ref="C31:F31"/>
    <mergeCell ref="C28:F28"/>
    <mergeCell ref="C27:F27"/>
    <mergeCell ref="C29:F29"/>
  </mergeCells>
  <phoneticPr fontId="11" type="noConversion"/>
  <conditionalFormatting sqref="E21">
    <cfRule type="cellIs" dxfId="2" priority="1" operator="lessThan">
      <formula>$D$11</formula>
    </cfRule>
    <cfRule type="cellIs" dxfId="1" priority="2" operator="greaterThan">
      <formula>$E$11</formula>
    </cfRule>
    <cfRule type="cellIs" dxfId="0" priority="3" operator="between">
      <formula>$D$11</formula>
      <formula>$E$11</formula>
    </cfRule>
  </conditionalFormatting>
  <pageMargins left="0.7" right="0.7" top="0.75" bottom="0.75" header="0.3" footer="0.3"/>
  <pageSetup paperSize="9" scale="60"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F37EF-B399-4A6F-9353-2388F7F9F78D}">
  <sheetPr>
    <pageSetUpPr fitToPage="1"/>
  </sheetPr>
  <dimension ref="B2:K49"/>
  <sheetViews>
    <sheetView showGridLines="0" tabSelected="1" view="pageBreakPreview" zoomScaleNormal="100" zoomScaleSheetLayoutView="100" workbookViewId="0">
      <selection activeCell="C27" sqref="C27"/>
    </sheetView>
  </sheetViews>
  <sheetFormatPr defaultColWidth="8.88671875" defaultRowHeight="13.8" x14ac:dyDescent="0.3"/>
  <cols>
    <col min="1" max="1" width="1.5546875" style="2" customWidth="1"/>
    <col min="2" max="2" width="21.109375" style="2" customWidth="1"/>
    <col min="3" max="3" width="85.33203125" style="2" customWidth="1"/>
    <col min="4" max="6" width="19.44140625" style="1" customWidth="1"/>
    <col min="7" max="7" width="19.44140625" style="1" hidden="1" customWidth="1"/>
    <col min="8" max="8" width="19.44140625" style="1" customWidth="1"/>
    <col min="9" max="9" width="20.33203125" style="1" customWidth="1"/>
    <col min="10" max="11" width="18.33203125" style="1" customWidth="1"/>
    <col min="12" max="12" width="1.5546875" style="2" customWidth="1"/>
    <col min="13" max="16384" width="8.88671875" style="2"/>
  </cols>
  <sheetData>
    <row r="2" spans="2:11" ht="15.6" x14ac:dyDescent="0.3">
      <c r="B2" s="87" t="s">
        <v>90</v>
      </c>
      <c r="C2" s="87"/>
      <c r="D2" s="87"/>
      <c r="E2" s="87"/>
      <c r="F2" s="87"/>
      <c r="G2" s="35"/>
      <c r="H2" s="35"/>
      <c r="I2" s="35"/>
    </row>
    <row r="3" spans="2:11" ht="15.6" x14ac:dyDescent="0.3">
      <c r="B3" s="87" t="s">
        <v>0</v>
      </c>
      <c r="C3" s="87"/>
      <c r="D3" s="87"/>
      <c r="E3" s="87"/>
      <c r="F3" s="87"/>
      <c r="G3" s="87"/>
      <c r="H3" s="87"/>
      <c r="I3" s="87"/>
    </row>
    <row r="4" spans="2:11" ht="15.6" x14ac:dyDescent="0.3">
      <c r="B4" s="87" t="s">
        <v>143</v>
      </c>
      <c r="C4" s="87"/>
      <c r="D4" s="84"/>
      <c r="E4" s="84"/>
      <c r="F4" s="35"/>
      <c r="G4" s="35"/>
      <c r="H4" s="35"/>
      <c r="I4" s="35"/>
    </row>
    <row r="5" spans="2:11" ht="15.6" x14ac:dyDescent="0.3">
      <c r="B5" s="36" t="str">
        <f>'[1]T1 Samenvatting Omvang &amp; Aantal'!B5</f>
        <v>Perceel 2</v>
      </c>
      <c r="C5" s="36" t="str">
        <f>'T1 Samenvatting Omvang &amp; Aantal'!C5</f>
        <v>KCA-Wagen</v>
      </c>
      <c r="D5" s="35"/>
      <c r="E5" s="35"/>
      <c r="F5" s="35"/>
      <c r="G5" s="35"/>
      <c r="H5" s="35"/>
      <c r="I5" s="35"/>
    </row>
    <row r="6" spans="2:11" x14ac:dyDescent="0.3">
      <c r="B6" s="2" t="s">
        <v>104</v>
      </c>
      <c r="C6" s="2" t="str">
        <f>'T1 Samenvatting Omvang &amp; Aantal'!C6</f>
        <v>[invullen door Opdrachtnemer ]</v>
      </c>
    </row>
    <row r="7" spans="2:11" x14ac:dyDescent="0.3">
      <c r="B7" s="2" t="s">
        <v>2</v>
      </c>
      <c r="C7" s="2" t="str">
        <f>'T1 Samenvatting Omvang &amp; Aantal'!C7</f>
        <v>[invullen door Opdrachtnemer ]</v>
      </c>
    </row>
    <row r="8" spans="2:11" x14ac:dyDescent="0.3">
      <c r="B8" s="2" t="s">
        <v>79</v>
      </c>
      <c r="C8" s="2" t="str">
        <f>'T1 Samenvatting Omvang &amp; Aantal'!C8</f>
        <v>[invullen door Opdrachtnemer ]</v>
      </c>
    </row>
    <row r="10" spans="2:11" x14ac:dyDescent="0.3">
      <c r="B10" s="89" t="s">
        <v>37</v>
      </c>
      <c r="C10" s="99"/>
      <c r="D10" s="112" t="s">
        <v>11</v>
      </c>
      <c r="E10" s="112"/>
      <c r="F10" s="112" t="s">
        <v>109</v>
      </c>
      <c r="G10" s="112"/>
      <c r="H10" s="113"/>
      <c r="I10" s="7"/>
    </row>
    <row r="11" spans="2:11" ht="27.6" x14ac:dyDescent="0.3">
      <c r="B11" s="91" t="s">
        <v>83</v>
      </c>
      <c r="C11" s="9" t="s">
        <v>101</v>
      </c>
      <c r="D11" s="114">
        <v>10</v>
      </c>
      <c r="E11" s="114"/>
      <c r="F11" s="115">
        <f>SUM(I16,I18:I19,I21:I22,I24:I26,I28:I30)</f>
        <v>0</v>
      </c>
      <c r="G11" s="116"/>
      <c r="H11" s="117"/>
      <c r="I11" s="11"/>
    </row>
    <row r="12" spans="2:11" x14ac:dyDescent="0.3">
      <c r="B12" s="91"/>
      <c r="C12" s="9" t="s">
        <v>144</v>
      </c>
      <c r="D12" s="106" t="s">
        <v>45</v>
      </c>
      <c r="E12" s="106"/>
      <c r="F12" s="106"/>
      <c r="G12" s="106"/>
      <c r="H12" s="106"/>
      <c r="I12" s="118"/>
    </row>
    <row r="13" spans="2:11" x14ac:dyDescent="0.3">
      <c r="D13" s="12"/>
      <c r="E13" s="12"/>
      <c r="F13" s="12"/>
      <c r="G13" s="12"/>
      <c r="H13" s="12"/>
    </row>
    <row r="14" spans="2:11" ht="27.6" x14ac:dyDescent="0.3">
      <c r="B14" s="56" t="s">
        <v>16</v>
      </c>
      <c r="C14" s="57" t="s">
        <v>42</v>
      </c>
      <c r="D14" s="5" t="s">
        <v>145</v>
      </c>
      <c r="E14" s="5" t="s">
        <v>146</v>
      </c>
      <c r="F14" s="5" t="s">
        <v>73</v>
      </c>
      <c r="G14" s="119" t="s">
        <v>147</v>
      </c>
      <c r="H14" s="5" t="s">
        <v>11</v>
      </c>
      <c r="I14" s="6" t="s">
        <v>148</v>
      </c>
      <c r="J14" s="7"/>
      <c r="K14" s="58"/>
    </row>
    <row r="15" spans="2:11" x14ac:dyDescent="0.3">
      <c r="B15" s="120"/>
      <c r="C15" s="121" t="s">
        <v>149</v>
      </c>
      <c r="D15" s="122"/>
      <c r="E15" s="122"/>
      <c r="F15" s="122"/>
      <c r="G15" s="122"/>
      <c r="H15" s="122"/>
      <c r="I15" s="123"/>
      <c r="J15" s="7"/>
      <c r="K15" s="58"/>
    </row>
    <row r="16" spans="2:11" x14ac:dyDescent="0.3">
      <c r="B16" s="86" t="s">
        <v>150</v>
      </c>
      <c r="C16" s="53" t="s">
        <v>151</v>
      </c>
      <c r="D16" s="124">
        <v>150</v>
      </c>
      <c r="E16" s="124">
        <v>250</v>
      </c>
      <c r="F16" s="125">
        <v>250</v>
      </c>
      <c r="G16" s="126">
        <v>0.05</v>
      </c>
      <c r="H16" s="127">
        <f>G16*$D$11</f>
        <v>0.5</v>
      </c>
      <c r="I16" s="128">
        <f>(1-(F16-D16)/(E16-D16))*H16</f>
        <v>0</v>
      </c>
      <c r="J16" s="7"/>
      <c r="K16" s="54"/>
    </row>
    <row r="17" spans="2:11" x14ac:dyDescent="0.3">
      <c r="B17" s="120"/>
      <c r="C17" s="121" t="s">
        <v>152</v>
      </c>
      <c r="D17" s="122"/>
      <c r="E17" s="122"/>
      <c r="F17" s="122"/>
      <c r="G17" s="122"/>
      <c r="H17" s="122"/>
      <c r="I17" s="123"/>
      <c r="J17" s="7"/>
      <c r="K17" s="54"/>
    </row>
    <row r="18" spans="2:11" x14ac:dyDescent="0.3">
      <c r="B18" s="86" t="s">
        <v>153</v>
      </c>
      <c r="C18" s="53" t="s">
        <v>179</v>
      </c>
      <c r="D18" s="124">
        <v>350</v>
      </c>
      <c r="E18" s="124">
        <v>500</v>
      </c>
      <c r="F18" s="125">
        <v>500</v>
      </c>
      <c r="G18" s="126">
        <v>0.1</v>
      </c>
      <c r="H18" s="127">
        <f t="shared" ref="H18:H19" si="0">G18*$D$11</f>
        <v>1</v>
      </c>
      <c r="I18" s="128">
        <f t="shared" ref="I18:I19" si="1">(1-(F18-D18)/(E18-D18))*H18</f>
        <v>0</v>
      </c>
      <c r="J18" s="7"/>
      <c r="K18" s="54"/>
    </row>
    <row r="19" spans="2:11" x14ac:dyDescent="0.3">
      <c r="B19" s="86" t="s">
        <v>154</v>
      </c>
      <c r="C19" s="53" t="s">
        <v>180</v>
      </c>
      <c r="D19" s="124">
        <v>300</v>
      </c>
      <c r="E19" s="124">
        <v>450</v>
      </c>
      <c r="F19" s="125">
        <v>450</v>
      </c>
      <c r="G19" s="126">
        <v>0.1</v>
      </c>
      <c r="H19" s="127">
        <f t="shared" si="0"/>
        <v>1</v>
      </c>
      <c r="I19" s="128">
        <f t="shared" si="1"/>
        <v>0</v>
      </c>
      <c r="J19" s="7"/>
      <c r="K19" s="54"/>
    </row>
    <row r="20" spans="2:11" x14ac:dyDescent="0.3">
      <c r="B20" s="120"/>
      <c r="C20" s="121" t="s">
        <v>155</v>
      </c>
      <c r="D20" s="122"/>
      <c r="E20" s="122"/>
      <c r="F20" s="122"/>
      <c r="G20" s="122"/>
      <c r="H20" s="122"/>
      <c r="I20" s="123"/>
      <c r="J20" s="7"/>
      <c r="K20" s="54"/>
    </row>
    <row r="21" spans="2:11" ht="27.6" x14ac:dyDescent="0.3">
      <c r="B21" s="86" t="s">
        <v>156</v>
      </c>
      <c r="C21" s="53" t="s">
        <v>157</v>
      </c>
      <c r="D21" s="124">
        <v>85</v>
      </c>
      <c r="E21" s="124">
        <v>135</v>
      </c>
      <c r="F21" s="125">
        <v>135</v>
      </c>
      <c r="G21" s="126">
        <v>0.15</v>
      </c>
      <c r="H21" s="127">
        <f t="shared" ref="H21:H22" si="2">G21*$D$11</f>
        <v>1.5</v>
      </c>
      <c r="I21" s="128">
        <f>(1-(F21-D21)/(E21-D21))*H21</f>
        <v>0</v>
      </c>
      <c r="J21" s="7"/>
      <c r="K21" s="54"/>
    </row>
    <row r="22" spans="2:11" x14ac:dyDescent="0.3">
      <c r="B22" s="86" t="s">
        <v>158</v>
      </c>
      <c r="C22" s="53" t="s">
        <v>159</v>
      </c>
      <c r="D22" s="129">
        <v>0.05</v>
      </c>
      <c r="E22" s="129">
        <v>0.2</v>
      </c>
      <c r="F22" s="29">
        <v>0.2</v>
      </c>
      <c r="G22" s="126">
        <v>0.1</v>
      </c>
      <c r="H22" s="127">
        <f t="shared" si="2"/>
        <v>1</v>
      </c>
      <c r="I22" s="128">
        <f>(1-(F22-D22)/(E22-D22))*H22</f>
        <v>0</v>
      </c>
      <c r="J22" s="7"/>
      <c r="K22" s="54"/>
    </row>
    <row r="23" spans="2:11" x14ac:dyDescent="0.3">
      <c r="B23" s="120"/>
      <c r="C23" s="121" t="s">
        <v>160</v>
      </c>
      <c r="D23" s="122"/>
      <c r="E23" s="122"/>
      <c r="F23" s="122"/>
      <c r="G23" s="122"/>
      <c r="H23" s="122"/>
      <c r="I23" s="123"/>
      <c r="J23" s="7"/>
      <c r="K23" s="54"/>
    </row>
    <row r="24" spans="2:11" x14ac:dyDescent="0.3">
      <c r="B24" s="86" t="s">
        <v>161</v>
      </c>
      <c r="C24" s="53" t="s">
        <v>162</v>
      </c>
      <c r="D24" s="124">
        <v>80</v>
      </c>
      <c r="E24" s="124">
        <v>110</v>
      </c>
      <c r="F24" s="125">
        <v>110</v>
      </c>
      <c r="G24" s="126">
        <v>0.1</v>
      </c>
      <c r="H24" s="127">
        <f t="shared" ref="H24:H26" si="3">G24*$D$11</f>
        <v>1</v>
      </c>
      <c r="I24" s="128">
        <f t="shared" ref="I24:I26" si="4">(1-(F24-D24)/(E24-D24))*H24</f>
        <v>0</v>
      </c>
      <c r="J24" s="7"/>
      <c r="K24" s="54"/>
    </row>
    <row r="25" spans="2:11" x14ac:dyDescent="0.3">
      <c r="B25" s="86" t="s">
        <v>163</v>
      </c>
      <c r="C25" s="53" t="s">
        <v>164</v>
      </c>
      <c r="D25" s="124">
        <v>100</v>
      </c>
      <c r="E25" s="124">
        <v>250</v>
      </c>
      <c r="F25" s="125">
        <v>250</v>
      </c>
      <c r="G25" s="126">
        <v>0.1</v>
      </c>
      <c r="H25" s="127">
        <f t="shared" si="3"/>
        <v>1</v>
      </c>
      <c r="I25" s="128">
        <f t="shared" si="4"/>
        <v>0</v>
      </c>
      <c r="J25" s="7"/>
      <c r="K25" s="54"/>
    </row>
    <row r="26" spans="2:11" x14ac:dyDescent="0.3">
      <c r="B26" s="86" t="s">
        <v>165</v>
      </c>
      <c r="C26" s="53" t="s">
        <v>166</v>
      </c>
      <c r="D26" s="124">
        <v>400</v>
      </c>
      <c r="E26" s="124">
        <v>600</v>
      </c>
      <c r="F26" s="125">
        <v>600</v>
      </c>
      <c r="G26" s="126">
        <v>0.15</v>
      </c>
      <c r="H26" s="127">
        <f t="shared" si="3"/>
        <v>1.5</v>
      </c>
      <c r="I26" s="128">
        <f t="shared" si="4"/>
        <v>0</v>
      </c>
      <c r="J26" s="7"/>
      <c r="K26" s="54"/>
    </row>
    <row r="27" spans="2:11" x14ac:dyDescent="0.3">
      <c r="B27" s="120"/>
      <c r="C27" s="121" t="s">
        <v>167</v>
      </c>
      <c r="D27" s="122"/>
      <c r="E27" s="122"/>
      <c r="F27" s="122"/>
      <c r="G27" s="122"/>
      <c r="H27" s="122"/>
      <c r="I27" s="123"/>
      <c r="J27" s="7"/>
      <c r="K27" s="54"/>
    </row>
    <row r="28" spans="2:11" x14ac:dyDescent="0.3">
      <c r="B28" s="86" t="s">
        <v>168</v>
      </c>
      <c r="C28" s="53" t="s">
        <v>169</v>
      </c>
      <c r="D28" s="129">
        <v>0.1</v>
      </c>
      <c r="E28" s="129">
        <v>0.05</v>
      </c>
      <c r="F28" s="29">
        <v>0.05</v>
      </c>
      <c r="G28" s="126">
        <v>0.05</v>
      </c>
      <c r="H28" s="127">
        <f t="shared" ref="H28:H30" si="5">G28*$D$11</f>
        <v>0.5</v>
      </c>
      <c r="I28" s="128">
        <f t="shared" ref="I28:I30" si="6">(1-(F28-D28)/(E28-D28))*H28</f>
        <v>0</v>
      </c>
      <c r="J28" s="7"/>
      <c r="K28" s="54"/>
    </row>
    <row r="29" spans="2:11" x14ac:dyDescent="0.3">
      <c r="B29" s="86" t="s">
        <v>170</v>
      </c>
      <c r="C29" s="53" t="s">
        <v>171</v>
      </c>
      <c r="D29" s="129">
        <v>0.1</v>
      </c>
      <c r="E29" s="129">
        <v>0.05</v>
      </c>
      <c r="F29" s="29">
        <v>0.05</v>
      </c>
      <c r="G29" s="126">
        <v>0.05</v>
      </c>
      <c r="H29" s="127">
        <f t="shared" si="5"/>
        <v>0.5</v>
      </c>
      <c r="I29" s="128">
        <f t="shared" si="6"/>
        <v>0</v>
      </c>
      <c r="J29" s="7"/>
      <c r="K29" s="54"/>
    </row>
    <row r="30" spans="2:11" x14ac:dyDescent="0.3">
      <c r="B30" s="86" t="s">
        <v>172</v>
      </c>
      <c r="C30" s="53" t="s">
        <v>173</v>
      </c>
      <c r="D30" s="129">
        <v>0.15</v>
      </c>
      <c r="E30" s="129">
        <v>0.05</v>
      </c>
      <c r="F30" s="29">
        <v>0.05</v>
      </c>
      <c r="G30" s="126">
        <v>0.05</v>
      </c>
      <c r="H30" s="127">
        <f t="shared" si="5"/>
        <v>0.5</v>
      </c>
      <c r="I30" s="128">
        <f t="shared" si="6"/>
        <v>0</v>
      </c>
      <c r="J30" s="7"/>
      <c r="K30" s="54"/>
    </row>
    <row r="31" spans="2:11" hidden="1" x14ac:dyDescent="0.3">
      <c r="B31" s="130"/>
      <c r="C31" s="131"/>
      <c r="D31" s="130"/>
      <c r="E31" s="130"/>
      <c r="F31" s="132"/>
      <c r="G31" s="133">
        <f>SUM(G16,G18:G19,G21:G22,G24:G26,G28:G30)</f>
        <v>1</v>
      </c>
      <c r="H31" s="134">
        <f>SUM(H16,H18:H19,H21:H22,H24:H26,H28:H30)</f>
        <v>10</v>
      </c>
      <c r="I31" s="134">
        <f>SUM(I16,I18:I19,I21:I22,I24:I26,I28:I30)</f>
        <v>0</v>
      </c>
      <c r="J31" s="7"/>
      <c r="K31" s="54"/>
    </row>
    <row r="32" spans="2:11" x14ac:dyDescent="0.3">
      <c r="B32" s="130"/>
      <c r="C32" s="131"/>
      <c r="D32" s="130"/>
      <c r="E32" s="130"/>
      <c r="F32" s="132"/>
      <c r="G32" s="133"/>
      <c r="H32" s="134"/>
      <c r="I32" s="134"/>
      <c r="J32" s="7"/>
      <c r="K32" s="54"/>
    </row>
    <row r="33" spans="2:9" x14ac:dyDescent="0.3">
      <c r="B33" s="56" t="s">
        <v>16</v>
      </c>
      <c r="C33" s="57" t="s">
        <v>43</v>
      </c>
      <c r="D33" s="57"/>
      <c r="E33" s="57"/>
      <c r="F33" s="57"/>
      <c r="G33" s="18"/>
      <c r="H33" s="18"/>
      <c r="I33" s="21"/>
    </row>
    <row r="34" spans="2:9" x14ac:dyDescent="0.3">
      <c r="B34" s="85">
        <v>1</v>
      </c>
      <c r="C34" s="88" t="s">
        <v>124</v>
      </c>
      <c r="D34" s="88"/>
      <c r="E34" s="88"/>
      <c r="F34" s="88"/>
      <c r="G34" s="88"/>
      <c r="H34" s="88"/>
      <c r="I34" s="88"/>
    </row>
    <row r="35" spans="2:9" x14ac:dyDescent="0.3">
      <c r="B35" s="85">
        <v>2</v>
      </c>
      <c r="C35" s="88" t="s">
        <v>44</v>
      </c>
      <c r="D35" s="88"/>
      <c r="E35" s="88"/>
      <c r="F35" s="88"/>
      <c r="G35" s="88"/>
      <c r="H35" s="88"/>
      <c r="I35" s="88"/>
    </row>
    <row r="36" spans="2:9" s="1" customFormat="1" x14ac:dyDescent="0.3">
      <c r="B36" s="85">
        <v>3</v>
      </c>
      <c r="C36" s="88" t="s">
        <v>125</v>
      </c>
      <c r="D36" s="88"/>
      <c r="E36" s="88"/>
      <c r="F36" s="88"/>
      <c r="G36" s="88"/>
      <c r="H36" s="88"/>
      <c r="I36" s="88"/>
    </row>
    <row r="37" spans="2:9" s="1" customFormat="1" x14ac:dyDescent="0.3">
      <c r="B37" s="85">
        <v>4</v>
      </c>
      <c r="C37" s="135" t="s">
        <v>174</v>
      </c>
      <c r="D37" s="135"/>
      <c r="E37" s="135"/>
      <c r="F37" s="135"/>
      <c r="G37" s="135"/>
      <c r="H37" s="135"/>
      <c r="I37" s="135"/>
    </row>
    <row r="38" spans="2:9" s="1" customFormat="1" ht="33" customHeight="1" x14ac:dyDescent="0.3">
      <c r="B38" s="85">
        <v>5</v>
      </c>
      <c r="C38" s="135" t="s">
        <v>126</v>
      </c>
      <c r="D38" s="88"/>
      <c r="E38" s="88"/>
      <c r="F38" s="88"/>
      <c r="G38" s="88"/>
      <c r="H38" s="88"/>
      <c r="I38" s="88"/>
    </row>
    <row r="39" spans="2:9" s="1" customFormat="1" x14ac:dyDescent="0.3">
      <c r="B39" s="85">
        <v>6</v>
      </c>
      <c r="C39" s="88" t="s">
        <v>175</v>
      </c>
      <c r="D39" s="88"/>
      <c r="E39" s="88"/>
      <c r="F39" s="88"/>
      <c r="G39" s="88"/>
      <c r="H39" s="88"/>
      <c r="I39" s="88"/>
    </row>
    <row r="40" spans="2:9" s="1" customFormat="1" ht="28.2" customHeight="1" x14ac:dyDescent="0.3">
      <c r="B40" s="85">
        <v>7</v>
      </c>
      <c r="C40" s="135" t="s">
        <v>176</v>
      </c>
      <c r="D40" s="135"/>
      <c r="E40" s="135"/>
      <c r="F40" s="135"/>
      <c r="G40" s="135"/>
      <c r="H40" s="135"/>
      <c r="I40" s="135"/>
    </row>
    <row r="41" spans="2:9" s="1" customFormat="1" x14ac:dyDescent="0.3">
      <c r="C41" s="136"/>
    </row>
    <row r="42" spans="2:9" x14ac:dyDescent="0.3">
      <c r="C42" s="136"/>
    </row>
    <row r="43" spans="2:9" x14ac:dyDescent="0.3">
      <c r="C43" s="136"/>
    </row>
    <row r="44" spans="2:9" x14ac:dyDescent="0.3">
      <c r="C44" s="136"/>
    </row>
    <row r="45" spans="2:9" x14ac:dyDescent="0.3">
      <c r="C45" s="136"/>
    </row>
    <row r="46" spans="2:9" x14ac:dyDescent="0.3">
      <c r="C46" s="136"/>
    </row>
    <row r="47" spans="2:9" x14ac:dyDescent="0.3">
      <c r="C47" s="136"/>
    </row>
    <row r="48" spans="2:9" x14ac:dyDescent="0.3">
      <c r="C48" s="136"/>
    </row>
    <row r="49" spans="3:3" x14ac:dyDescent="0.3">
      <c r="C49" s="136"/>
    </row>
  </sheetData>
  <mergeCells count="17">
    <mergeCell ref="C36:I36"/>
    <mergeCell ref="C37:I37"/>
    <mergeCell ref="C38:I38"/>
    <mergeCell ref="C39:I39"/>
    <mergeCell ref="C40:I40"/>
    <mergeCell ref="B11:B12"/>
    <mergeCell ref="D11:E11"/>
    <mergeCell ref="F11:H11"/>
    <mergeCell ref="D12:H12"/>
    <mergeCell ref="C34:I34"/>
    <mergeCell ref="C35:I35"/>
    <mergeCell ref="B2:F2"/>
    <mergeCell ref="B3:I3"/>
    <mergeCell ref="B4:C4"/>
    <mergeCell ref="B10:C10"/>
    <mergeCell ref="D10:E10"/>
    <mergeCell ref="F10:H10"/>
  </mergeCells>
  <pageMargins left="0.7" right="0.7" top="0.75" bottom="0.75" header="0.3" footer="0.3"/>
  <pageSetup paperSize="0" scale="3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4fecbb-1954-4030-8120-5d79bf625a24" xsi:nil="true"/>
    <lcf76f155ced4ddcb4097134ff3c332f xmlns="64dae02f-8b9e-4b7c-86b4-575346d8606b">
      <Terms xmlns="http://schemas.microsoft.com/office/infopath/2007/PartnerControls"/>
    </lcf76f155ced4ddcb4097134ff3c332f>
    <SharedWithUsers xmlns="82619569-9ce7-4769-aada-e8ed0eb58608">
      <UserInfo>
        <DisplayName>Jikke Beusink</DisplayName>
        <AccountId>33</AccountId>
        <AccountType/>
      </UserInfo>
      <UserInfo>
        <DisplayName>Geert Lubbers</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8DB8EDFC5FD94A98E488C87E0C603C" ma:contentTypeVersion="18" ma:contentTypeDescription="Een nieuw document maken." ma:contentTypeScope="" ma:versionID="a09333fae0b4a58b2ea5b41c4376615a">
  <xsd:schema xmlns:xsd="http://www.w3.org/2001/XMLSchema" xmlns:xs="http://www.w3.org/2001/XMLSchema" xmlns:p="http://schemas.microsoft.com/office/2006/metadata/properties" xmlns:ns2="82619569-9ce7-4769-aada-e8ed0eb58608" xmlns:ns3="64dae02f-8b9e-4b7c-86b4-575346d8606b" xmlns:ns4="c64fecbb-1954-4030-8120-5d79bf625a24" targetNamespace="http://schemas.microsoft.com/office/2006/metadata/properties" ma:root="true" ma:fieldsID="49b0e383af8183de8de9ff0f82f8caf4" ns2:_="" ns3:_="" ns4:_="">
    <xsd:import namespace="82619569-9ce7-4769-aada-e8ed0eb58608"/>
    <xsd:import namespace="64dae02f-8b9e-4b7c-86b4-575346d8606b"/>
    <xsd:import namespace="c64fecbb-1954-4030-8120-5d79bf625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9569-9ce7-4769-aada-e8ed0eb5860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dae02f-8b9e-4b7c-86b4-575346d860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E3C0E1-CBFE-41CC-9FB6-DB32BD102AB3}">
  <ds:schemaRefs>
    <ds:schemaRef ds:uri="http://purl.org/dc/elements/1.1/"/>
    <ds:schemaRef ds:uri="64754570-fb04-4bc6-8dc2-52bbdbfde323"/>
    <ds:schemaRef ds:uri="http://purl.org/dc/dcmitype/"/>
    <ds:schemaRef ds:uri="ffb5df76-b1f4-4e80-84ac-02aefefe44c8"/>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6D27A7C-BE44-4DBA-8D83-82F15549EEFB}">
  <ds:schemaRefs>
    <ds:schemaRef ds:uri="http://schemas.microsoft.com/sharepoint/v3/contenttype/forms"/>
  </ds:schemaRefs>
</ds:datastoreItem>
</file>

<file path=customXml/itemProps3.xml><?xml version="1.0" encoding="utf-8"?>
<ds:datastoreItem xmlns:ds="http://schemas.openxmlformats.org/officeDocument/2006/customXml" ds:itemID="{7BCF2FDA-45BE-412F-B806-EE48367301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T1 Samenvatting Omvang &amp; Aantal</vt:lpstr>
      <vt:lpstr>T2 Kwaliteit Perceel P5</vt:lpstr>
      <vt:lpstr>T3 Prijs Aanschaf P5</vt:lpstr>
      <vt:lpstr>T4 Prijs ROS P5</vt:lpstr>
      <vt:lpstr>'T1 Samenvatting Omvang &amp; Aantal'!Afdrukbereik</vt:lpstr>
      <vt:lpstr>'T2 Kwaliteit Perceel P5'!Afdrukbereik</vt:lpstr>
      <vt:lpstr>'T3 Prijs Aanschaf P5'!Afdrukbereik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Geert Lubbers</dc:creator>
  <cp:keywords/>
  <dc:description/>
  <cp:lastModifiedBy>Buijs, Jos</cp:lastModifiedBy>
  <cp:revision/>
  <cp:lastPrinted>2026-01-09T08:05:55Z</cp:lastPrinted>
  <dcterms:created xsi:type="dcterms:W3CDTF">2024-05-23T14:01:31Z</dcterms:created>
  <dcterms:modified xsi:type="dcterms:W3CDTF">2026-03-24T19:36:31Z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0x010100AE8DB8EDFC5FD94A98E488C87E0C603C</vt:lpwstr>
  </property>
  <property fmtid="{D5CDD505-2E9C-101B-9397-08002B2CF9AE}" pid="3" name="MediaServiceImageTags">
    <vt:lpwstr/>
  </property>
  <property fmtid="{D5CDD505-2E9C-101B-9397-08002B2CF9AE}" pid="4" name="_dlc_DocIdItemGuid">
    <vt:lpwstr>08b58235-5652-4952-ab96-733f54346a54</vt:lpwstr>
  </property>
</Properties>
</file>