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utrechtcloud.sharepoint.com/sites/Aanbestedingvoertuigen-Team-BV/Gedeelde documenten/General/Heraanbesteding/4. Nota van Inlichtingen/Infvulform. Hierzien NVI/"/>
    </mc:Choice>
  </mc:AlternateContent>
  <xr:revisionPtr revIDLastSave="97" documentId="8_{DD3EC572-AD70-4656-810F-79239561416B}" xr6:coauthVersionLast="47" xr6:coauthVersionMax="47" xr10:uidLastSave="{785172F3-0712-4167-AFFA-E77A7F6262BA}"/>
  <bookViews>
    <workbookView xWindow="-57720" yWindow="-1605" windowWidth="29040" windowHeight="15720" activeTab="3" xr2:uid="{A2F5AD34-83CF-4C86-8713-A510D36A8384}"/>
  </bookViews>
  <sheets>
    <sheet name="T1 Samenvatting Omvang &amp; Aantal" sheetId="3" r:id="rId1"/>
    <sheet name="T2 Kwaliteit Perceel P4" sheetId="1" r:id="rId2"/>
    <sheet name="T3 Prijs Aanschaf P4" sheetId="2" r:id="rId3"/>
    <sheet name="T4 Prijs ROS P4" sheetId="9" r:id="rId4"/>
  </sheets>
  <externalReferences>
    <externalReference r:id="rId5"/>
  </externalReferences>
  <definedNames>
    <definedName name="_xlnm.Print_Area" localSheetId="0">'T1 Samenvatting Omvang &amp; Aantal'!$A$1:$J$24</definedName>
    <definedName name="_xlnm.Print_Area" localSheetId="1">'T2 Kwaliteit Perceel P4'!$A$1:$K$75</definedName>
    <definedName name="_xlnm.Print_Area" localSheetId="2">'T3 Prijs Aanschaf P4'!$A$1:$I$33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B53" i="1"/>
  <c r="D46" i="1"/>
  <c r="C8" i="9" l="1"/>
  <c r="C7" i="9"/>
  <c r="C6" i="9"/>
  <c r="C5" i="9"/>
  <c r="H31" i="9"/>
  <c r="G31" i="9"/>
  <c r="H30" i="9"/>
  <c r="I30" i="9" s="1"/>
  <c r="H29" i="9"/>
  <c r="I29" i="9" s="1"/>
  <c r="H28" i="9"/>
  <c r="I28" i="9" s="1"/>
  <c r="I26" i="9"/>
  <c r="H26" i="9"/>
  <c r="H25" i="9"/>
  <c r="I25" i="9" s="1"/>
  <c r="H24" i="9"/>
  <c r="I24" i="9" s="1"/>
  <c r="H22" i="9"/>
  <c r="I22" i="9" s="1"/>
  <c r="I21" i="9"/>
  <c r="H21" i="9"/>
  <c r="H19" i="9"/>
  <c r="I19" i="9" s="1"/>
  <c r="H18" i="9"/>
  <c r="I18" i="9" s="1"/>
  <c r="H16" i="9"/>
  <c r="I16" i="9" s="1"/>
  <c r="B5" i="9"/>
  <c r="F11" i="9" l="1"/>
  <c r="I31" i="9"/>
  <c r="B27" i="1" l="1"/>
  <c r="E20" i="1"/>
  <c r="B75" i="1" l="1"/>
  <c r="C8" i="2" l="1"/>
  <c r="C8" i="1"/>
  <c r="F15" i="2"/>
  <c r="E21" i="2" s="1"/>
  <c r="F21" i="2" s="1"/>
  <c r="D12" i="3" s="1"/>
  <c r="B39" i="1" l="1"/>
  <c r="D15" i="1" l="1"/>
  <c r="C5" i="2" l="1"/>
  <c r="B5" i="2"/>
  <c r="C5" i="1"/>
  <c r="B5" i="1"/>
  <c r="C7" i="2" l="1"/>
  <c r="C6" i="2"/>
  <c r="C7" i="1"/>
  <c r="C6" i="1"/>
  <c r="E13" i="1" l="1"/>
  <c r="E14" i="1"/>
  <c r="E11" i="1"/>
  <c r="E12" i="1"/>
  <c r="H52" i="1" l="1"/>
  <c r="J52" i="1" s="1"/>
  <c r="H44" i="1"/>
  <c r="H50" i="1"/>
  <c r="J50" i="1" s="1"/>
  <c r="H48" i="1"/>
  <c r="J48" i="1" s="1"/>
  <c r="H46" i="1"/>
  <c r="J46" i="1" s="1"/>
  <c r="H20" i="1"/>
  <c r="J20" i="1" s="1"/>
  <c r="H22" i="1"/>
  <c r="J22" i="1" s="1"/>
  <c r="H24" i="1"/>
  <c r="J24" i="1" s="1"/>
  <c r="I69" i="1"/>
  <c r="I63" i="1"/>
  <c r="I57" i="1"/>
  <c r="H38" i="1"/>
  <c r="J38" i="1" s="1"/>
  <c r="H36" i="1"/>
  <c r="J36" i="1" s="1"/>
  <c r="H34" i="1"/>
  <c r="J34" i="1" s="1"/>
  <c r="H26" i="1"/>
  <c r="H32" i="1"/>
  <c r="H53" i="1" l="1"/>
  <c r="J44" i="1"/>
  <c r="J53" i="1" s="1"/>
  <c r="J26" i="1"/>
  <c r="J27" i="1" s="1"/>
  <c r="F11" i="1" s="1"/>
  <c r="H27" i="1"/>
  <c r="H71" i="1"/>
  <c r="H73" i="1"/>
  <c r="H70" i="1"/>
  <c r="H72" i="1"/>
  <c r="H74" i="1"/>
  <c r="H68" i="1"/>
  <c r="J64" i="1" s="1"/>
  <c r="H65" i="1"/>
  <c r="H66" i="1"/>
  <c r="H64" i="1"/>
  <c r="H67" i="1"/>
  <c r="H62" i="1"/>
  <c r="H58" i="1"/>
  <c r="H60" i="1"/>
  <c r="H59" i="1"/>
  <c r="H61" i="1"/>
  <c r="F13" i="1"/>
  <c r="J32" i="1"/>
  <c r="J39" i="1" s="1"/>
  <c r="F12" i="1" s="1"/>
  <c r="H39" i="1"/>
  <c r="J70" i="1" l="1"/>
  <c r="H75" i="1"/>
  <c r="J58" i="1"/>
  <c r="J75" i="1" l="1"/>
  <c r="F14" i="1" s="1"/>
  <c r="F15" i="1" s="1"/>
  <c r="D11" i="3" s="1"/>
  <c r="D14" i="3" s="1"/>
</calcChain>
</file>

<file path=xl/sharedStrings.xml><?xml version="1.0" encoding="utf-8"?>
<sst xmlns="http://schemas.openxmlformats.org/spreadsheetml/2006/main" count="272" uniqueCount="185">
  <si>
    <t>Invulformulier prijs en kwaliteit</t>
  </si>
  <si>
    <t>Tabblad 1: Samenvatting, omvang &amp; aantal</t>
  </si>
  <si>
    <t>Datum</t>
  </si>
  <si>
    <t>Punten</t>
  </si>
  <si>
    <t>Behaalde score (in punten)</t>
  </si>
  <si>
    <t>Behaalde totaalscore (in punten)</t>
  </si>
  <si>
    <t>Aantal (in stuks)</t>
  </si>
  <si>
    <t>Omvang van het perceel</t>
  </si>
  <si>
    <t>Tabblad 2: Invulformulier kwaliteit</t>
  </si>
  <si>
    <t>Onderdeel: kwalitatieve gunningscriteria</t>
  </si>
  <si>
    <t>Weging %</t>
  </si>
  <si>
    <t>Maximaal aantal te behalen punten</t>
  </si>
  <si>
    <t>Deel 1</t>
  </si>
  <si>
    <t>Deel 2</t>
  </si>
  <si>
    <t>Deel 3</t>
  </si>
  <si>
    <t>Duurzaamheid</t>
  </si>
  <si>
    <t>Nr.</t>
  </si>
  <si>
    <t>Vraagstelling</t>
  </si>
  <si>
    <t>Antwoord opties</t>
  </si>
  <si>
    <t>Weging (%)</t>
  </si>
  <si>
    <t>Score (in punten)</t>
  </si>
  <si>
    <t>Behaalde score in punten</t>
  </si>
  <si>
    <t>1.1</t>
  </si>
  <si>
    <t>A</t>
  </si>
  <si>
    <t>B</t>
  </si>
  <si>
    <t>C</t>
  </si>
  <si>
    <t>D</t>
  </si>
  <si>
    <t>1.2</t>
  </si>
  <si>
    <t>1.3</t>
  </si>
  <si>
    <t>1.4</t>
  </si>
  <si>
    <t>2.1</t>
  </si>
  <si>
    <t>2.2</t>
  </si>
  <si>
    <t>2.3</t>
  </si>
  <si>
    <t>2.4</t>
  </si>
  <si>
    <t>3.1</t>
  </si>
  <si>
    <t>Maximale score (in punten)</t>
  </si>
  <si>
    <t>Eenheid</t>
  </si>
  <si>
    <t>Onderdeel: prijs</t>
  </si>
  <si>
    <t>Minimale inschrijfprijs</t>
  </si>
  <si>
    <t>Maximale inschrijfprijs</t>
  </si>
  <si>
    <t>Deel 4</t>
  </si>
  <si>
    <t>Beoordeling, middels formule:</t>
  </si>
  <si>
    <t>Prijsonderdeel</t>
  </si>
  <si>
    <t>Voorwaarden</t>
  </si>
  <si>
    <t xml:space="preserve">Ingediende prijzen zijn exclusief BTW. </t>
  </si>
  <si>
    <t>(1-(aangeboden inschrijfprijs-MIN)/(MAX-MIN))*maximaal te behalen score = score (in punten, afronding op twee decimalen)</t>
  </si>
  <si>
    <t>Technische criteria</t>
  </si>
  <si>
    <t>Minimum (eis = 0 punten)</t>
  </si>
  <si>
    <t>Maximum (= max score)</t>
  </si>
  <si>
    <t>Maximale score in punten</t>
  </si>
  <si>
    <t>E</t>
  </si>
  <si>
    <t>3.2</t>
  </si>
  <si>
    <t>3.3</t>
  </si>
  <si>
    <t>3.4</t>
  </si>
  <si>
    <t>Instructie bij invullen beantwoording en toelichting op beoordeling</t>
  </si>
  <si>
    <t>4.3</t>
  </si>
  <si>
    <t>1 tot 5%</t>
  </si>
  <si>
    <t>6 tot 10%</t>
  </si>
  <si>
    <t>11 tot 15%</t>
  </si>
  <si>
    <t>15% of meer</t>
  </si>
  <si>
    <t>5 tot 10%</t>
  </si>
  <si>
    <t>11 tot 20%</t>
  </si>
  <si>
    <t>21 tot 30%</t>
  </si>
  <si>
    <t>31% of meer</t>
  </si>
  <si>
    <t>1 tot 30% van het jaarlijkse totale elektriciteitsgebruik betreft groene elektriciteit</t>
  </si>
  <si>
    <t>31 tot 60% van het jaarlijkse totale elektriciteitsgebruik betreft groene elektriciteit</t>
  </si>
  <si>
    <t>61 tot 90% van het jaarlijkse totale elektriciteitsgebruik betreft groene elektriciteit</t>
  </si>
  <si>
    <t>90% of meer van het jaarlijkse totale elektriciteitsgebruik betreft groene elektriciteit</t>
  </si>
  <si>
    <t>Deel 5</t>
  </si>
  <si>
    <t>5.1</t>
  </si>
  <si>
    <t>Overige kosten t.b.v. de aanschaf</t>
  </si>
  <si>
    <t>Prijs per eenheid</t>
  </si>
  <si>
    <t>Stuk</t>
  </si>
  <si>
    <t>Prijs voor één compleet inzamelvoertuig</t>
  </si>
  <si>
    <t>5.2</t>
  </si>
  <si>
    <t>5.3</t>
  </si>
  <si>
    <t>[toelichting overige kosten]</t>
  </si>
  <si>
    <t>Kenmerk inschrijving</t>
  </si>
  <si>
    <t>Aanschafprijs van het haakarmsysteem</t>
  </si>
  <si>
    <t>Aangeboden oplossing</t>
  </si>
  <si>
    <t>Onderdeel</t>
  </si>
  <si>
    <t>Het haakarmsysteem</t>
  </si>
  <si>
    <t>Tabblad 3: Invulformulier prijs t.b.v. aanschaf</t>
  </si>
  <si>
    <t>Deel 6</t>
  </si>
  <si>
    <r>
      <rPr>
        <b/>
        <sz val="10"/>
        <color rgb="FFFF0000"/>
        <rFont val="Corbel"/>
        <family val="2"/>
      </rPr>
      <t>Let op:</t>
    </r>
    <r>
      <rPr>
        <sz val="10"/>
        <color rgb="FFFF0000"/>
        <rFont val="Corbel"/>
        <family val="2"/>
      </rPr>
      <t xml:space="preserve"> </t>
    </r>
    <r>
      <rPr>
        <sz val="10"/>
        <color rgb="FF000000"/>
        <rFont val="Corbel"/>
        <family val="2"/>
      </rPr>
      <t>de inschrijfprijs mag niet lager zijn dan de minimale inschrijfprijs en niet hoger dan de maximale inschrijfprijs. Alleen als deze cel (</t>
    </r>
    <r>
      <rPr>
        <b/>
        <sz val="10"/>
        <color rgb="FFFF0000"/>
        <rFont val="Corbel"/>
        <family val="2"/>
      </rPr>
      <t>E23</t>
    </r>
    <r>
      <rPr>
        <sz val="10"/>
        <color rgb="FF000000"/>
        <rFont val="Corbel"/>
        <family val="2"/>
      </rPr>
      <t>) groen kleurt, valt uw inschrijfprijs binnen de minimale en maximale inschrijfprijs en brengt u daarmee een geldige inschrijving uit.</t>
    </r>
  </si>
  <si>
    <t>Op het onderdeel kwaliteit (deel 1 tot en met 4)</t>
  </si>
  <si>
    <t>Op het onderdeel prijs - Aanschafprijs (deel 5)</t>
  </si>
  <si>
    <t>Het aantal in te kopen inzamelvoertuigen in dit perceel</t>
  </si>
  <si>
    <t>Geen of onbekend (0%)</t>
  </si>
  <si>
    <t>Nee of onbekend (0%  groene elektriciteit)</t>
  </si>
  <si>
    <t>Europese openbare aanbesteding 'Aanschaf inzamelvoertuigen'</t>
  </si>
  <si>
    <t>Op het onderdeel Service (deel 6)</t>
  </si>
  <si>
    <t xml:space="preserve">Prestatiezekerheid </t>
  </si>
  <si>
    <r>
      <t xml:space="preserve">Hoeveel </t>
    </r>
    <r>
      <rPr>
        <b/>
        <sz val="10"/>
        <color theme="1"/>
        <rFont val="Corbel"/>
        <family val="2"/>
      </rPr>
      <t>draaiuren</t>
    </r>
    <r>
      <rPr>
        <sz val="10"/>
        <color theme="1"/>
        <rFont val="Corbel"/>
        <family val="2"/>
      </rPr>
      <t xml:space="preserve"> kan het aangeboden voertuig gedurende de afschrijvingsperiode van 8 jaar aantoonbaar realiseren bij regulier gebruik als inzamelvoertuig.
De opgegeven draaiuren moeten zijn afgewogen op basis van marktconformiteit en aantoonbare meerwaarde.</t>
    </r>
  </si>
  <si>
    <t>Prestatiezekerheid</t>
  </si>
  <si>
    <t>Aanschafprijs van het chassis</t>
  </si>
  <si>
    <t>Europese openbare aanbesteding 'Aanschaf  inzamelvoertuigen'</t>
  </si>
  <si>
    <t>Aanschafprijs voor één compleet inzamelvoertuig conform het programma van eisen en inclusief alle toebehoren.</t>
  </si>
  <si>
    <r>
      <rPr>
        <b/>
        <sz val="10"/>
        <color theme="1"/>
        <rFont val="Corbel"/>
        <family val="2"/>
      </rPr>
      <t>Garantie</t>
    </r>
    <r>
      <rPr>
        <sz val="10"/>
        <color theme="1"/>
        <rFont val="Corbel"/>
        <family val="2"/>
      </rPr>
      <t xml:space="preserve"> op voertuig en aandrijflijn. Welke garantieperiode wordt geboden op het aangeboden inzamelvoertuig, uitgedrukt in maanden, gerekend vanaf de datum van ingebruikname.
De garantie geldt zonder beperkingen op inzet in stedelijk gebruik en zonder beperking op het aantal draaiuren binnen normaal gebruik.</t>
    </r>
  </si>
  <si>
    <t xml:space="preserve">Opdrachtnemer </t>
  </si>
  <si>
    <t>[invullen door Opdrachtnemer ]</t>
  </si>
  <si>
    <t>Door Opdrachtnemer  behaalde scores op kwaliteit en prijs</t>
  </si>
  <si>
    <t>[Invullen door Opdrachtnemer ]</t>
  </si>
  <si>
    <t>Opdrachtnemer  geeft de OEM [Original Equipment Manufacturer] van ieder onderdeel op:</t>
  </si>
  <si>
    <t>Aantal door Opdrachtnemer  behaalde punten</t>
  </si>
  <si>
    <t xml:space="preserve">Beantwoording Opdrachtnemer </t>
  </si>
  <si>
    <t>Aantal kilogrammen invullen in hele kilogrammen, waarbij het aanbieden van een netto laadvermogen conform het programma van eisen (minimum) leidt tot 0 punten, het aanbieden van een netto laadvermogen conform het maximum (of meer) leidt tot het maximaal aantal -voor dit subgunningscriterium- te behalen punten.
I.v.m. de werking van de formule voor het toekennen van het behaalde aantal punten moet Opdrachtnemer , (ook) als het netto laadvermogen meer dan het maximum is, het maximum aantal kilogrammen invullen als antwoord op dit gunningscriterium.
Aslastenberekening bijvoegen in inschrijving met de naam: '1.1 Laadvermogen'</t>
  </si>
  <si>
    <t>Aantal millimeters invullen in hele millimeters, waarbij het aanbieden van een draaistraal conform het programma van eisen (minimum) leidt tot 0 punten, het aanbieden van een draaistraal conform het maximum (of korter) leidt tot het maximaal aantal te behalen punten.
I.v.m. de werking van de formule voor het toekennen van het behaalde aantal punten moet Opdrachtnemer , (ook) als de draaistraal kleiner dan het maximum is, het maximum invullen als antwoord op dit gunningscriterium.
Tekening bijvoegen in inschrijving met de naam: '1.2 Draaistraal'</t>
  </si>
  <si>
    <t>De Opdrachtnemer  onderbouwt het opgegeven aantal draaiuren met één of meer van de volgende documenten:
- fabrikantenspecificaties;
- technische levensduurverklaring van de OEM;
- referentiegegevens van vergelijkbare voertuigen;
- garantie- of onderhoudsdocumentatie waaruit de draaiuren blijken.
Praktijkmetingen of specifieke gebruiksprofielen zijn niet vereist.</t>
  </si>
  <si>
    <t>De Opdrachtnemer  wordt verzocht het volgende op te nemen in de inschrijving:
- De aangeboden garantieperiode in 24, 36 of 48 maanden;
- Een korte toelichting op de reikwijdte van de garantie (wat wel / niet is inbegrepen);
- Onderliggende documentatie waaruit blijkt dat deze garantie:
     - door de OEM of leverancier wordt ondersteund;
     - contractueel afdwingbaar is gedurende de volledige periode.</t>
  </si>
  <si>
    <t xml:space="preserve">Duurzame productie: groen staal in productiefaciliteit
Welk percentage van het staal -dat op jaarbasis- wordt gebruikt in de productiefaciliteit waar de chassis van de te leveren voertuigen worden geproduceerd is groen staal? 
Het gaat hier om het (gewichts)percentage van het de totale hoeveelheid staal die op jaarbasis wordt verwerkt in de betreffende productiefaciliteit voor de chassis van de te leveren voertuigen. Indien het percentage onbekend is, ontvangt Opdrachtnemer  geen punten op het criterium.
Definitie van groen staal: staal geproduceerd met energie uit hernieuwbare energiebronnen. Indien het staal met waterstof is geproduceerd, dient de waterstof groene waterstof te zijn. Dat wil zeggen dat de waterstof is geproduceerd met energie uit hernieuwbare energiebronnen zoals wind, zon, warmte of waterkracht.
Ter verificatie aanleveren in de inschrijving (document met de naam  '4.4 Groen staal'):
- Rapportage aanleveren waarin de totale hoeveelheid staal die -op jaarbasis- gebruikt wordt in de productiefaciliteit afgezet wordt tegen de hoeveelheid groen staal. </t>
  </si>
  <si>
    <t>Levensduurverlenging
Welk percentage van onderdelen dat op jaarbasis wordt gebruikt in uw onderhoudsfaclititeit wordt 1 op 1 hergebruikt? 
Het gaat hier om het aantal hergebruikte onderdelen ten opzichte van  de totale hoeveelheid onderdelen die op jaarbasis wordt verwerkt  Indien het percentage onbekend is, ontvangt Opdrachtnemer  een punten op dit criterium.
Definitie van gerecycled content: Het totale gewichtspercentage hergebruikt materiaal in een product. Zowel preconsumer als postconsumer hergebruikt materiaal worden gezien als gerecycled content. 
Ter verificatie aanleveren in de inschrijving (document met de naam  '4.4 Gerecycled content'):
- Rapportage aanleveren waarin de totale hoeveelheid staal die gebruikt wordt in de productiefaciliteit afgezet wordt tegen de hoeveelheid gerecyclede content staal. 
- De massaverhouding van gerecycled materiaal, aan te tonen met een ISO-14021 certificaat of gelijkwaardig.</t>
  </si>
  <si>
    <t xml:space="preserve">De inschrijfprijs van Opdrachtnemer </t>
  </si>
  <si>
    <t>Opdrachtnemer  vult alle geel gearceerde cellen in. Het bewerken van niet geel gearceerde cellen leidt tot ongeldigheid van de inschrijving.</t>
  </si>
  <si>
    <t>Opdrachtnemer  rond de door hem ingediende prijzen af op maximaal twee decimalen achter de komma.</t>
  </si>
  <si>
    <t>De inschrijfprijs van Opdrachtnemer  is een prijs per stuk (per 1). De ingediende inschrijfprijs van Opdrachtnemer  is van toepassing op alle inzamelvoertuigen die in het kade van dit perceel door de gemeente ingekocht worden. De aanschafprijs is dus exact gelijk voor alle inzamelvoertuigen die de gemeente binnen dit perceel van Opdrachtnemer  afneemt.</t>
  </si>
  <si>
    <t xml:space="preserve">De ingediende inschrijfprijs is de enige prijs die Opdrachtnemer  voor de aanschaf van het inzamelvoertuig (compleet zoals gespecificeerd in het programma van eisen) bij de gemeente in rekening kan brengen. De ingediende inschrijfprijs is dus inclusief alle benodigde toebehoren en alle kosten voortkomend uit het programma van eisen en de (beantwoording van de) kwalitatieve gunningscriteria. Het is uitdrukkelijk de verantwoordelijkheid van Opdrachtnemer  dat hij alle van toepassing zijnde prijzen verwerkt in zijn inschrijfprijs. </t>
  </si>
  <si>
    <t>Het chassis</t>
  </si>
  <si>
    <r>
      <t xml:space="preserve">Het </t>
    </r>
    <r>
      <rPr>
        <b/>
        <sz val="10"/>
        <color theme="1"/>
        <rFont val="Corbel"/>
        <family val="2"/>
      </rPr>
      <t>netto laadvermogen</t>
    </r>
    <r>
      <rPr>
        <sz val="10"/>
        <color theme="1"/>
        <rFont val="Corbel"/>
        <family val="2"/>
      </rPr>
      <t xml:space="preserve"> bedraagt ten minste het in het programma van eisen (eis 7) vereiste minimum. Meer is wenselijk. Hoeveel kilogram bedraagt het netto laadvermogen van het voertuig? 
Aslastenberekening bijvoegen</t>
    </r>
  </si>
  <si>
    <r>
      <t xml:space="preserve">De </t>
    </r>
    <r>
      <rPr>
        <b/>
        <sz val="10"/>
        <color theme="1"/>
        <rFont val="Corbel"/>
        <family val="2"/>
      </rPr>
      <t xml:space="preserve">draaistraal </t>
    </r>
    <r>
      <rPr>
        <sz val="10"/>
        <color theme="1"/>
        <rFont val="Corbel"/>
        <family val="2"/>
      </rPr>
      <t>over de bumper bedraagt maximaal het in het programma van eisen (eis 10) vermelde maximum. Korter is wenselijk. Hoeveel millimeter bedraagt de draaistraal over de bumper bij maximale stuuruitslag? 
Tekening bijvoegen.</t>
    </r>
  </si>
  <si>
    <r>
      <rPr>
        <b/>
        <sz val="10"/>
        <color theme="1"/>
        <rFont val="Corbel"/>
        <family val="2"/>
      </rPr>
      <t>De bodemvrijheid</t>
    </r>
    <r>
      <rPr>
        <sz val="10"/>
        <color theme="1"/>
        <rFont val="Corbel"/>
        <family val="2"/>
      </rPr>
      <t xml:space="preserve"> bedraagt minimaal het in het programma van eisen (eis 9) vermelde minimum. Hoger is wenselijk. Wat is de bodemvrijheid (gemeten in millimeters)?</t>
    </r>
  </si>
  <si>
    <t xml:space="preserve">Het aanbieden van een zgn. nulprijs en het aanbieden negatieve eenheidsprijzen op prijs onderdeel 5.1 tot en met 5.3 is verboden en leidt tot uitsluiting. </t>
  </si>
  <si>
    <t xml:space="preserve">Het aanbieden van een eenheidsprijs op prijsonderdeel 5.3 is facultatief. Als Opdrachtnemer  kosten in rekening wil brengen die niet opgenomen zijn in prijsonderdeel 5.1 en 5.2 dient Opdrachtnemer  deze op te nemen in prijs onderdeel 5.3. Als Opdrachtnemer  een prijs aanbiedt op prijsonderdeel 5.3. moet Opdrachtnemer de hiermee aangeboden kosten expliciet toelichten. Als Opdrachtnemer  prijsonderdeel 5.3 niet invult en/of een nulprijs aanbiedt betekend dat dat alle kosten voor het aangeboden inzamelvoertuigen door Opdrachtnemer opgenomen zijn in prijsonderdeel 5.1 en 5.2. Het aanbieden van een negatieve eenheidsprijs op prijsonderdeel 5.3 is verboden en leidt tot uitsluiting. </t>
  </si>
  <si>
    <t>De inschrijfprijs van Opdrachtnemer  -bestaande uit prijsonderdeel 5.1 tot en met 5.3- mag niet lager zijn dan de minimale inschrijfprijs en niet hoger dan de maximale inschrijfprijs. Inschrijvingen waarin inschrijfprijzen worden aangeboden die lager zijn dan de minimale inschrijfprijs en/of hoger zijn dan de maximale inschrijfprijs, worden ongeldig verklaard en komen niet voor gunning in aanmerking.</t>
  </si>
  <si>
    <t>Perceel 4</t>
  </si>
  <si>
    <t>Haakarmwagen</t>
  </si>
  <si>
    <t xml:space="preserve">Het afzetsysteem </t>
  </si>
  <si>
    <r>
      <t>De</t>
    </r>
    <r>
      <rPr>
        <b/>
        <sz val="10"/>
        <color theme="1"/>
        <rFont val="Corbel"/>
        <family val="2"/>
      </rPr>
      <t xml:space="preserve"> totale lengte</t>
    </r>
    <r>
      <rPr>
        <sz val="10"/>
        <color theme="1"/>
        <rFont val="Corbel"/>
        <family val="2"/>
      </rPr>
      <t xml:space="preserve"> bedraagt maximaal het in het programma van eisen (eis 20) vermelde maximum. Korter is wenselijk. Wat is de totale lengte van het voertuig (gemeten in millimeter). Tekening bijvoegen.</t>
    </r>
  </si>
  <si>
    <t xml:space="preserve">Duurzame productie: groene elektriciteit 
Wordt er in de productiefaciliteiten waar de chassis en de opbouw van de te leveren voertuigen worden geproduceerd gebruik gemaakt van groene elektriciteit? 
Definitie van groene elektriciteit: Groene elektriciteit is stroom opgewekt met energie uit hernieuwbare energiebronnen zoals zon, wind, waterkracht en/of warmte. Indien het onbekend is, ontvangt Opdrachtnemer  geen punten op het criterium.
Ter verificatie aanleveren in de inschrijving (document met de naam  '4.5 Groene elektriciteit'):
- Garantie van Oorsprong voor de elektriciteit die gebruikt wordt in de betreffende locatie(s). </t>
  </si>
  <si>
    <t>Aantal millimeters invullen in hele millimeters, waarbij het aanbieden van een bodemvrijheid conform het programma van eisen (minimum) leidt tot 0 punten, het aanbieden van bodemvrijheid conform het maximum (of hoger) leidt tot het maximaal aantal te behalen punten.
I.v.m. de werking van de formule voor het toekennen van het behaalde aantal punten moet Opdrachtnemer , (ook) als de bodemvrijheid hoger dan het maximum is, het maximum invullen als antwoord op dit gunningscriterium.
Tekening bijvoegen in inschrijving met de naam: '1.4 Bodemvrijheid'</t>
  </si>
  <si>
    <t>Aantal millimeters invullen in hele millimeters, waarbij het aanbieden van een totale lengte conform het programma van eisen (minimum) leidt tot 0 punten, het aanbieden van een totale lengte conform het maximum (of korter) leidt tot het maximaal aantal te behalen punten.
I.v.m. de werking van de formule voor het toekennen van het behaalde aantal punten moet Opdrachtnemer , (ook) als de totale lengte korter dan het maximum is, het maximum invullen als antwoord op dit gunningscriterium.
Tekening bijvoegen in inschrijving met de naam: '1.3 Lengte'</t>
  </si>
  <si>
    <t>ROS</t>
  </si>
  <si>
    <t>De reactietermijn in minuten invullen in hele minuten, waarbij het aanbieden van een reactietermijn conform het programma van eisen (minimum) leidt tot 0 punten, het aanbieden van reactietermijn conform het maximum (of hoger) leidt tot het maximaal aantal te behalen punten.
I.v.m. de werking van de formule voor het toekennen van het behaalde aantal punten moet Opdrachtnemer , (ook) als de reactietermijn sneller dan het maximum is, het maximum invullen als antwoord op dit gunningscriterium.</t>
  </si>
  <si>
    <r>
      <rPr>
        <b/>
        <sz val="10"/>
        <color rgb="FF000000"/>
        <rFont val="Corbel"/>
        <family val="2"/>
      </rPr>
      <t xml:space="preserve">Reactietermijn bij correctief onderhoud op locatie
</t>
    </r>
    <r>
      <rPr>
        <sz val="10"/>
        <color rgb="FF000000"/>
        <rFont val="Corbel"/>
        <family val="2"/>
      </rPr>
      <t>Opdrachtgever hecht waarde aan een snelle opvolging en oplossing van correctief onderhoud aan het voertuig op locatie van opdrachtgever. 
Welke responsetijd (korter dan 4 uren) van de servicedienst bent u bereid te garanderen na melding van correctief onderhoud. Onder responsetijd wordt verstaan: de tijd tussen melding van de storing door opdrachtgever en de aanwezigheid van een gekwalificeerde monteur bij het voertuig.
Het opgegeven antwoord wordt verwerkt in de SLA en daarmee onverkort van toepassing verklaard op de uitvoering van de overeenkomst.</t>
    </r>
  </si>
  <si>
    <r>
      <rPr>
        <b/>
        <sz val="10"/>
        <color rgb="FF000000"/>
        <rFont val="Corbel"/>
        <family val="2"/>
      </rPr>
      <t xml:space="preserve">Hersteltermijn bij gebreken: start fysieke werkzaamheden aan voertuig
</t>
    </r>
    <r>
      <rPr>
        <sz val="10"/>
        <color rgb="FF000000"/>
        <rFont val="Corbel"/>
        <family val="2"/>
      </rPr>
      <t>Opdrachtgever hecht waarde aan een snelle opvolging en oplossing van onderhoud aan het voertuig op locatie van opdrachtgever, doordat er zo snel mogelijk op locatie van opdrachtnemer gestart wordt met de werkzaamheden van het voertuig
Welke starttijd (korter dan 2 uren) van uw werkplaats bent u bereid te garanderen na aankomst van het voertuig in uw werkplaats.  Onder starttijd wordt verstaan: de tijd tussen aankomst van het voertuig en de start van de werkzaamheden door een gekwalificeerde monteur aan het voertuig.
Het opgegeven antwoord wordt verwerkt in de SLA en daarmee onverkort van toepassing verklaard op de uitvoering van de overeenkomst.</t>
    </r>
  </si>
  <si>
    <t>De hersteltermijn in minuten invullen in hele minuten, waarbij het aanbieden van een hersteltermijn conform het programma van eisen (minimum) leidt tot 0 punten, het aanbieden van hersteltermijn conform het maximum (of hoger) leidt tot het maximaal aantal te behalen punten.
I.v.m. de werking van de formule voor het toekennen van het behaalde aantal punten moet Opdrachtnemer , (ook) als de hersteltermijn sneller dan het maximum is, het maximum invullen als antwoord op dit gunningscriterium.</t>
  </si>
  <si>
    <r>
      <rPr>
        <b/>
        <sz val="10"/>
        <color rgb="FF000000"/>
        <rFont val="Corbel"/>
        <family val="2"/>
      </rPr>
      <t xml:space="preserve">Correcte facturen en werkproces volgen
</t>
    </r>
    <r>
      <rPr>
        <sz val="10"/>
        <color rgb="FF000000"/>
        <rFont val="Corbel"/>
        <family val="2"/>
      </rPr>
      <t xml:space="preserve">Opdrachtgever hecht waarde aan dat het ROS werkproces zoals beschreven correct wordt uitgevoerd en wenst correcte facturen te ontvangen
Welke percentage (beter dan 95%)  u bereid te garanderen dat het werkproces correct wordt opgevolgd en er correcte facturen worden verstuurd.  Onder correcte facturen wordt verstaan, er is geen creditnota nodig om een fout in een factuur te herstellen.
Het opgegeven antwoord wordt verwerkt in de SLA en daarmee onverkort van toepassing verklaard op de uitvoering van de overeenkomst. </t>
    </r>
  </si>
  <si>
    <t>Het percentage correctie facturen en correct werkproces invullen in een heel percentage, waarbij het aanbieden van een percentage conform het programma van eisen (minimum) leidt tot 0 punten, het aanbieden van percentage conform het maximum (of hoger) leidt tot het maximaal aantal te behalen punten.
I.v.m. de werking van de formule voor het toekennen van het behaalde aantal punten moet Opdrachtnemer , (ook) als het percentage hoger dan het maximum is, het maximum invullen als antwoord op dit gunningscriterium.</t>
  </si>
  <si>
    <t>3.5</t>
  </si>
  <si>
    <r>
      <rPr>
        <b/>
        <sz val="10"/>
        <color rgb="FF000000"/>
        <rFont val="Corbel"/>
        <family val="2"/>
      </rPr>
      <t xml:space="preserve">Inzet van het leveranciersportaal van de Opdrachtnemer </t>
    </r>
    <r>
      <rPr>
        <sz val="10"/>
        <color rgb="FF000000"/>
        <rFont val="Corbel"/>
        <family val="2"/>
      </rPr>
      <t xml:space="preserve">
Het niveau van functionaliteiten voor meldingen, documentatiebeheer, onderhoudshistorie, statusupdates, inzicht in KPI’s en overige relevante informatievoorziening. Betreft gebruikersvriendelijkheid, datatoegankelijkheid, beveiliging en rechtenbeheer.</t>
    </r>
  </si>
  <si>
    <t>De opdrachtnemer geeft aan in welke mate (in procenten tussen 75% en 95%) het beschreven leveranciersportaal voldoet aan het voor deze opdracht vereiste professionaliteits‑ en functionaliteitsniveau. Deze zelfinschatting moet worden onderbouwd met aantoonbaar bewijs uit een referentieopdracht (bijv. schermafbeeldingen, toegangsrechten/rolmodellen, KPI‑dashboards, audits, handleidingen of een demo‑omgeving).</t>
  </si>
  <si>
    <t>4.1</t>
  </si>
  <si>
    <t>4.2</t>
  </si>
  <si>
    <t>Tabblad 4: Invulformulier prijs t.b.v. Reparatie, Onderhoud en Service</t>
  </si>
  <si>
    <t>Beoordeling per prijsonderdeel, middels formule:</t>
  </si>
  <si>
    <t>Minimale prijs per eenheid</t>
  </si>
  <si>
    <t>Maximale prijs per eenheid</t>
  </si>
  <si>
    <t>Weging</t>
  </si>
  <si>
    <t>Behaald aantal punten</t>
  </si>
  <si>
    <t>Chassis</t>
  </si>
  <si>
    <t>6.1</t>
  </si>
  <si>
    <t>Uitvoeren APK-keuringen inclusief alle wettelijke verplichte controle metingen</t>
  </si>
  <si>
    <t>Opbouw</t>
  </si>
  <si>
    <t>6.2</t>
  </si>
  <si>
    <t>6.3</t>
  </si>
  <si>
    <t>Uurtarief</t>
  </si>
  <si>
    <t>6.4</t>
  </si>
  <si>
    <t>Uurtarief allround monteur voor maandag t/m vrijdag tussen 06:00 en 18:30 uur en op zaterdag van 08:00 tot 12:00 uur</t>
  </si>
  <si>
    <t>6.5</t>
  </si>
  <si>
    <t>Percentage opslag uurtarief t.b.v. werkzaamheden buiten werktijden, inclusief feestdagen</t>
  </si>
  <si>
    <t>Service</t>
  </si>
  <si>
    <t>6.6</t>
  </si>
  <si>
    <t>Voorrijkosten, all-in, geen extra kilometers (inclusief bij pechservice en starthulp)</t>
  </si>
  <si>
    <t>6.7</t>
  </si>
  <si>
    <t>Haal- en brengservice, per enkele vervoersbeweging (van A naar B)</t>
  </si>
  <si>
    <t>6.8</t>
  </si>
  <si>
    <t>Sleepservice, all-in, geen additionele kosten</t>
  </si>
  <si>
    <t>Kortingen</t>
  </si>
  <si>
    <t>6.9</t>
  </si>
  <si>
    <t>Korting op brutoprijs onderdelen</t>
  </si>
  <si>
    <t>6.10</t>
  </si>
  <si>
    <t>Korting op vloeistoffen (oliën/smeermiddelen)</t>
  </si>
  <si>
    <t>6.11</t>
  </si>
  <si>
    <t>Vaste factuurkorting (standaard korting over de totale factuur - excl. BTW)</t>
  </si>
  <si>
    <t>De eenheidsprijzen zoals ingevuld op het prijs invul formulier zijn inclusief alle kosten voortkomend uit het programma van eisen en de (beantwoording van de) kwalitatieve gunningscriteria.</t>
  </si>
  <si>
    <t xml:space="preserve">De eenheidsprijzen zijn van toepassing ongeacht het daadwerkelijke aantal eenheden dat tijdens de looptijd van de overeenkomst wordt afgenomen. </t>
  </si>
  <si>
    <t>De eenheidsprijzen van Opdrachtnemer  mogen per prijsonderdeel niet lager zijn dan de betreffende minimale prijs per eenheid en niet hoger dan de betreffende maximale prijs per eenheid. Inschrijvingen waarin één of meer eenheidsprijzen worden aangeboden die lager zijn dan de minimale eenheidsprijs en/of hoger zijn dan de maximale eenheidsprijs, worden ongeldig verklaard en komen niet voor gunning in aanmerking.</t>
  </si>
  <si>
    <r>
      <t xml:space="preserve">De minimale </t>
    </r>
    <r>
      <rPr>
        <b/>
        <sz val="10"/>
        <color theme="1"/>
        <rFont val="Corbel"/>
        <family val="2"/>
      </rPr>
      <t>inzet- en beschikbaarheidsgarantie</t>
    </r>
    <r>
      <rPr>
        <sz val="10"/>
        <color theme="1"/>
        <rFont val="Corbel"/>
        <family val="2"/>
      </rPr>
      <t xml:space="preserve"> tijdens geplande inzet van de voertuigen (operationele continuïteit). Er mag worden verwezen naar een referentie, waaruit blijkt dat er bij een vergelijkbare leveringen een percentage beschikbaarheid is gebleken. </t>
    </r>
  </si>
  <si>
    <r>
      <t xml:space="preserve">De </t>
    </r>
    <r>
      <rPr>
        <b/>
        <sz val="10"/>
        <color theme="1"/>
        <rFont val="Corbel"/>
        <family val="2"/>
      </rPr>
      <t>functionele training en instructie</t>
    </r>
    <r>
      <rPr>
        <sz val="10"/>
        <color theme="1"/>
        <rFont val="Corbel"/>
        <family val="2"/>
      </rPr>
      <t xml:space="preserve"> voor vaste instructeurs (3 personen), zodat het voertuig vanaf de eerste inzet veilig, correct en efficiënt wordt gebruikt. De training is praktijkgericht en specifiek toegesneden op het geleverde voertuig en de bijbehorende systemen en vormt een integraal onderdeel van de operationele oplevering</t>
    </r>
  </si>
  <si>
    <t xml:space="preserve">Reparatie, Onderhoud en Service (ROS) </t>
  </si>
  <si>
    <t>De Opdrachtnemer  benoemd de mate van de gemiddelde jaarlijkse inzetbaarheid over de afschrijvingsperiode van de geleverde voertuigen, uitgaande van een afschrijvingstermijn van 8 jaar. Opdrachtnemer toont dit aan door het aanbieden van een inzet- en beschikbaarheidsgarantie op vlootniveau, uitgedrukt in een percentage inzetbare voertuigen per jaar. Inzetbaarheid (%) = (Inzetbare voertuig-dagen / totale voertuig-dagen) × 100% Waarbij:
Totale beschikbare voertuig-dagen = aantal voertuigen × aantal werkdagen per jaar
(exclusief zondagen, feestdagen en gepland onderhoud);
Inzetbare voertuig-dagen =totale beschikbare voertuig-dagen minus ongeplande uitvaldagen.</t>
  </si>
  <si>
    <t>De Opdrachtnemer  geeft aan hoeveel minuten functionele training per voertuig beschikbaar worden gesteld bij of direct na ingebruikname voor de vaste instructeurs. Onder functionele training wordt verstaan: uitleg en begeleiding bij bediening, werkprocessen, veiligheidsaspecten, eerste onderhoudshandelingen en het herkennen en duiden van meldingen en afwijkingen. Alleen daadwerkelijke contacttijd (klassikaal, praktijk of on-the-job) telt mee; reistijd, pauzes of algemene presentaties zonder voertuigspecifieke inhoud tellen niet mee.</t>
  </si>
  <si>
    <r>
      <rPr>
        <b/>
        <sz val="10"/>
        <color rgb="FF000000"/>
        <rFont val="Corbel"/>
        <family val="2"/>
      </rPr>
      <t xml:space="preserve">Reactietermijn bij spoedgeval op locatie/pechhulp
</t>
    </r>
    <r>
      <rPr>
        <sz val="10"/>
        <color rgb="FF000000"/>
        <rFont val="Corbel"/>
        <family val="2"/>
      </rPr>
      <t>Opdrachtgever hecht waarde aan een snelle opvolging en oplossing van storingen aan het voertuig bij calamiteiten zoals beschreven in het algemene programma van eisen.
Welke responsetijd (korter dan 120 minuten) van de servicedienst bent u bereid te garanderen na melding van een storing waarbij het voertuig niet meer inzetbaar is? Onder responsetijd wordt verstaan: de tijd tussen melding van de storing door opdrachtgever en de aanwezigheid van een gekwalificeerde monteur bij het voertuig.
Het opgegeven antwoord wordt verwerkt in de SLA en daarmee onverkort van toepassing verklaard op de uitvoering van de overeenkomst.</t>
    </r>
  </si>
  <si>
    <t>Uitvoeren periodieke gecertificeerde keuring haakarmsysteem, inclusief keuringsbewijs</t>
  </si>
  <si>
    <t>Uitvoeren periodieke gecertificeerde keuring afzetsysteem, inclusief keuringsbewijs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</si>
</sst>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quot;€&quot;\ #,##0"/>
    <numFmt numFmtId="165" formatCode="#,##0.00_ ;\-#,##0.00\ "/>
  </numFmts>
  <fonts count="18" x14ac:knownFonts="1">
    <font>
      <sz val="11"/>
      <color theme="1"/>
      <name val="Aptos Narrow"/>
      <family val="2"/>
      <scheme val="minor"/>
    </font>
    <font>
      <sz val="11"/>
      <color theme="1"/>
      <name val="Aptos Narrow"/>
      <family val="2"/>
      <scheme val="minor"/>
    </font>
    <font>
      <sz val="10"/>
      <name val="Arial"/>
      <family val="2"/>
    </font>
    <font>
      <sz val="10"/>
      <color theme="1"/>
      <name val="Corbel"/>
      <family val="2"/>
    </font>
    <font>
      <b/>
      <sz val="10"/>
      <color theme="1"/>
      <name val="Corbel"/>
      <family val="2"/>
    </font>
    <font>
      <b/>
      <sz val="10"/>
      <color theme="0"/>
      <name val="Corbel"/>
      <family val="2"/>
    </font>
    <font>
      <sz val="10"/>
      <name val="Corbel"/>
      <family val="2"/>
    </font>
    <font>
      <b/>
      <sz val="10"/>
      <color rgb="FFFF0000"/>
      <name val="Corbel"/>
      <family val="2"/>
    </font>
    <font>
      <i/>
      <sz val="10"/>
      <color theme="1"/>
      <name val="Corbel"/>
      <family val="2"/>
    </font>
    <font>
      <b/>
      <sz val="12"/>
      <color theme="1"/>
      <name val="Corbel"/>
      <family val="2"/>
    </font>
    <font>
      <sz val="12"/>
      <color theme="1"/>
      <name val="Corbel"/>
      <family val="2"/>
    </font>
    <font>
      <sz val="8"/>
      <name val="Aptos Narrow"/>
      <family val="2"/>
      <scheme val="minor"/>
    </font>
    <font>
      <b/>
      <i/>
      <sz val="10"/>
      <color theme="1"/>
      <name val="Corbel"/>
      <family val="2"/>
    </font>
    <font>
      <sz val="10"/>
      <color rgb="FFFF0000"/>
      <name val="Corbel"/>
      <family val="2"/>
    </font>
    <font>
      <sz val="10"/>
      <color rgb="FF000000"/>
      <name val="Corbel"/>
      <family val="2"/>
    </font>
    <font>
      <b/>
      <sz val="10"/>
      <name val="Corbel"/>
      <family val="2"/>
    </font>
    <font>
      <b/>
      <sz val="10"/>
      <color rgb="FF000000"/>
      <name val="Corbel"/>
      <family val="2"/>
    </font>
    <font>
      <sz val="10"/>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4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wrapText="1"/>
    </xf>
    <xf numFmtId="2"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3" borderId="7" xfId="0" applyFont="1" applyFill="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wrapText="1"/>
    </xf>
    <xf numFmtId="3" fontId="3" fillId="2" borderId="1" xfId="0" applyNumberFormat="1" applyFont="1" applyFill="1" applyBorder="1" applyAlignment="1" applyProtection="1">
      <alignment horizontal="center" vertical="center" wrapText="1"/>
      <protection locked="0"/>
    </xf>
    <xf numFmtId="0" fontId="6" fillId="0" borderId="1" xfId="3" applyFont="1" applyBorder="1" applyAlignment="1">
      <alignment horizontal="left" vertical="center" wrapText="1"/>
    </xf>
    <xf numFmtId="9" fontId="3" fillId="0" borderId="1" xfId="2" applyFont="1" applyBorder="1" applyAlignment="1">
      <alignment horizontal="center" vertical="center" wrapText="1"/>
    </xf>
    <xf numFmtId="9" fontId="3" fillId="2" borderId="1" xfId="2" applyFont="1" applyFill="1" applyBorder="1" applyAlignment="1" applyProtection="1">
      <alignment horizontal="center" vertical="center" wrapText="1"/>
      <protection locked="0"/>
    </xf>
    <xf numFmtId="0" fontId="3" fillId="0" borderId="10" xfId="0" applyFont="1" applyBorder="1" applyAlignment="1">
      <alignment vertical="center" wrapText="1"/>
    </xf>
    <xf numFmtId="0" fontId="7" fillId="0" borderId="0" xfId="0" applyFont="1" applyAlignment="1">
      <alignment horizontal="left" vertical="center" wrapText="1"/>
    </xf>
    <xf numFmtId="2" fontId="3" fillId="0" borderId="0" xfId="0" applyNumberFormat="1"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2" fontId="3" fillId="0" borderId="0" xfId="0" applyNumberFormat="1" applyFont="1" applyAlignment="1">
      <alignment vertical="center" wrapText="1"/>
    </xf>
    <xf numFmtId="0" fontId="3" fillId="0" borderId="0" xfId="0" applyFont="1" applyAlignment="1" applyProtection="1">
      <alignment horizontal="center" vertical="center" wrapText="1"/>
      <protection locked="0"/>
    </xf>
    <xf numFmtId="9" fontId="4" fillId="0" borderId="0" xfId="2" applyFont="1" applyBorder="1" applyAlignment="1">
      <alignment horizontal="center" vertical="center" wrapText="1"/>
    </xf>
    <xf numFmtId="0" fontId="4" fillId="0" borderId="0" xfId="0" applyFont="1" applyAlignment="1">
      <alignment horizontal="left" vertical="center" wrapText="1"/>
    </xf>
    <xf numFmtId="0" fontId="3" fillId="2" borderId="0" xfId="0" applyFont="1" applyFill="1" applyAlignment="1" applyProtection="1">
      <alignment vertical="center" wrapText="1"/>
      <protection locked="0"/>
    </xf>
    <xf numFmtId="0" fontId="5" fillId="3"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0" xfId="0" applyFont="1" applyAlignment="1">
      <alignment horizontal="right" vertical="center" wrapText="1"/>
    </xf>
    <xf numFmtId="1" fontId="4" fillId="0" borderId="0" xfId="0" applyNumberFormat="1" applyFont="1" applyAlignment="1" applyProtection="1">
      <alignment horizontal="center" vertical="center" wrapText="1"/>
      <protection locked="0"/>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4" fillId="4" borderId="1" xfId="0" applyFont="1" applyFill="1" applyBorder="1" applyAlignment="1">
      <alignment vertical="center" wrapText="1"/>
    </xf>
    <xf numFmtId="1" fontId="12" fillId="0" borderId="0" xfId="0" applyNumberFormat="1" applyFont="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8" fillId="0" borderId="0" xfId="0" applyFont="1" applyAlignment="1">
      <alignment horizontal="center" vertical="center" wrapText="1"/>
    </xf>
    <xf numFmtId="0" fontId="6" fillId="0" borderId="1" xfId="0" applyFont="1" applyBorder="1" applyAlignment="1">
      <alignment vertical="center" wrapText="1"/>
    </xf>
    <xf numFmtId="0" fontId="8" fillId="0" borderId="0" xfId="0" applyFont="1" applyAlignment="1">
      <alignment vertical="center" wrapText="1"/>
    </xf>
    <xf numFmtId="42" fontId="3" fillId="0" borderId="1"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vertical="center" wrapText="1"/>
    </xf>
    <xf numFmtId="0" fontId="12" fillId="0" borderId="0" xfId="0" applyFont="1" applyAlignment="1">
      <alignmen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vertical="center" wrapText="1"/>
    </xf>
    <xf numFmtId="42" fontId="4" fillId="0" borderId="1" xfId="1" applyNumberFormat="1" applyFont="1" applyFill="1" applyBorder="1" applyAlignment="1">
      <alignment horizontal="center" vertical="center" wrapText="1"/>
    </xf>
    <xf numFmtId="0" fontId="5" fillId="3" borderId="10" xfId="0" applyFont="1" applyFill="1" applyBorder="1" applyAlignment="1">
      <alignment vertical="center" wrapText="1"/>
    </xf>
    <xf numFmtId="0" fontId="4" fillId="4"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1" xfId="0" applyFont="1" applyBorder="1" applyAlignment="1">
      <alignment horizontal="left" vertical="center" wrapText="1"/>
    </xf>
    <xf numFmtId="0" fontId="3" fillId="5"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2" fontId="3" fillId="0" borderId="1" xfId="0" applyNumberFormat="1"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1" fontId="15" fillId="0" borderId="1" xfId="0" applyNumberFormat="1" applyFont="1" applyBorder="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2"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2" fontId="3" fillId="0" borderId="1" xfId="0" applyNumberFormat="1"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44" fontId="3" fillId="0" borderId="1" xfId="0" applyNumberFormat="1" applyFont="1" applyBorder="1" applyAlignment="1">
      <alignment horizontal="center"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42" fontId="6"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vertical="center" wrapText="1"/>
    </xf>
    <xf numFmtId="9" fontId="3" fillId="0" borderId="0" xfId="2" applyFont="1" applyBorder="1" applyAlignment="1">
      <alignment horizontal="center" vertical="center" wrapText="1"/>
    </xf>
    <xf numFmtId="0" fontId="6" fillId="0" borderId="0" xfId="3" applyFont="1" applyAlignment="1">
      <alignment horizontal="left" vertical="center" wrapText="1"/>
    </xf>
    <xf numFmtId="9" fontId="3" fillId="0" borderId="0" xfId="2" applyFont="1" applyFill="1" applyBorder="1" applyAlignment="1" applyProtection="1">
      <alignment horizontal="center" vertical="center" wrapText="1"/>
      <protection locked="0"/>
    </xf>
    <xf numFmtId="0" fontId="14" fillId="0" borderId="1" xfId="0" applyFont="1" applyBorder="1" applyAlignment="1">
      <alignment vertical="top" wrapText="1"/>
    </xf>
    <xf numFmtId="9" fontId="14"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9" fontId="14" fillId="6" borderId="1"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2" fontId="4" fillId="0" borderId="10" xfId="0" applyNumberFormat="1" applyFont="1" applyBorder="1" applyAlignment="1">
      <alignment horizontal="center" vertical="center" wrapText="1"/>
    </xf>
    <xf numFmtId="44" fontId="3" fillId="0" borderId="0" xfId="0" applyNumberFormat="1" applyFont="1" applyAlignment="1">
      <alignment vertical="center" wrapText="1"/>
    </xf>
    <xf numFmtId="0" fontId="4" fillId="0" borderId="9"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3" fillId="2"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165" fontId="6" fillId="0" borderId="1" xfId="0" applyNumberFormat="1" applyFont="1" applyBorder="1" applyAlignment="1">
      <alignment horizontal="center" vertical="center" wrapText="1"/>
    </xf>
    <xf numFmtId="9" fontId="6" fillId="0" borderId="1" xfId="2"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42" fontId="3" fillId="0" borderId="0" xfId="1" applyNumberFormat="1" applyFont="1" applyFill="1" applyBorder="1" applyAlignment="1" applyProtection="1">
      <alignment horizontal="center" vertical="center" wrapText="1"/>
      <protection locked="0"/>
    </xf>
    <xf numFmtId="9" fontId="3" fillId="0" borderId="0" xfId="1" applyNumberFormat="1" applyFont="1" applyFill="1" applyBorder="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7" fillId="0" borderId="0" xfId="0" applyFont="1"/>
    <xf numFmtId="0" fontId="3" fillId="0" borderId="1" xfId="0" applyFont="1" applyBorder="1" applyAlignment="1">
      <alignment vertical="top" wrapText="1"/>
    </xf>
  </cellXfs>
  <cellStyles count="4">
    <cellStyle name="Procent" xfId="2" builtinId="5"/>
    <cellStyle name="Standaard" xfId="0" builtinId="0"/>
    <cellStyle name="Standaard 10" xfId="3" xr:uid="{75A642AD-13A3-497B-8FE1-DA95AAF0D5BC}"/>
    <cellStyle name="Valuta" xfId="1" builtinId="4"/>
  </cellStyles>
  <dxfs count="3">
    <dxf>
      <fill>
        <patternFill>
          <bgColor theme="6" tint="0.39994506668294322"/>
        </patternFill>
      </fill>
    </dxf>
    <dxf>
      <font>
        <color rgb="FFFF0000"/>
      </font>
      <fill>
        <patternFill>
          <bgColor theme="5" tint="0.59996337778862885"/>
        </patternFill>
      </fill>
    </dxf>
    <dxf>
      <font>
        <color rgb="FFFF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76199</xdr:colOff>
      <xdr:row>0</xdr:row>
      <xdr:rowOff>0</xdr:rowOff>
    </xdr:from>
    <xdr:to>
      <xdr:col>10</xdr:col>
      <xdr:colOff>248919</xdr:colOff>
      <xdr:row>8</xdr:row>
      <xdr:rowOff>133439</xdr:rowOff>
    </xdr:to>
    <xdr:pic>
      <xdr:nvPicPr>
        <xdr:cNvPr id="3" name="Afbeelding 2">
          <a:extLst>
            <a:ext uri="{FF2B5EF4-FFF2-40B4-BE49-F238E27FC236}">
              <a16:creationId xmlns:a16="http://schemas.microsoft.com/office/drawing/2014/main" id="{D5067D4B-01B9-41A3-B848-2874E7C4B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8466" y="0"/>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25400</xdr:colOff>
      <xdr:row>0</xdr:row>
      <xdr:rowOff>93134</xdr:rowOff>
    </xdr:from>
    <xdr:to>
      <xdr:col>11</xdr:col>
      <xdr:colOff>231987</xdr:colOff>
      <xdr:row>9</xdr:row>
      <xdr:rowOff>22103</xdr:rowOff>
    </xdr:to>
    <xdr:pic>
      <xdr:nvPicPr>
        <xdr:cNvPr id="3" name="Afbeelding 2">
          <a:extLst>
            <a:ext uri="{FF2B5EF4-FFF2-40B4-BE49-F238E27FC236}">
              <a16:creationId xmlns:a16="http://schemas.microsoft.com/office/drawing/2014/main" id="{23C32776-B07F-428A-A276-42ABAF6AA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5267" y="93134"/>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19</xdr:row>
      <xdr:rowOff>251459</xdr:rowOff>
    </xdr:from>
    <xdr:to>
      <xdr:col>3</xdr:col>
      <xdr:colOff>1735455</xdr:colOff>
      <xdr:row>21</xdr:row>
      <xdr:rowOff>76199</xdr:rowOff>
    </xdr:to>
    <xdr:sp macro="" textlink="">
      <xdr:nvSpPr>
        <xdr:cNvPr id="3" name="Pijl: rechts 2">
          <a:extLst>
            <a:ext uri="{FF2B5EF4-FFF2-40B4-BE49-F238E27FC236}">
              <a16:creationId xmlns:a16="http://schemas.microsoft.com/office/drawing/2014/main" id="{2AFB6182-07C2-0681-7AAC-6F6B1F630958}"/>
            </a:ext>
          </a:extLst>
        </xdr:cNvPr>
        <xdr:cNvSpPr/>
      </xdr:nvSpPr>
      <xdr:spPr>
        <a:xfrm>
          <a:off x="6677025" y="4585334"/>
          <a:ext cx="1697355" cy="377190"/>
        </a:xfrm>
        <a:prstGeom prst="rightArrow">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1371600</xdr:colOff>
      <xdr:row>0</xdr:row>
      <xdr:rowOff>42333</xdr:rowOff>
    </xdr:from>
    <xdr:to>
      <xdr:col>9</xdr:col>
      <xdr:colOff>169756</xdr:colOff>
      <xdr:row>9</xdr:row>
      <xdr:rowOff>58085</xdr:rowOff>
    </xdr:to>
    <xdr:pic>
      <xdr:nvPicPr>
        <xdr:cNvPr id="4" name="Afbeelding 3">
          <a:extLst>
            <a:ext uri="{FF2B5EF4-FFF2-40B4-BE49-F238E27FC236}">
              <a16:creationId xmlns:a16="http://schemas.microsoft.com/office/drawing/2014/main" id="{B7D74DFE-62F4-EC03-15A7-975913E3B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6733" y="42333"/>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160867</xdr:colOff>
      <xdr:row>0</xdr:row>
      <xdr:rowOff>67733</xdr:rowOff>
    </xdr:from>
    <xdr:to>
      <xdr:col>11</xdr:col>
      <xdr:colOff>96520</xdr:colOff>
      <xdr:row>8</xdr:row>
      <xdr:rowOff>334</xdr:rowOff>
    </xdr:to>
    <xdr:pic>
      <xdr:nvPicPr>
        <xdr:cNvPr id="2" name="Afbeelding 1">
          <a:extLst>
            <a:ext uri="{FF2B5EF4-FFF2-40B4-BE49-F238E27FC236}">
              <a16:creationId xmlns:a16="http://schemas.microsoft.com/office/drawing/2014/main" id="{B5BD8F30-98AB-4832-A8AB-C89821547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8347" y="65828"/>
          <a:ext cx="2448348" cy="1372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utrechtcloud.sharepoint.com/sites/Aanbestedingvoertuigen-Team-BV/Gedeelde%20documenten/General/Heraanbesteding/4.%20Nota%20van%20Inlichtingen/Infvulform.%20Hierzien%20NVI/P2%20Invulformulier%20kwaliteit%20en%20prijs%20emissieloze%20haakarmwagen%20Utrecht.xlsx" TargetMode="External"/><Relationship Id="rId2" Type="http://schemas.microsoft.com/office/2019/04/relationships/externalLinkLongPath" Target="P2%20Invulformulier%20kwaliteit%20en%20prijs%20emissieloze%20haakarmwagen%20Utrecht.xlsx?8385A1D7" TargetMode="External"/><Relationship Id="rId1" Type="http://schemas.openxmlformats.org/officeDocument/2006/relationships/externalLinkPath" Target="file:///\\8385A1D7\P2%20Invulformulier%20kwaliteit%20en%20prijs%20emissieloze%20haakarmwagen%20Utre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1 Samenvatting Omvang &amp; Aantal"/>
      <sheetName val="T2 Kwaliteit P2"/>
      <sheetName val="T3 Prijs Aanschaf P2"/>
      <sheetName val="T4 Prijs ROS P2"/>
    </sheetNames>
    <sheetDataSet>
      <sheetData sheetId="0">
        <row r="5">
          <cell r="B5" t="str">
            <v>Perceel 2</v>
          </cell>
        </row>
      </sheetData>
      <sheetData sheetId="1"/>
      <sheetData sheetId="2"/>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11A5-F24E-4874-88E2-DE21FF495FC5}">
  <sheetPr codeName="Blad1">
    <pageSetUpPr fitToPage="1"/>
  </sheetPr>
  <dimension ref="B1:F24"/>
  <sheetViews>
    <sheetView showGridLines="0" view="pageBreakPreview" zoomScale="90" zoomScaleNormal="100" zoomScaleSheetLayoutView="90" workbookViewId="0">
      <selection activeCell="G17" sqref="G17"/>
    </sheetView>
  </sheetViews>
  <sheetFormatPr defaultColWidth="8.88671875" defaultRowHeight="13.8" x14ac:dyDescent="0.3"/>
  <cols>
    <col min="1" max="1" width="3.33203125" style="2" customWidth="1"/>
    <col min="2" max="2" width="30.44140625" style="2" customWidth="1"/>
    <col min="3" max="3" width="85.6640625" style="2" customWidth="1"/>
    <col min="4" max="4" width="27.6640625" style="1" customWidth="1"/>
    <col min="5" max="5" width="8.88671875" style="2"/>
    <col min="6" max="6" width="0" style="2" hidden="1" customWidth="1"/>
    <col min="7" max="9" width="8.88671875" style="2"/>
    <col min="10" max="10" width="3.33203125" style="2" customWidth="1"/>
    <col min="11" max="16384" width="8.88671875" style="2"/>
  </cols>
  <sheetData>
    <row r="1" spans="2:6" ht="8.4" customHeight="1" x14ac:dyDescent="0.3"/>
    <row r="2" spans="2:6" ht="15.6" x14ac:dyDescent="0.3">
      <c r="B2" s="83" t="s">
        <v>90</v>
      </c>
      <c r="C2" s="83"/>
      <c r="D2" s="83"/>
      <c r="E2" s="83"/>
      <c r="F2" s="40"/>
    </row>
    <row r="3" spans="2:6" ht="15.6" x14ac:dyDescent="0.3">
      <c r="B3" s="83" t="s">
        <v>0</v>
      </c>
      <c r="C3" s="83"/>
      <c r="D3" s="83"/>
      <c r="E3" s="83"/>
      <c r="F3" s="40"/>
    </row>
    <row r="4" spans="2:6" ht="15.6" x14ac:dyDescent="0.3">
      <c r="B4" s="83" t="s">
        <v>1</v>
      </c>
      <c r="C4" s="83"/>
      <c r="D4" s="83"/>
      <c r="E4" s="83"/>
      <c r="F4" s="40"/>
    </row>
    <row r="5" spans="2:6" ht="15.6" x14ac:dyDescent="0.3">
      <c r="B5" s="35" t="s">
        <v>124</v>
      </c>
      <c r="C5" s="35" t="s">
        <v>125</v>
      </c>
      <c r="D5" s="34"/>
      <c r="E5" s="36"/>
    </row>
    <row r="6" spans="2:6" x14ac:dyDescent="0.3">
      <c r="B6" s="2" t="s">
        <v>99</v>
      </c>
      <c r="C6" s="41" t="s">
        <v>100</v>
      </c>
    </row>
    <row r="7" spans="2:6" x14ac:dyDescent="0.3">
      <c r="B7" s="2" t="s">
        <v>2</v>
      </c>
      <c r="C7" s="41" t="s">
        <v>100</v>
      </c>
    </row>
    <row r="8" spans="2:6" x14ac:dyDescent="0.3">
      <c r="B8" s="2" t="s">
        <v>77</v>
      </c>
      <c r="C8" s="41" t="s">
        <v>100</v>
      </c>
    </row>
    <row r="10" spans="2:6" ht="14.4" customHeight="1" x14ac:dyDescent="0.3">
      <c r="B10" s="85" t="s">
        <v>101</v>
      </c>
      <c r="C10" s="86"/>
      <c r="D10" s="42" t="s">
        <v>3</v>
      </c>
    </row>
    <row r="11" spans="2:6" ht="14.4" customHeight="1" x14ac:dyDescent="0.3">
      <c r="B11" s="84" t="s">
        <v>4</v>
      </c>
      <c r="C11" s="9" t="s">
        <v>85</v>
      </c>
      <c r="D11" s="43">
        <f>'T2 Kwaliteit Perceel P4'!F15</f>
        <v>0</v>
      </c>
    </row>
    <row r="12" spans="2:6" ht="14.4" customHeight="1" x14ac:dyDescent="0.3">
      <c r="B12" s="84"/>
      <c r="C12" s="9" t="s">
        <v>86</v>
      </c>
      <c r="D12" s="43">
        <f>'T3 Prijs Aanschaf P4'!F21</f>
        <v>0</v>
      </c>
    </row>
    <row r="13" spans="2:6" x14ac:dyDescent="0.3">
      <c r="B13" s="84"/>
      <c r="C13" s="9" t="s">
        <v>91</v>
      </c>
      <c r="D13" s="43">
        <f>'T4 Prijs ROS P4'!F11</f>
        <v>0</v>
      </c>
    </row>
    <row r="14" spans="2:6" x14ac:dyDescent="0.3">
      <c r="C14" s="44" t="s">
        <v>5</v>
      </c>
      <c r="D14" s="11">
        <f>SUM(D11:D13)</f>
        <v>0</v>
      </c>
    </row>
    <row r="15" spans="2:6" ht="5.4" customHeight="1" x14ac:dyDescent="0.3">
      <c r="C15" s="44"/>
      <c r="D15" s="11"/>
    </row>
    <row r="16" spans="2:6" x14ac:dyDescent="0.3">
      <c r="B16" s="85" t="s">
        <v>7</v>
      </c>
      <c r="C16" s="86"/>
      <c r="D16" s="42" t="s">
        <v>6</v>
      </c>
      <c r="F16" s="22" t="s">
        <v>102</v>
      </c>
    </row>
    <row r="17" spans="2:6" x14ac:dyDescent="0.3">
      <c r="B17" s="9" t="s">
        <v>7</v>
      </c>
      <c r="C17" s="9" t="s">
        <v>87</v>
      </c>
      <c r="D17" s="76">
        <v>2</v>
      </c>
      <c r="F17" s="1">
        <v>1</v>
      </c>
    </row>
    <row r="18" spans="2:6" x14ac:dyDescent="0.3">
      <c r="D18" s="45"/>
      <c r="F18" s="1"/>
    </row>
    <row r="19" spans="2:6" x14ac:dyDescent="0.3">
      <c r="B19" s="46" t="s">
        <v>79</v>
      </c>
      <c r="C19" s="47"/>
      <c r="D19" s="45"/>
      <c r="F19" s="1"/>
    </row>
    <row r="20" spans="2:6" x14ac:dyDescent="0.3">
      <c r="B20" s="48" t="s">
        <v>80</v>
      </c>
      <c r="C20" s="63" t="s">
        <v>103</v>
      </c>
      <c r="D20" s="49"/>
      <c r="F20" s="1"/>
    </row>
    <row r="21" spans="2:6" x14ac:dyDescent="0.3">
      <c r="B21" s="52" t="s">
        <v>117</v>
      </c>
      <c r="C21" s="50" t="s">
        <v>100</v>
      </c>
      <c r="D21" s="51"/>
      <c r="F21" s="1"/>
    </row>
    <row r="22" spans="2:6" x14ac:dyDescent="0.3">
      <c r="B22" s="52" t="s">
        <v>81</v>
      </c>
      <c r="C22" s="50" t="s">
        <v>100</v>
      </c>
      <c r="D22" s="51"/>
      <c r="F22" s="1"/>
    </row>
    <row r="23" spans="2:6" x14ac:dyDescent="0.3">
      <c r="B23" s="52" t="s">
        <v>126</v>
      </c>
      <c r="C23" s="50" t="s">
        <v>100</v>
      </c>
      <c r="D23" s="51"/>
      <c r="F23" s="1"/>
    </row>
    <row r="24" spans="2:6" ht="9" customHeight="1" x14ac:dyDescent="0.3">
      <c r="D24" s="53"/>
    </row>
  </sheetData>
  <mergeCells count="6">
    <mergeCell ref="B3:E3"/>
    <mergeCell ref="B2:E2"/>
    <mergeCell ref="B4:E4"/>
    <mergeCell ref="B11:B13"/>
    <mergeCell ref="B16:C16"/>
    <mergeCell ref="B10:C10"/>
  </mergeCells>
  <dataValidations count="1">
    <dataValidation type="list" allowBlank="1" showInputMessage="1" showErrorMessage="1" sqref="D18" xr:uid="{B46F1729-7090-4E57-BAF1-83B6E5D4D942}">
      <formula1>$F$16:$F$17</formula1>
    </dataValidation>
  </dataValidations>
  <pageMargins left="0.7" right="0.7" top="0.75" bottom="0.75" header="0.3" footer="0.3"/>
  <pageSetup paperSize="9" scale="71"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A8AE-4C15-402E-A89E-0BA78EC9B682}">
  <sheetPr codeName="Blad2">
    <pageSetUpPr fitToPage="1"/>
  </sheetPr>
  <dimension ref="A1:L75"/>
  <sheetViews>
    <sheetView showGridLines="0" view="pageBreakPreview" topLeftCell="A50" zoomScaleNormal="100" zoomScaleSheetLayoutView="100" zoomScalePageLayoutView="85" workbookViewId="0">
      <selection activeCell="C70" sqref="C70:D74"/>
    </sheetView>
  </sheetViews>
  <sheetFormatPr defaultColWidth="8.88671875" defaultRowHeight="13.8" x14ac:dyDescent="0.3"/>
  <cols>
    <col min="1" max="1" width="1.5546875" style="2" customWidth="1"/>
    <col min="2" max="2" width="18.88671875" style="1" customWidth="1"/>
    <col min="3" max="3" width="74.109375" style="2" customWidth="1"/>
    <col min="4" max="5" width="15.109375" style="1" customWidth="1"/>
    <col min="6" max="6" width="74" style="2" customWidth="1"/>
    <col min="7" max="7" width="1" style="1" hidden="1" customWidth="1"/>
    <col min="8" max="8" width="20.33203125" style="1" customWidth="1"/>
    <col min="9" max="10" width="18.33203125" style="1" customWidth="1"/>
    <col min="11" max="11" width="1.5546875" style="2" customWidth="1"/>
    <col min="12" max="16384" width="8.88671875" style="2"/>
  </cols>
  <sheetData>
    <row r="1" spans="2:8" ht="8.4" customHeight="1" x14ac:dyDescent="0.3"/>
    <row r="2" spans="2:8" ht="15.6" x14ac:dyDescent="0.3">
      <c r="B2" s="83" t="s">
        <v>90</v>
      </c>
      <c r="C2" s="83"/>
      <c r="D2" s="83"/>
      <c r="E2" s="83"/>
      <c r="F2" s="83"/>
      <c r="G2" s="34"/>
      <c r="H2" s="34"/>
    </row>
    <row r="3" spans="2:8" ht="15.6" x14ac:dyDescent="0.3">
      <c r="B3" s="83" t="s">
        <v>0</v>
      </c>
      <c r="C3" s="83"/>
      <c r="D3" s="83"/>
      <c r="E3" s="83"/>
      <c r="F3" s="83"/>
      <c r="G3" s="83"/>
      <c r="H3" s="83"/>
    </row>
    <row r="4" spans="2:8" ht="15.6" x14ac:dyDescent="0.3">
      <c r="B4" s="83" t="s">
        <v>8</v>
      </c>
      <c r="C4" s="83"/>
      <c r="D4" s="83"/>
      <c r="E4" s="83"/>
      <c r="F4" s="83"/>
      <c r="G4" s="34"/>
      <c r="H4" s="34"/>
    </row>
    <row r="5" spans="2:8" ht="15.6" x14ac:dyDescent="0.3">
      <c r="B5" s="33" t="str">
        <f>'T1 Samenvatting Omvang &amp; Aantal'!B5</f>
        <v>Perceel 4</v>
      </c>
      <c r="C5" s="35" t="str">
        <f>'T1 Samenvatting Omvang &amp; Aantal'!C5</f>
        <v>Haakarmwagen</v>
      </c>
      <c r="D5" s="34"/>
      <c r="E5" s="34"/>
      <c r="F5" s="36"/>
      <c r="G5" s="34"/>
      <c r="H5" s="34"/>
    </row>
    <row r="6" spans="2:8" x14ac:dyDescent="0.3">
      <c r="B6" s="4" t="s">
        <v>99</v>
      </c>
      <c r="C6" s="2" t="str">
        <f>'T1 Samenvatting Omvang &amp; Aantal'!C6</f>
        <v>[invullen door Opdrachtnemer ]</v>
      </c>
    </row>
    <row r="7" spans="2:8" x14ac:dyDescent="0.3">
      <c r="B7" s="4" t="s">
        <v>2</v>
      </c>
      <c r="C7" s="2" t="str">
        <f>'T1 Samenvatting Omvang &amp; Aantal'!C7</f>
        <v>[invullen door Opdrachtnemer ]</v>
      </c>
    </row>
    <row r="8" spans="2:8" x14ac:dyDescent="0.3">
      <c r="B8" s="2" t="s">
        <v>77</v>
      </c>
      <c r="C8" s="2" t="str">
        <f>'T1 Samenvatting Omvang &amp; Aantal'!C8</f>
        <v>[invullen door Opdrachtnemer ]</v>
      </c>
    </row>
    <row r="10" spans="2:8" ht="41.4" x14ac:dyDescent="0.3">
      <c r="B10" s="85" t="s">
        <v>9</v>
      </c>
      <c r="C10" s="95"/>
      <c r="D10" s="5" t="s">
        <v>10</v>
      </c>
      <c r="E10" s="5" t="s">
        <v>11</v>
      </c>
      <c r="F10" s="6" t="s">
        <v>104</v>
      </c>
      <c r="G10" s="7"/>
    </row>
    <row r="11" spans="2:8" x14ac:dyDescent="0.3">
      <c r="B11" s="8" t="s">
        <v>12</v>
      </c>
      <c r="C11" s="9" t="s">
        <v>46</v>
      </c>
      <c r="D11" s="28">
        <v>0.2</v>
      </c>
      <c r="E11" s="10">
        <f>$E$15*D11</f>
        <v>12</v>
      </c>
      <c r="F11" s="10">
        <f>J27</f>
        <v>0</v>
      </c>
    </row>
    <row r="12" spans="2:8" x14ac:dyDescent="0.3">
      <c r="B12" s="8" t="s">
        <v>13</v>
      </c>
      <c r="C12" s="9" t="s">
        <v>92</v>
      </c>
      <c r="D12" s="28">
        <v>0.3</v>
      </c>
      <c r="E12" s="10">
        <f>$E$15*D12</f>
        <v>18</v>
      </c>
      <c r="F12" s="10">
        <f>J39</f>
        <v>0</v>
      </c>
    </row>
    <row r="13" spans="2:8" x14ac:dyDescent="0.3">
      <c r="B13" s="8" t="s">
        <v>14</v>
      </c>
      <c r="C13" s="9" t="s">
        <v>179</v>
      </c>
      <c r="D13" s="28">
        <v>0.25</v>
      </c>
      <c r="E13" s="10">
        <f>$E$15*D13</f>
        <v>15</v>
      </c>
      <c r="F13" s="10">
        <f>J51</f>
        <v>0</v>
      </c>
    </row>
    <row r="14" spans="2:8" x14ac:dyDescent="0.3">
      <c r="B14" s="8" t="s">
        <v>40</v>
      </c>
      <c r="C14" s="9" t="s">
        <v>15</v>
      </c>
      <c r="D14" s="28">
        <v>0.25</v>
      </c>
      <c r="E14" s="10">
        <f>$E$15*D14</f>
        <v>15</v>
      </c>
      <c r="F14" s="10">
        <f>J75</f>
        <v>0</v>
      </c>
    </row>
    <row r="15" spans="2:8" x14ac:dyDescent="0.3">
      <c r="D15" s="39">
        <f>SUM(D11:D14)</f>
        <v>1</v>
      </c>
      <c r="E15" s="11">
        <v>60</v>
      </c>
      <c r="F15" s="11">
        <f>SUM(F11:F14)</f>
        <v>0</v>
      </c>
      <c r="G15" s="12"/>
    </row>
    <row r="16" spans="2:8" ht="5.4" customHeight="1" x14ac:dyDescent="0.3">
      <c r="F16" s="1"/>
    </row>
    <row r="17" spans="2:12" x14ac:dyDescent="0.3">
      <c r="B17" s="13" t="s">
        <v>12</v>
      </c>
      <c r="C17" s="14" t="s">
        <v>46</v>
      </c>
      <c r="D17" s="15"/>
      <c r="E17" s="15"/>
      <c r="F17" s="14"/>
      <c r="G17" s="15"/>
      <c r="H17" s="15"/>
      <c r="I17" s="15"/>
      <c r="J17" s="16"/>
    </row>
    <row r="18" spans="2:12" ht="55.2" customHeight="1" x14ac:dyDescent="0.3">
      <c r="B18" s="17" t="s">
        <v>16</v>
      </c>
      <c r="C18" s="18" t="s">
        <v>17</v>
      </c>
      <c r="D18" s="19" t="s">
        <v>47</v>
      </c>
      <c r="E18" s="19" t="s">
        <v>48</v>
      </c>
      <c r="F18" s="18" t="s">
        <v>54</v>
      </c>
      <c r="G18" s="20" t="s">
        <v>19</v>
      </c>
      <c r="H18" s="19" t="s">
        <v>49</v>
      </c>
      <c r="I18" s="19" t="s">
        <v>105</v>
      </c>
      <c r="J18" s="21" t="s">
        <v>21</v>
      </c>
    </row>
    <row r="19" spans="2:12" ht="11.4" hidden="1" customHeight="1" x14ac:dyDescent="0.3">
      <c r="B19" s="1">
        <v>0.3</v>
      </c>
      <c r="D19" s="22"/>
      <c r="E19" s="22"/>
      <c r="F19" s="4"/>
      <c r="G19" s="1">
        <v>0</v>
      </c>
      <c r="L19" s="22"/>
    </row>
    <row r="20" spans="2:12" ht="110.4" x14ac:dyDescent="0.3">
      <c r="B20" s="23" t="s">
        <v>22</v>
      </c>
      <c r="C20" s="24" t="s">
        <v>118</v>
      </c>
      <c r="D20" s="25">
        <v>10000</v>
      </c>
      <c r="E20" s="25">
        <f>D20*1.15</f>
        <v>11500</v>
      </c>
      <c r="F20" s="9" t="s">
        <v>106</v>
      </c>
      <c r="G20" s="8">
        <v>0</v>
      </c>
      <c r="H20" s="10">
        <f>$E$11*B19</f>
        <v>3.5999999999999996</v>
      </c>
      <c r="I20" s="26">
        <v>10000</v>
      </c>
      <c r="J20" s="10">
        <f>(1-(I20-E20)/(D20-E20))*H20</f>
        <v>0</v>
      </c>
      <c r="L20" s="1"/>
    </row>
    <row r="21" spans="2:12" ht="18.600000000000001" hidden="1" customHeight="1" x14ac:dyDescent="0.3">
      <c r="B21" s="1">
        <v>0.2</v>
      </c>
      <c r="D21" s="22"/>
      <c r="E21" s="22"/>
      <c r="F21" s="4"/>
      <c r="G21" s="1">
        <v>0</v>
      </c>
    </row>
    <row r="22" spans="2:12" ht="96" customHeight="1" x14ac:dyDescent="0.3">
      <c r="B22" s="23" t="s">
        <v>27</v>
      </c>
      <c r="C22" s="24" t="s">
        <v>119</v>
      </c>
      <c r="D22" s="25">
        <v>8500</v>
      </c>
      <c r="E22" s="25">
        <v>7800</v>
      </c>
      <c r="F22" s="27" t="s">
        <v>107</v>
      </c>
      <c r="G22" s="8">
        <v>0</v>
      </c>
      <c r="H22" s="10">
        <f>$E$11*B21</f>
        <v>2.4000000000000004</v>
      </c>
      <c r="I22" s="26">
        <v>8500</v>
      </c>
      <c r="J22" s="10">
        <f>(1-(I22-E22)/(D22-E22))*H22</f>
        <v>0</v>
      </c>
    </row>
    <row r="23" spans="2:12" ht="12" hidden="1" customHeight="1" x14ac:dyDescent="0.3">
      <c r="B23" s="1">
        <v>0.3</v>
      </c>
      <c r="D23" s="22"/>
      <c r="E23" s="22"/>
      <c r="F23" s="4"/>
      <c r="G23" s="1">
        <v>0</v>
      </c>
    </row>
    <row r="24" spans="2:12" ht="109.8" customHeight="1" x14ac:dyDescent="0.3">
      <c r="B24" s="23" t="s">
        <v>28</v>
      </c>
      <c r="C24" s="24" t="s">
        <v>127</v>
      </c>
      <c r="D24" s="25">
        <v>9000</v>
      </c>
      <c r="E24" s="25">
        <v>8000</v>
      </c>
      <c r="F24" s="27" t="s">
        <v>130</v>
      </c>
      <c r="G24" s="8">
        <v>0</v>
      </c>
      <c r="H24" s="10">
        <f>$E$11*B23</f>
        <v>3.5999999999999996</v>
      </c>
      <c r="I24" s="26">
        <v>9000</v>
      </c>
      <c r="J24" s="10">
        <f>(1-(I24-E24)/(D24-E24))*H24</f>
        <v>0</v>
      </c>
    </row>
    <row r="25" spans="2:12" ht="15" hidden="1" customHeight="1" x14ac:dyDescent="0.3">
      <c r="B25" s="1">
        <v>0.2</v>
      </c>
      <c r="D25" s="22"/>
      <c r="E25" s="22"/>
      <c r="F25" s="4"/>
      <c r="G25" s="1">
        <v>0</v>
      </c>
    </row>
    <row r="26" spans="2:12" ht="110.4" x14ac:dyDescent="0.3">
      <c r="B26" s="23" t="s">
        <v>29</v>
      </c>
      <c r="C26" s="24" t="s">
        <v>120</v>
      </c>
      <c r="D26" s="25">
        <v>250</v>
      </c>
      <c r="E26" s="25">
        <v>300</v>
      </c>
      <c r="F26" s="27" t="s">
        <v>129</v>
      </c>
      <c r="G26" s="8">
        <v>0</v>
      </c>
      <c r="H26" s="10">
        <f>$E$11*B25</f>
        <v>2.4000000000000004</v>
      </c>
      <c r="I26" s="26">
        <v>250</v>
      </c>
      <c r="J26" s="10">
        <f>(1-(I26-E26)/(D26-E26))*H26</f>
        <v>0</v>
      </c>
    </row>
    <row r="27" spans="2:12" ht="15" hidden="1" customHeight="1" x14ac:dyDescent="0.3">
      <c r="B27" s="12">
        <f>SUM(B19,B21,B23,B25)</f>
        <v>1</v>
      </c>
      <c r="H27" s="11">
        <f>SUM(H20,H22,H24,H26)</f>
        <v>12</v>
      </c>
      <c r="J27" s="11">
        <f>SUM(J20,J22,J24,J26)</f>
        <v>0</v>
      </c>
    </row>
    <row r="29" spans="2:12" x14ac:dyDescent="0.3">
      <c r="B29" s="13" t="s">
        <v>13</v>
      </c>
      <c r="C29" s="14" t="s">
        <v>94</v>
      </c>
      <c r="D29" s="15"/>
      <c r="E29" s="15"/>
      <c r="F29" s="14"/>
      <c r="G29" s="15"/>
      <c r="H29" s="15"/>
      <c r="I29" s="15"/>
      <c r="J29" s="16"/>
    </row>
    <row r="30" spans="2:12" ht="29.4" customHeight="1" x14ac:dyDescent="0.3">
      <c r="B30" s="17" t="s">
        <v>16</v>
      </c>
      <c r="C30" s="18" t="s">
        <v>17</v>
      </c>
      <c r="D30" s="19" t="s">
        <v>47</v>
      </c>
      <c r="E30" s="19" t="s">
        <v>48</v>
      </c>
      <c r="F30" s="18" t="s">
        <v>54</v>
      </c>
      <c r="G30" s="19" t="s">
        <v>19</v>
      </c>
      <c r="H30" s="19" t="s">
        <v>49</v>
      </c>
      <c r="I30" s="19" t="s">
        <v>105</v>
      </c>
      <c r="J30" s="21" t="s">
        <v>21</v>
      </c>
    </row>
    <row r="31" spans="2:12" ht="0.6" hidden="1" customHeight="1" x14ac:dyDescent="0.3">
      <c r="B31" s="1">
        <v>0.55000000000000004</v>
      </c>
      <c r="D31" s="22"/>
      <c r="E31" s="22"/>
      <c r="F31" s="4"/>
    </row>
    <row r="32" spans="2:12" ht="117.6" customHeight="1" x14ac:dyDescent="0.3">
      <c r="B32" s="23" t="s">
        <v>30</v>
      </c>
      <c r="C32" s="78" t="s">
        <v>177</v>
      </c>
      <c r="D32" s="28">
        <v>0.8</v>
      </c>
      <c r="E32" s="28">
        <v>0.95</v>
      </c>
      <c r="F32" s="142" t="s">
        <v>180</v>
      </c>
      <c r="G32" s="8">
        <v>0</v>
      </c>
      <c r="H32" s="10">
        <f>$E$12*B31</f>
        <v>9.9</v>
      </c>
      <c r="I32" s="29">
        <v>0.8</v>
      </c>
      <c r="J32" s="10">
        <f>(1-(I32-E32)/(D32-E32))*H32</f>
        <v>0</v>
      </c>
    </row>
    <row r="33" spans="2:10" ht="1.2" hidden="1" customHeight="1" x14ac:dyDescent="0.3">
      <c r="B33" s="1">
        <v>0.15</v>
      </c>
      <c r="D33" s="25"/>
      <c r="E33" s="25"/>
      <c r="F33" s="4"/>
    </row>
    <row r="34" spans="2:10" ht="136.80000000000001" customHeight="1" x14ac:dyDescent="0.3">
      <c r="B34" s="23" t="s">
        <v>31</v>
      </c>
      <c r="C34" s="78" t="s">
        <v>178</v>
      </c>
      <c r="D34" s="25">
        <v>85</v>
      </c>
      <c r="E34" s="25">
        <v>75</v>
      </c>
      <c r="F34" s="27" t="s">
        <v>181</v>
      </c>
      <c r="G34" s="8">
        <v>0</v>
      </c>
      <c r="H34" s="10">
        <f>$E$12*B33</f>
        <v>2.6999999999999997</v>
      </c>
      <c r="I34" s="26">
        <v>85</v>
      </c>
      <c r="J34" s="64">
        <f>(1-(I34-E34)/(D34-E34))*H34</f>
        <v>0</v>
      </c>
    </row>
    <row r="35" spans="2:10" ht="30.6" hidden="1" customHeight="1" x14ac:dyDescent="0.3">
      <c r="B35" s="1">
        <v>0.1</v>
      </c>
      <c r="D35" s="22"/>
      <c r="E35" s="22"/>
      <c r="F35" s="4"/>
    </row>
    <row r="36" spans="2:10" ht="110.4" x14ac:dyDescent="0.3">
      <c r="B36" s="23" t="s">
        <v>32</v>
      </c>
      <c r="C36" s="24" t="s">
        <v>93</v>
      </c>
      <c r="D36" s="25">
        <v>18000</v>
      </c>
      <c r="E36" s="25">
        <v>22000</v>
      </c>
      <c r="F36" s="30" t="s">
        <v>108</v>
      </c>
      <c r="G36" s="8">
        <v>0</v>
      </c>
      <c r="H36" s="10">
        <f>$E$12*B35</f>
        <v>1.8</v>
      </c>
      <c r="I36" s="26">
        <v>18000</v>
      </c>
      <c r="J36" s="64">
        <f>(1-(I36-E36)/(D36-E36))*H36</f>
        <v>0</v>
      </c>
    </row>
    <row r="37" spans="2:10" ht="0.6" customHeight="1" x14ac:dyDescent="0.3">
      <c r="B37" s="1">
        <v>0.2</v>
      </c>
      <c r="D37" s="22"/>
      <c r="E37" s="22"/>
      <c r="F37" s="31"/>
    </row>
    <row r="38" spans="2:10" ht="85.2" customHeight="1" x14ac:dyDescent="0.3">
      <c r="B38" s="23" t="s">
        <v>33</v>
      </c>
      <c r="C38" s="65" t="s">
        <v>98</v>
      </c>
      <c r="D38" s="8">
        <v>24</v>
      </c>
      <c r="E38" s="8">
        <v>48</v>
      </c>
      <c r="F38" s="27" t="s">
        <v>109</v>
      </c>
      <c r="G38" s="8">
        <v>0</v>
      </c>
      <c r="H38" s="10">
        <f>$E$12*B37</f>
        <v>3.6</v>
      </c>
      <c r="I38" s="26">
        <v>24</v>
      </c>
      <c r="J38" s="10">
        <f>(1-(I38-E38)/(D38-E38))*H38</f>
        <v>0</v>
      </c>
    </row>
    <row r="39" spans="2:10" ht="15" hidden="1" customHeight="1" x14ac:dyDescent="0.3">
      <c r="B39" s="12">
        <f>SUM(B31,B33,B35,B37)</f>
        <v>1</v>
      </c>
      <c r="C39" s="3"/>
      <c r="D39" s="12"/>
      <c r="E39" s="12"/>
      <c r="F39" s="3"/>
      <c r="G39" s="12"/>
      <c r="H39" s="11">
        <f>SUM(H32,H34,H36,H38)</f>
        <v>18</v>
      </c>
      <c r="I39" s="11"/>
      <c r="J39" s="11">
        <f t="shared" ref="J39" si="0">SUM(J32,J34,J36,J38)</f>
        <v>0</v>
      </c>
    </row>
    <row r="40" spans="2:10" ht="14.4" customHeight="1" x14ac:dyDescent="0.3"/>
    <row r="41" spans="2:10" x14ac:dyDescent="0.3">
      <c r="B41" s="13" t="s">
        <v>14</v>
      </c>
      <c r="C41" s="14" t="s">
        <v>131</v>
      </c>
      <c r="D41" s="15"/>
      <c r="E41" s="15"/>
      <c r="F41" s="14"/>
      <c r="G41" s="15"/>
      <c r="H41" s="15"/>
      <c r="I41" s="15"/>
      <c r="J41" s="16"/>
    </row>
    <row r="42" spans="2:10" ht="28.95" customHeight="1" x14ac:dyDescent="0.3">
      <c r="B42" s="17" t="s">
        <v>16</v>
      </c>
      <c r="C42" s="18" t="s">
        <v>17</v>
      </c>
      <c r="D42" s="19" t="s">
        <v>47</v>
      </c>
      <c r="E42" s="19" t="s">
        <v>48</v>
      </c>
      <c r="F42" s="18" t="s">
        <v>54</v>
      </c>
      <c r="G42" s="20" t="s">
        <v>19</v>
      </c>
      <c r="H42" s="19" t="s">
        <v>20</v>
      </c>
      <c r="I42" s="19" t="s">
        <v>105</v>
      </c>
      <c r="J42" s="21" t="s">
        <v>21</v>
      </c>
    </row>
    <row r="43" spans="2:10" ht="13.8" hidden="1" customHeight="1" x14ac:dyDescent="0.3">
      <c r="B43" s="1">
        <v>0.2</v>
      </c>
      <c r="D43" s="22"/>
      <c r="E43" s="22"/>
      <c r="F43" s="4"/>
    </row>
    <row r="44" spans="2:10" ht="124.2" x14ac:dyDescent="0.3">
      <c r="B44" s="23" t="s">
        <v>34</v>
      </c>
      <c r="C44" s="108" t="s">
        <v>182</v>
      </c>
      <c r="D44" s="80">
        <v>120</v>
      </c>
      <c r="E44" s="80">
        <v>30</v>
      </c>
      <c r="F44" s="27" t="s">
        <v>132</v>
      </c>
      <c r="G44" s="80"/>
      <c r="H44" s="79">
        <f>$E$13*B43</f>
        <v>3</v>
      </c>
      <c r="I44" s="81">
        <v>120</v>
      </c>
      <c r="J44" s="79">
        <f>(1-(I44-E44)/(D44-E44))*H44</f>
        <v>0</v>
      </c>
    </row>
    <row r="45" spans="2:10" ht="13.8" hidden="1" customHeight="1" x14ac:dyDescent="0.3">
      <c r="B45" s="1">
        <v>0.25</v>
      </c>
      <c r="H45" s="32"/>
      <c r="I45" s="38"/>
      <c r="J45" s="37"/>
    </row>
    <row r="46" spans="2:10" ht="124.2" x14ac:dyDescent="0.3">
      <c r="B46" s="23" t="s">
        <v>51</v>
      </c>
      <c r="C46" s="108" t="s">
        <v>133</v>
      </c>
      <c r="D46" s="80">
        <f>4*60</f>
        <v>240</v>
      </c>
      <c r="E46" s="80">
        <v>60</v>
      </c>
      <c r="F46" s="27" t="s">
        <v>132</v>
      </c>
      <c r="G46" s="80"/>
      <c r="H46" s="79">
        <f>$E$13*B45</f>
        <v>3.75</v>
      </c>
      <c r="I46" s="81">
        <v>240</v>
      </c>
      <c r="J46" s="79">
        <f>(1-(I46-E46)/(D46-E46))*H46</f>
        <v>0</v>
      </c>
    </row>
    <row r="47" spans="2:10" ht="18" hidden="1" customHeight="1" x14ac:dyDescent="0.3">
      <c r="B47" s="1">
        <v>0.25</v>
      </c>
      <c r="H47" s="32"/>
      <c r="I47" s="38"/>
      <c r="J47" s="37"/>
    </row>
    <row r="48" spans="2:10" ht="138" x14ac:dyDescent="0.3">
      <c r="B48" s="23" t="s">
        <v>52</v>
      </c>
      <c r="C48" s="108" t="s">
        <v>134</v>
      </c>
      <c r="D48" s="80">
        <v>120</v>
      </c>
      <c r="E48" s="80">
        <v>30</v>
      </c>
      <c r="F48" s="27" t="s">
        <v>135</v>
      </c>
      <c r="G48" s="80"/>
      <c r="H48" s="79">
        <f>$E$13*B47</f>
        <v>3.75</v>
      </c>
      <c r="I48" s="81">
        <v>120</v>
      </c>
      <c r="J48" s="79">
        <f>(1-(I48-E48)/(D48-E48))*H48</f>
        <v>0</v>
      </c>
    </row>
    <row r="49" spans="1:11" ht="24.6" hidden="1" customHeight="1" x14ac:dyDescent="0.3">
      <c r="B49" s="1">
        <v>0.15</v>
      </c>
      <c r="H49" s="32"/>
      <c r="I49" s="38"/>
      <c r="J49" s="37"/>
    </row>
    <row r="50" spans="1:11" ht="110.4" x14ac:dyDescent="0.3">
      <c r="B50" s="23" t="s">
        <v>53</v>
      </c>
      <c r="C50" s="108" t="s">
        <v>136</v>
      </c>
      <c r="D50" s="28">
        <v>0.95</v>
      </c>
      <c r="E50" s="28">
        <v>0.99</v>
      </c>
      <c r="F50" s="27" t="s">
        <v>137</v>
      </c>
      <c r="G50" s="80"/>
      <c r="H50" s="79">
        <f>$E$13*B49</f>
        <v>2.25</v>
      </c>
      <c r="I50" s="29">
        <v>0.95</v>
      </c>
      <c r="J50" s="79">
        <f>(1-(I50-E50)/(D50-E50))*H50</f>
        <v>0</v>
      </c>
    </row>
    <row r="51" spans="1:11" ht="25.2" hidden="1" customHeight="1" x14ac:dyDescent="0.3">
      <c r="B51" s="12">
        <v>0.15</v>
      </c>
      <c r="C51" s="109"/>
      <c r="D51" s="110"/>
      <c r="E51" s="110"/>
      <c r="F51" s="111"/>
      <c r="H51" s="32"/>
      <c r="I51" s="112"/>
      <c r="J51" s="32"/>
    </row>
    <row r="52" spans="1:11" ht="68.400000000000006" customHeight="1" x14ac:dyDescent="0.3">
      <c r="B52" s="23" t="s">
        <v>138</v>
      </c>
      <c r="C52" s="113" t="s">
        <v>139</v>
      </c>
      <c r="D52" s="114">
        <v>0.75</v>
      </c>
      <c r="E52" s="114">
        <v>0.95</v>
      </c>
      <c r="F52" s="115" t="s">
        <v>140</v>
      </c>
      <c r="G52" s="80"/>
      <c r="H52" s="79">
        <f>$E$13*B51</f>
        <v>2.25</v>
      </c>
      <c r="I52" s="116">
        <v>0.75</v>
      </c>
      <c r="J52" s="79">
        <f>(1-(I52-E52)/(D52-E52))*H52</f>
        <v>0</v>
      </c>
    </row>
    <row r="53" spans="1:11" ht="25.2" hidden="1" customHeight="1" x14ac:dyDescent="0.3">
      <c r="B53" s="12">
        <f>SUM(B43,B45,B49,B51,B47)</f>
        <v>1</v>
      </c>
      <c r="H53" s="32">
        <f>SUM(H44,H46,H48,H50,H52)</f>
        <v>15</v>
      </c>
      <c r="I53" s="32"/>
      <c r="J53" s="32">
        <f t="shared" ref="J53" si="1">SUM(J44,J46,J48,J50)</f>
        <v>0</v>
      </c>
    </row>
    <row r="54" spans="1:11" ht="10.199999999999999" customHeight="1" x14ac:dyDescent="0.3"/>
    <row r="55" spans="1:11" ht="14.4" customHeight="1" x14ac:dyDescent="0.3">
      <c r="B55" s="13" t="s">
        <v>40</v>
      </c>
      <c r="C55" s="14" t="s">
        <v>15</v>
      </c>
      <c r="D55" s="15"/>
      <c r="E55" s="15"/>
      <c r="F55" s="14"/>
      <c r="G55" s="15"/>
      <c r="H55" s="15"/>
      <c r="I55" s="15"/>
      <c r="J55" s="16"/>
    </row>
    <row r="56" spans="1:11" ht="42.6" customHeight="1" x14ac:dyDescent="0.3">
      <c r="B56" s="17" t="s">
        <v>16</v>
      </c>
      <c r="C56" s="18" t="s">
        <v>17</v>
      </c>
      <c r="D56" s="94" t="s">
        <v>18</v>
      </c>
      <c r="E56" s="94"/>
      <c r="F56" s="94"/>
      <c r="G56" s="19" t="s">
        <v>19</v>
      </c>
      <c r="H56" s="19" t="s">
        <v>35</v>
      </c>
      <c r="I56" s="19" t="s">
        <v>105</v>
      </c>
      <c r="J56" s="21" t="s">
        <v>21</v>
      </c>
    </row>
    <row r="57" spans="1:11" ht="15" hidden="1" customHeight="1" x14ac:dyDescent="0.3">
      <c r="B57" s="1">
        <v>0.4</v>
      </c>
      <c r="E57" s="22" t="s">
        <v>100</v>
      </c>
      <c r="F57" s="4"/>
      <c r="I57" s="32">
        <f>$E$14*B57</f>
        <v>6</v>
      </c>
    </row>
    <row r="58" spans="1:11" ht="21.6" customHeight="1" x14ac:dyDescent="0.3">
      <c r="B58" s="87" t="s">
        <v>141</v>
      </c>
      <c r="C58" s="84" t="s">
        <v>110</v>
      </c>
      <c r="D58" s="84"/>
      <c r="E58" s="8" t="s">
        <v>23</v>
      </c>
      <c r="F58" s="9" t="s">
        <v>88</v>
      </c>
      <c r="G58" s="8">
        <v>0</v>
      </c>
      <c r="H58" s="10">
        <f>G58*$I$57</f>
        <v>0</v>
      </c>
      <c r="I58" s="89" t="s">
        <v>23</v>
      </c>
      <c r="J58" s="90">
        <f>VLOOKUP(I58,E57:H62,4,FALSE)</f>
        <v>0</v>
      </c>
    </row>
    <row r="59" spans="1:11" ht="21.6" customHeight="1" x14ac:dyDescent="0.3">
      <c r="B59" s="87"/>
      <c r="C59" s="84"/>
      <c r="D59" s="84"/>
      <c r="E59" s="8" t="s">
        <v>24</v>
      </c>
      <c r="F59" s="9" t="s">
        <v>56</v>
      </c>
      <c r="G59" s="8">
        <v>0.25</v>
      </c>
      <c r="H59" s="10">
        <f>G59*$I$57</f>
        <v>1.5</v>
      </c>
      <c r="I59" s="89"/>
      <c r="J59" s="90"/>
    </row>
    <row r="60" spans="1:11" ht="21.6" customHeight="1" x14ac:dyDescent="0.3">
      <c r="B60" s="87"/>
      <c r="C60" s="84"/>
      <c r="D60" s="84"/>
      <c r="E60" s="8" t="s">
        <v>25</v>
      </c>
      <c r="F60" s="9" t="s">
        <v>57</v>
      </c>
      <c r="G60" s="8">
        <v>0.5</v>
      </c>
      <c r="H60" s="10">
        <f>G60*$I$57</f>
        <v>3</v>
      </c>
      <c r="I60" s="89"/>
      <c r="J60" s="90"/>
    </row>
    <row r="61" spans="1:11" ht="28.8" customHeight="1" x14ac:dyDescent="0.3">
      <c r="B61" s="87"/>
      <c r="C61" s="84"/>
      <c r="D61" s="84"/>
      <c r="E61" s="8" t="s">
        <v>26</v>
      </c>
      <c r="F61" s="9" t="s">
        <v>58</v>
      </c>
      <c r="G61" s="8">
        <v>0.75</v>
      </c>
      <c r="H61" s="10">
        <f>G61*$I$57</f>
        <v>4.5</v>
      </c>
      <c r="I61" s="89"/>
      <c r="J61" s="90"/>
    </row>
    <row r="62" spans="1:11" ht="127.8" customHeight="1" x14ac:dyDescent="0.3">
      <c r="B62" s="87"/>
      <c r="C62" s="84"/>
      <c r="D62" s="84"/>
      <c r="E62" s="8" t="s">
        <v>50</v>
      </c>
      <c r="F62" s="9" t="s">
        <v>59</v>
      </c>
      <c r="G62" s="8">
        <v>1</v>
      </c>
      <c r="H62" s="10">
        <f>G62*$I$57</f>
        <v>6</v>
      </c>
      <c r="I62" s="89"/>
      <c r="J62" s="90"/>
    </row>
    <row r="63" spans="1:11" ht="15" hidden="1" customHeight="1" x14ac:dyDescent="0.3">
      <c r="B63" s="1">
        <v>0.35</v>
      </c>
      <c r="E63" s="22" t="s">
        <v>100</v>
      </c>
      <c r="F63" s="4"/>
      <c r="G63" s="1">
        <v>0</v>
      </c>
      <c r="H63" s="1">
        <v>0</v>
      </c>
      <c r="I63" s="32">
        <f>$E$14*B63</f>
        <v>5.25</v>
      </c>
    </row>
    <row r="64" spans="1:11" s="66" customFormat="1" ht="13.8" customHeight="1" x14ac:dyDescent="0.3">
      <c r="A64" s="70"/>
      <c r="B64" s="91" t="s">
        <v>142</v>
      </c>
      <c r="C64" s="92" t="s">
        <v>111</v>
      </c>
      <c r="D64" s="92"/>
      <c r="E64" s="67" t="s">
        <v>23</v>
      </c>
      <c r="F64" s="68" t="s">
        <v>88</v>
      </c>
      <c r="G64" s="67">
        <v>0</v>
      </c>
      <c r="H64" s="69">
        <f>G64*$I$63</f>
        <v>0</v>
      </c>
      <c r="I64" s="89" t="s">
        <v>23</v>
      </c>
      <c r="J64" s="93">
        <f>VLOOKUP(I64,E63:H68,4,FALSE)</f>
        <v>0</v>
      </c>
      <c r="K64" s="70"/>
    </row>
    <row r="65" spans="1:12" s="66" customFormat="1" ht="13.8" customHeight="1" x14ac:dyDescent="0.3">
      <c r="A65" s="70"/>
      <c r="B65" s="91"/>
      <c r="C65" s="92"/>
      <c r="D65" s="92"/>
      <c r="E65" s="67" t="s">
        <v>24</v>
      </c>
      <c r="F65" s="68" t="s">
        <v>60</v>
      </c>
      <c r="G65" s="67">
        <v>0.25</v>
      </c>
      <c r="H65" s="69">
        <f t="shared" ref="H65:H67" si="2">G65*$I$63</f>
        <v>1.3125</v>
      </c>
      <c r="I65" s="89"/>
      <c r="J65" s="93"/>
      <c r="K65" s="70"/>
      <c r="L65" s="70"/>
    </row>
    <row r="66" spans="1:12" s="66" customFormat="1" ht="13.8" customHeight="1" x14ac:dyDescent="0.3">
      <c r="A66" s="70"/>
      <c r="B66" s="91"/>
      <c r="C66" s="92"/>
      <c r="D66" s="92"/>
      <c r="E66" s="67" t="s">
        <v>25</v>
      </c>
      <c r="F66" s="68" t="s">
        <v>61</v>
      </c>
      <c r="G66" s="67">
        <v>0.5</v>
      </c>
      <c r="H66" s="69">
        <f t="shared" si="2"/>
        <v>2.625</v>
      </c>
      <c r="I66" s="89"/>
      <c r="J66" s="93"/>
      <c r="K66" s="70"/>
      <c r="L66" s="70"/>
    </row>
    <row r="67" spans="1:12" s="66" customFormat="1" ht="13.8" customHeight="1" x14ac:dyDescent="0.3">
      <c r="A67" s="70"/>
      <c r="B67" s="91"/>
      <c r="C67" s="92"/>
      <c r="D67" s="92"/>
      <c r="E67" s="67" t="s">
        <v>26</v>
      </c>
      <c r="F67" s="68" t="s">
        <v>62</v>
      </c>
      <c r="G67" s="67">
        <v>0.75</v>
      </c>
      <c r="H67" s="69">
        <f t="shared" si="2"/>
        <v>3.9375</v>
      </c>
      <c r="I67" s="89"/>
      <c r="J67" s="93"/>
      <c r="K67" s="70"/>
      <c r="L67" s="70"/>
    </row>
    <row r="68" spans="1:12" s="66" customFormat="1" ht="15.6" customHeight="1" x14ac:dyDescent="0.3">
      <c r="A68" s="70"/>
      <c r="B68" s="91"/>
      <c r="C68" s="92"/>
      <c r="D68" s="92"/>
      <c r="E68" s="67" t="s">
        <v>50</v>
      </c>
      <c r="F68" s="68" t="s">
        <v>63</v>
      </c>
      <c r="G68" s="67">
        <v>1</v>
      </c>
      <c r="H68" s="69">
        <f>G68*$I$63</f>
        <v>5.25</v>
      </c>
      <c r="I68" s="89"/>
      <c r="J68" s="93"/>
      <c r="K68" s="70"/>
      <c r="L68" s="70"/>
    </row>
    <row r="69" spans="1:12" ht="17.399999999999999" hidden="1" customHeight="1" x14ac:dyDescent="0.3">
      <c r="B69" s="1">
        <v>0.25</v>
      </c>
      <c r="C69" s="70"/>
      <c r="D69" s="71"/>
      <c r="E69" s="72" t="s">
        <v>100</v>
      </c>
      <c r="F69" s="73"/>
      <c r="G69" s="71">
        <v>0</v>
      </c>
      <c r="H69" s="71">
        <v>0</v>
      </c>
      <c r="I69" s="32">
        <f>$E$14*B69</f>
        <v>3.75</v>
      </c>
    </row>
    <row r="70" spans="1:12" x14ac:dyDescent="0.3">
      <c r="B70" s="87" t="s">
        <v>55</v>
      </c>
      <c r="C70" s="88" t="s">
        <v>128</v>
      </c>
      <c r="D70" s="88"/>
      <c r="E70" s="67" t="s">
        <v>23</v>
      </c>
      <c r="F70" s="68" t="s">
        <v>89</v>
      </c>
      <c r="G70" s="67">
        <v>0</v>
      </c>
      <c r="H70" s="69">
        <f>G70*$I$69</f>
        <v>0</v>
      </c>
      <c r="I70" s="89" t="s">
        <v>23</v>
      </c>
      <c r="J70" s="90">
        <f>VLOOKUP(I70,E69:H74,4,FALSE)</f>
        <v>0</v>
      </c>
    </row>
    <row r="71" spans="1:12" x14ac:dyDescent="0.3">
      <c r="B71" s="87"/>
      <c r="C71" s="88"/>
      <c r="D71" s="88"/>
      <c r="E71" s="67" t="s">
        <v>24</v>
      </c>
      <c r="F71" s="68" t="s">
        <v>64</v>
      </c>
      <c r="G71" s="67">
        <v>0.25</v>
      </c>
      <c r="H71" s="69">
        <f t="shared" ref="H71:H74" si="3">G71*$I$69</f>
        <v>0.9375</v>
      </c>
      <c r="I71" s="89"/>
      <c r="J71" s="90"/>
    </row>
    <row r="72" spans="1:12" x14ac:dyDescent="0.3">
      <c r="B72" s="87"/>
      <c r="C72" s="88"/>
      <c r="D72" s="88"/>
      <c r="E72" s="67" t="s">
        <v>25</v>
      </c>
      <c r="F72" s="68" t="s">
        <v>65</v>
      </c>
      <c r="G72" s="67">
        <v>0.5</v>
      </c>
      <c r="H72" s="69">
        <f t="shared" si="3"/>
        <v>1.875</v>
      </c>
      <c r="I72" s="89"/>
      <c r="J72" s="90"/>
    </row>
    <row r="73" spans="1:12" x14ac:dyDescent="0.3">
      <c r="B73" s="87"/>
      <c r="C73" s="88"/>
      <c r="D73" s="88"/>
      <c r="E73" s="67" t="s">
        <v>26</v>
      </c>
      <c r="F73" s="68" t="s">
        <v>66</v>
      </c>
      <c r="G73" s="67">
        <v>0.75</v>
      </c>
      <c r="H73" s="69">
        <f t="shared" si="3"/>
        <v>2.8125</v>
      </c>
      <c r="I73" s="89"/>
      <c r="J73" s="90"/>
    </row>
    <row r="74" spans="1:12" ht="99" customHeight="1" x14ac:dyDescent="0.3">
      <c r="B74" s="87"/>
      <c r="C74" s="88"/>
      <c r="D74" s="88"/>
      <c r="E74" s="67" t="s">
        <v>50</v>
      </c>
      <c r="F74" s="68" t="s">
        <v>67</v>
      </c>
      <c r="G74" s="67">
        <v>1</v>
      </c>
      <c r="H74" s="69">
        <f t="shared" si="3"/>
        <v>3.75</v>
      </c>
      <c r="I74" s="89"/>
      <c r="J74" s="90"/>
    </row>
    <row r="75" spans="1:12" ht="17.399999999999999" hidden="1" customHeight="1" x14ac:dyDescent="0.3">
      <c r="B75" s="12">
        <f>SUM(B57,B63,B69)</f>
        <v>1</v>
      </c>
      <c r="D75" s="2"/>
      <c r="E75" s="2"/>
      <c r="G75" s="2"/>
      <c r="H75" s="37">
        <f>SUM(H62,H68,H74)</f>
        <v>15</v>
      </c>
      <c r="I75" s="2"/>
      <c r="J75" s="32">
        <f>SUM(J64,J70,J58)</f>
        <v>0</v>
      </c>
    </row>
  </sheetData>
  <mergeCells count="17">
    <mergeCell ref="J58:J62"/>
    <mergeCell ref="B2:F2"/>
    <mergeCell ref="B4:F4"/>
    <mergeCell ref="B58:B62"/>
    <mergeCell ref="C58:D62"/>
    <mergeCell ref="I58:I62"/>
    <mergeCell ref="B3:H3"/>
    <mergeCell ref="D56:F56"/>
    <mergeCell ref="B10:C10"/>
    <mergeCell ref="B70:B74"/>
    <mergeCell ref="C70:D74"/>
    <mergeCell ref="I70:I74"/>
    <mergeCell ref="J70:J74"/>
    <mergeCell ref="B64:B68"/>
    <mergeCell ref="C64:D68"/>
    <mergeCell ref="I64:I68"/>
    <mergeCell ref="J64:J68"/>
  </mergeCells>
  <dataValidations disablePrompts="1" count="4">
    <dataValidation type="whole" allowBlank="1" showInputMessage="1" showErrorMessage="1" sqref="I20 I26" xr:uid="{CBD6718C-DFD3-44B0-8CE5-25BDADD6CD15}">
      <formula1>D20</formula1>
      <formula2>E20</formula2>
    </dataValidation>
    <dataValidation type="list" allowBlank="1" showInputMessage="1" showErrorMessage="1" sqref="I70:I74 I58:I62 I64:I68" xr:uid="{825A6C1D-7A09-499B-823D-DDCC7B5BFCFF}">
      <formula1>"A,B,C,D,E"</formula1>
    </dataValidation>
    <dataValidation type="whole" allowBlank="1" showInputMessage="1" showErrorMessage="1" sqref="I22 I24" xr:uid="{BFC4A0D4-8A11-437F-AA92-94A40C0D93B4}">
      <formula1>E22</formula1>
      <formula2>D22</formula2>
    </dataValidation>
    <dataValidation type="list" allowBlank="1" showInputMessage="1" showErrorMessage="1" sqref="I49 I47 I45" xr:uid="{5391BFA6-75F2-42FA-A0FC-A7F5A8FD9A83}">
      <formula1>$D$45:$D$52</formula1>
    </dataValidation>
  </dataValidations>
  <pageMargins left="0.70866141732283472" right="0.70866141732283472" top="0.74803149606299213" bottom="0.74803149606299213" header="0.31496062992125984" footer="0.31496062992125984"/>
  <pageSetup paperSize="9" scale="34" firstPageNumber="0" fitToHeight="0" orientation="portrait" useFirstPageNumber="1" horizontalDpi="1200" verticalDpi="1200" r:id="rId1"/>
  <rowBreaks count="1" manualBreakCount="1">
    <brk id="4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9F01-2268-40B2-96FD-210A082B6E08}">
  <sheetPr codeName="Blad3">
    <pageSetUpPr fitToPage="1"/>
  </sheetPr>
  <dimension ref="B1:H33"/>
  <sheetViews>
    <sheetView showGridLines="0" view="pageBreakPreview" topLeftCell="A10" zoomScale="90" zoomScaleNormal="100" zoomScaleSheetLayoutView="90" workbookViewId="0">
      <selection activeCell="E17" sqref="E17:E18"/>
    </sheetView>
  </sheetViews>
  <sheetFormatPr defaultColWidth="8.88671875" defaultRowHeight="13.8" x14ac:dyDescent="0.3"/>
  <cols>
    <col min="1" max="1" width="1.5546875" style="2" customWidth="1"/>
    <col min="2" max="2" width="21.109375" style="2" customWidth="1"/>
    <col min="3" max="3" width="85.33203125" style="2" customWidth="1"/>
    <col min="4" max="5" width="26.33203125" style="1" customWidth="1"/>
    <col min="6" max="6" width="20.33203125" style="1" customWidth="1"/>
    <col min="7" max="8" width="18.33203125" style="1" customWidth="1"/>
    <col min="9" max="9" width="1.5546875" style="2" customWidth="1"/>
    <col min="10" max="16384" width="8.88671875" style="2"/>
  </cols>
  <sheetData>
    <row r="1" spans="2:8" ht="8.4" customHeight="1" x14ac:dyDescent="0.3"/>
    <row r="2" spans="2:8" ht="15.6" x14ac:dyDescent="0.3">
      <c r="B2" s="83" t="s">
        <v>96</v>
      </c>
      <c r="C2" s="83"/>
      <c r="D2" s="83"/>
      <c r="E2" s="34"/>
      <c r="F2" s="34"/>
    </row>
    <row r="3" spans="2:8" ht="15.6" x14ac:dyDescent="0.3">
      <c r="B3" s="83" t="s">
        <v>0</v>
      </c>
      <c r="C3" s="83"/>
      <c r="D3" s="83"/>
      <c r="E3" s="83"/>
      <c r="F3" s="83"/>
    </row>
    <row r="4" spans="2:8" ht="15.6" x14ac:dyDescent="0.3">
      <c r="B4" s="83" t="s">
        <v>82</v>
      </c>
      <c r="C4" s="83"/>
      <c r="D4" s="83"/>
      <c r="E4" s="34"/>
      <c r="F4"/>
    </row>
    <row r="5" spans="2:8" ht="15.6" x14ac:dyDescent="0.3">
      <c r="B5" s="35" t="str">
        <f>'T1 Samenvatting Omvang &amp; Aantal'!B5</f>
        <v>Perceel 4</v>
      </c>
      <c r="C5" s="35" t="str">
        <f>'T1 Samenvatting Omvang &amp; Aantal'!C5</f>
        <v>Haakarmwagen</v>
      </c>
      <c r="D5" s="34"/>
      <c r="E5" s="34"/>
      <c r="F5" s="34"/>
    </row>
    <row r="6" spans="2:8" x14ac:dyDescent="0.3">
      <c r="B6" s="2" t="s">
        <v>99</v>
      </c>
      <c r="C6" s="2" t="str">
        <f>'T1 Samenvatting Omvang &amp; Aantal'!C6</f>
        <v>[invullen door Opdrachtnemer ]</v>
      </c>
    </row>
    <row r="7" spans="2:8" x14ac:dyDescent="0.3">
      <c r="B7" s="2" t="s">
        <v>2</v>
      </c>
      <c r="C7" s="2" t="str">
        <f>'T1 Samenvatting Omvang &amp; Aantal'!C7</f>
        <v>[invullen door Opdrachtnemer ]</v>
      </c>
    </row>
    <row r="8" spans="2:8" x14ac:dyDescent="0.3">
      <c r="B8" s="2" t="s">
        <v>77</v>
      </c>
      <c r="C8" s="2" t="str">
        <f>'T1 Samenvatting Omvang &amp; Aantal'!C8</f>
        <v>[invullen door Opdrachtnemer ]</v>
      </c>
    </row>
    <row r="9" spans="2:8" ht="8.4" customHeight="1" x14ac:dyDescent="0.3"/>
    <row r="10" spans="2:8" ht="27.6" x14ac:dyDescent="0.3">
      <c r="B10" s="85" t="s">
        <v>37</v>
      </c>
      <c r="C10" s="95"/>
      <c r="D10" s="5" t="s">
        <v>38</v>
      </c>
      <c r="E10" s="5" t="s">
        <v>39</v>
      </c>
      <c r="F10" s="6" t="s">
        <v>11</v>
      </c>
    </row>
    <row r="11" spans="2:8" ht="27.6" x14ac:dyDescent="0.3">
      <c r="B11" s="87" t="s">
        <v>68</v>
      </c>
      <c r="C11" s="9" t="s">
        <v>97</v>
      </c>
      <c r="D11" s="54">
        <v>180000</v>
      </c>
      <c r="E11" s="54">
        <v>280000</v>
      </c>
      <c r="F11" s="43">
        <v>30</v>
      </c>
    </row>
    <row r="12" spans="2:8" ht="36" customHeight="1" x14ac:dyDescent="0.3">
      <c r="B12" s="87"/>
      <c r="C12" s="9" t="s">
        <v>41</v>
      </c>
      <c r="D12" s="102" t="s">
        <v>45</v>
      </c>
      <c r="E12" s="102"/>
      <c r="F12" s="102"/>
    </row>
    <row r="13" spans="2:8" ht="8.4" customHeight="1" x14ac:dyDescent="0.3">
      <c r="D13" s="12"/>
      <c r="E13" s="12"/>
    </row>
    <row r="14" spans="2:8" ht="27.6" x14ac:dyDescent="0.3">
      <c r="B14" s="55" t="s">
        <v>16</v>
      </c>
      <c r="C14" s="56" t="s">
        <v>42</v>
      </c>
      <c r="D14" s="5" t="s">
        <v>36</v>
      </c>
      <c r="E14" s="5" t="s">
        <v>71</v>
      </c>
      <c r="F14" s="6" t="s">
        <v>73</v>
      </c>
      <c r="G14" s="7"/>
      <c r="H14" s="57"/>
    </row>
    <row r="15" spans="2:8" x14ac:dyDescent="0.3">
      <c r="B15" s="58" t="s">
        <v>69</v>
      </c>
      <c r="C15" s="52" t="s">
        <v>95</v>
      </c>
      <c r="D15" s="58" t="s">
        <v>72</v>
      </c>
      <c r="E15" s="59">
        <v>160000</v>
      </c>
      <c r="F15" s="107">
        <f>SUM(E15:E17)</f>
        <v>280000</v>
      </c>
      <c r="G15" s="7"/>
      <c r="H15" s="53"/>
    </row>
    <row r="16" spans="2:8" x14ac:dyDescent="0.3">
      <c r="B16" s="74" t="s">
        <v>74</v>
      </c>
      <c r="C16" s="52" t="s">
        <v>78</v>
      </c>
      <c r="D16" s="74" t="s">
        <v>72</v>
      </c>
      <c r="E16" s="75">
        <v>100000</v>
      </c>
      <c r="F16" s="107"/>
      <c r="G16" s="7"/>
      <c r="H16" s="53"/>
    </row>
    <row r="17" spans="2:8" x14ac:dyDescent="0.3">
      <c r="B17" s="105" t="s">
        <v>75</v>
      </c>
      <c r="C17" s="52" t="s">
        <v>70</v>
      </c>
      <c r="D17" s="105" t="s">
        <v>72</v>
      </c>
      <c r="E17" s="106">
        <v>20000</v>
      </c>
      <c r="F17" s="107"/>
      <c r="G17" s="7"/>
      <c r="H17" s="53"/>
    </row>
    <row r="18" spans="2:8" x14ac:dyDescent="0.3">
      <c r="B18" s="105"/>
      <c r="C18" s="60" t="s">
        <v>76</v>
      </c>
      <c r="D18" s="105"/>
      <c r="E18" s="106"/>
      <c r="F18" s="107"/>
      <c r="G18" s="7"/>
      <c r="H18" s="2"/>
    </row>
    <row r="19" spans="2:8" ht="8.4" customHeight="1" thickBot="1" x14ac:dyDescent="0.35">
      <c r="B19" s="1"/>
    </row>
    <row r="20" spans="2:8" ht="27.6" x14ac:dyDescent="0.3">
      <c r="B20" s="1"/>
      <c r="C20" s="103" t="s">
        <v>84</v>
      </c>
      <c r="E20" s="55" t="s">
        <v>112</v>
      </c>
      <c r="F20" s="6" t="s">
        <v>21</v>
      </c>
    </row>
    <row r="21" spans="2:8" ht="14.4" thickBot="1" x14ac:dyDescent="0.35">
      <c r="B21" s="1"/>
      <c r="C21" s="104"/>
      <c r="E21" s="61">
        <f>F15</f>
        <v>280000</v>
      </c>
      <c r="F21" s="43">
        <f>(1-(E21-D11)/(E11-D11))*F11</f>
        <v>0</v>
      </c>
    </row>
    <row r="22" spans="2:8" ht="8.4" customHeight="1" x14ac:dyDescent="0.3">
      <c r="B22" s="1"/>
    </row>
    <row r="23" spans="2:8" ht="8.4" customHeight="1" x14ac:dyDescent="0.3">
      <c r="B23" s="1"/>
    </row>
    <row r="24" spans="2:8" x14ac:dyDescent="0.3">
      <c r="B24" s="55" t="s">
        <v>16</v>
      </c>
      <c r="C24" s="56" t="s">
        <v>43</v>
      </c>
      <c r="D24" s="56"/>
      <c r="E24" s="56"/>
      <c r="F24" s="62"/>
    </row>
    <row r="25" spans="2:8" x14ac:dyDescent="0.3">
      <c r="B25" s="8">
        <v>1</v>
      </c>
      <c r="C25" s="96" t="s">
        <v>113</v>
      </c>
      <c r="D25" s="97"/>
      <c r="E25" s="97"/>
      <c r="F25" s="98"/>
    </row>
    <row r="26" spans="2:8" x14ac:dyDescent="0.3">
      <c r="B26" s="8">
        <v>2</v>
      </c>
      <c r="C26" s="96" t="s">
        <v>44</v>
      </c>
      <c r="D26" s="97"/>
      <c r="E26" s="97"/>
      <c r="F26" s="98"/>
    </row>
    <row r="27" spans="2:8" x14ac:dyDescent="0.3">
      <c r="B27" s="8">
        <v>3</v>
      </c>
      <c r="C27" s="96" t="s">
        <v>114</v>
      </c>
      <c r="D27" s="97"/>
      <c r="E27" s="97"/>
      <c r="F27" s="98"/>
    </row>
    <row r="28" spans="2:8" ht="37.799999999999997" customHeight="1" x14ac:dyDescent="0.3">
      <c r="B28" s="8">
        <v>4</v>
      </c>
      <c r="C28" s="99" t="s">
        <v>115</v>
      </c>
      <c r="D28" s="97"/>
      <c r="E28" s="97"/>
      <c r="F28" s="98"/>
    </row>
    <row r="29" spans="2:8" ht="13.8" customHeight="1" x14ac:dyDescent="0.3">
      <c r="B29" s="8">
        <v>5</v>
      </c>
      <c r="C29" s="99" t="s">
        <v>121</v>
      </c>
      <c r="D29" s="100"/>
      <c r="E29" s="100"/>
      <c r="F29" s="101"/>
    </row>
    <row r="30" spans="2:8" ht="67.8" customHeight="1" x14ac:dyDescent="0.3">
      <c r="B30" s="8">
        <v>6</v>
      </c>
      <c r="C30" s="99" t="s">
        <v>122</v>
      </c>
      <c r="D30" s="100"/>
      <c r="E30" s="100"/>
      <c r="F30" s="101"/>
    </row>
    <row r="31" spans="2:8" ht="42.6" customHeight="1" x14ac:dyDescent="0.3">
      <c r="B31" s="8">
        <v>7</v>
      </c>
      <c r="C31" s="96" t="s">
        <v>116</v>
      </c>
      <c r="D31" s="97"/>
      <c r="E31" s="97"/>
      <c r="F31" s="98"/>
    </row>
    <row r="32" spans="2:8" ht="42.6" customHeight="1" x14ac:dyDescent="0.3">
      <c r="B32" s="8">
        <v>8</v>
      </c>
      <c r="C32" s="96" t="s">
        <v>123</v>
      </c>
      <c r="D32" s="97"/>
      <c r="E32" s="97"/>
      <c r="F32" s="98"/>
    </row>
    <row r="33" spans="2:2" x14ac:dyDescent="0.3">
      <c r="B33" s="1"/>
    </row>
  </sheetData>
  <mergeCells count="19">
    <mergeCell ref="B2:D2"/>
    <mergeCell ref="B4:D4"/>
    <mergeCell ref="B10:C10"/>
    <mergeCell ref="C20:C21"/>
    <mergeCell ref="B3:F3"/>
    <mergeCell ref="B17:B18"/>
    <mergeCell ref="D17:D18"/>
    <mergeCell ref="E17:E18"/>
    <mergeCell ref="F15:F18"/>
    <mergeCell ref="C32:F32"/>
    <mergeCell ref="C30:F30"/>
    <mergeCell ref="B11:B12"/>
    <mergeCell ref="D12:F12"/>
    <mergeCell ref="C25:F25"/>
    <mergeCell ref="C26:F26"/>
    <mergeCell ref="C31:F31"/>
    <mergeCell ref="C28:F28"/>
    <mergeCell ref="C27:F27"/>
    <mergeCell ref="C29:F29"/>
  </mergeCells>
  <phoneticPr fontId="11" type="noConversion"/>
  <conditionalFormatting sqref="E21">
    <cfRule type="cellIs" dxfId="2" priority="1" operator="lessThan">
      <formula>$D$11</formula>
    </cfRule>
    <cfRule type="cellIs" dxfId="1" priority="2" operator="greaterThan">
      <formula>$E$11</formula>
    </cfRule>
    <cfRule type="cellIs" dxfId="0" priority="3" operator="between">
      <formula>$D$11</formula>
      <formula>$E$11</formula>
    </cfRule>
  </conditionalFormatting>
  <pageMargins left="0.7" right="0.7" top="0.75" bottom="0.75" header="0.3" footer="0.3"/>
  <pageSetup paperSize="9" scale="60"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6172-39DD-43B8-A5B6-B128A04FCB44}">
  <sheetPr>
    <pageSetUpPr fitToPage="1"/>
  </sheetPr>
  <dimension ref="B1:K49"/>
  <sheetViews>
    <sheetView showGridLines="0" tabSelected="1" view="pageBreakPreview" zoomScaleNormal="100" zoomScaleSheetLayoutView="100" workbookViewId="0">
      <selection activeCell="C18" sqref="C18:C19"/>
    </sheetView>
  </sheetViews>
  <sheetFormatPr defaultColWidth="8.88671875" defaultRowHeight="13.8" x14ac:dyDescent="0.3"/>
  <cols>
    <col min="1" max="1" width="1.5546875" style="2" customWidth="1"/>
    <col min="2" max="2" width="21.109375" style="2" customWidth="1"/>
    <col min="3" max="3" width="85.33203125" style="2" customWidth="1"/>
    <col min="4" max="6" width="19.44140625" style="1" customWidth="1"/>
    <col min="7" max="7" width="19.44140625" style="1" hidden="1" customWidth="1"/>
    <col min="8" max="8" width="19.44140625" style="1" customWidth="1"/>
    <col min="9" max="9" width="20.33203125" style="1" customWidth="1"/>
    <col min="10" max="11" width="18.33203125" style="1" customWidth="1"/>
    <col min="12" max="12" width="1.5546875" style="2" customWidth="1"/>
    <col min="13" max="16384" width="8.88671875" style="2"/>
  </cols>
  <sheetData>
    <row r="1" spans="2:11" ht="8.4" customHeight="1" x14ac:dyDescent="0.3"/>
    <row r="2" spans="2:11" ht="15.6" customHeight="1" x14ac:dyDescent="0.3">
      <c r="B2" s="83" t="s">
        <v>90</v>
      </c>
      <c r="C2" s="83"/>
      <c r="D2" s="83"/>
      <c r="E2" s="83"/>
      <c r="F2" s="83"/>
      <c r="G2" s="34"/>
      <c r="H2" s="34"/>
      <c r="I2" s="34"/>
    </row>
    <row r="3" spans="2:11" ht="15.6" x14ac:dyDescent="0.3">
      <c r="B3" s="83" t="s">
        <v>0</v>
      </c>
      <c r="C3" s="83"/>
      <c r="D3" s="83"/>
      <c r="E3" s="83"/>
      <c r="F3" s="83"/>
      <c r="G3" s="83"/>
      <c r="H3" s="83"/>
      <c r="I3" s="83"/>
    </row>
    <row r="4" spans="2:11" ht="15.6" x14ac:dyDescent="0.3">
      <c r="B4" s="83" t="s">
        <v>143</v>
      </c>
      <c r="C4" s="83"/>
      <c r="D4" s="77"/>
      <c r="E4" s="77"/>
      <c r="F4" s="34"/>
      <c r="G4" s="34"/>
      <c r="H4" s="34"/>
      <c r="I4" s="34"/>
    </row>
    <row r="5" spans="2:11" ht="15.6" x14ac:dyDescent="0.3">
      <c r="B5" s="35" t="str">
        <f>'[1]T1 Samenvatting Omvang &amp; Aantal'!B5</f>
        <v>Perceel 2</v>
      </c>
      <c r="C5" s="35" t="str">
        <f>'T1 Samenvatting Omvang &amp; Aantal'!C5</f>
        <v>Haakarmwagen</v>
      </c>
      <c r="D5" s="34"/>
      <c r="E5" s="34"/>
      <c r="F5" s="34"/>
      <c r="G5" s="34"/>
      <c r="H5" s="34"/>
      <c r="I5" s="34"/>
    </row>
    <row r="6" spans="2:11" x14ac:dyDescent="0.3">
      <c r="B6" s="2" t="s">
        <v>99</v>
      </c>
      <c r="C6" s="2" t="str">
        <f>'T1 Samenvatting Omvang &amp; Aantal'!C6</f>
        <v>[invullen door Opdrachtnemer ]</v>
      </c>
    </row>
    <row r="7" spans="2:11" x14ac:dyDescent="0.3">
      <c r="B7" s="2" t="s">
        <v>2</v>
      </c>
      <c r="C7" s="2" t="str">
        <f>'T1 Samenvatting Omvang &amp; Aantal'!C7</f>
        <v>[invullen door Opdrachtnemer ]</v>
      </c>
    </row>
    <row r="8" spans="2:11" x14ac:dyDescent="0.3">
      <c r="B8" s="2" t="s">
        <v>77</v>
      </c>
      <c r="C8" s="2" t="str">
        <f>'T1 Samenvatting Omvang &amp; Aantal'!C8</f>
        <v>[invullen door Opdrachtnemer ]</v>
      </c>
    </row>
    <row r="9" spans="2:11" ht="8.4" customHeight="1" x14ac:dyDescent="0.3"/>
    <row r="10" spans="2:11" ht="43.2" customHeight="1" x14ac:dyDescent="0.3">
      <c r="B10" s="85" t="s">
        <v>37</v>
      </c>
      <c r="C10" s="95"/>
      <c r="D10" s="117" t="s">
        <v>11</v>
      </c>
      <c r="E10" s="117"/>
      <c r="F10" s="117" t="s">
        <v>104</v>
      </c>
      <c r="G10" s="117"/>
      <c r="H10" s="118"/>
      <c r="I10" s="7"/>
    </row>
    <row r="11" spans="2:11" ht="27.6" x14ac:dyDescent="0.3">
      <c r="B11" s="87" t="s">
        <v>83</v>
      </c>
      <c r="C11" s="9" t="s">
        <v>97</v>
      </c>
      <c r="D11" s="119">
        <v>10</v>
      </c>
      <c r="E11" s="119"/>
      <c r="F11" s="120">
        <f>SUM(I16,I18:I19,I21:I22,I24:I26,I28:I30)</f>
        <v>0</v>
      </c>
      <c r="G11" s="121"/>
      <c r="H11" s="122"/>
      <c r="I11" s="11"/>
    </row>
    <row r="12" spans="2:11" ht="36" customHeight="1" x14ac:dyDescent="0.3">
      <c r="B12" s="87"/>
      <c r="C12" s="9" t="s">
        <v>144</v>
      </c>
      <c r="D12" s="102" t="s">
        <v>45</v>
      </c>
      <c r="E12" s="102"/>
      <c r="F12" s="102"/>
      <c r="G12" s="102"/>
      <c r="H12" s="102"/>
      <c r="I12" s="123"/>
    </row>
    <row r="13" spans="2:11" ht="8.4" customHeight="1" x14ac:dyDescent="0.3">
      <c r="D13" s="12"/>
      <c r="E13" s="12"/>
      <c r="F13" s="12"/>
      <c r="G13" s="12"/>
      <c r="H13" s="12"/>
    </row>
    <row r="14" spans="2:11" ht="27.6" x14ac:dyDescent="0.3">
      <c r="B14" s="55" t="s">
        <v>16</v>
      </c>
      <c r="C14" s="56" t="s">
        <v>42</v>
      </c>
      <c r="D14" s="5" t="s">
        <v>145</v>
      </c>
      <c r="E14" s="5" t="s">
        <v>146</v>
      </c>
      <c r="F14" s="5" t="s">
        <v>71</v>
      </c>
      <c r="G14" s="124" t="s">
        <v>147</v>
      </c>
      <c r="H14" s="5" t="s">
        <v>11</v>
      </c>
      <c r="I14" s="6" t="s">
        <v>148</v>
      </c>
      <c r="J14" s="7"/>
      <c r="K14" s="57"/>
    </row>
    <row r="15" spans="2:11" x14ac:dyDescent="0.3">
      <c r="B15" s="125"/>
      <c r="C15" s="126" t="s">
        <v>149</v>
      </c>
      <c r="D15" s="127"/>
      <c r="E15" s="127"/>
      <c r="F15" s="127"/>
      <c r="G15" s="127"/>
      <c r="H15" s="127"/>
      <c r="I15" s="128"/>
      <c r="J15" s="7"/>
      <c r="K15" s="57"/>
    </row>
    <row r="16" spans="2:11" x14ac:dyDescent="0.3">
      <c r="B16" s="82" t="s">
        <v>150</v>
      </c>
      <c r="C16" s="52" t="s">
        <v>151</v>
      </c>
      <c r="D16" s="129">
        <v>150</v>
      </c>
      <c r="E16" s="129">
        <v>250</v>
      </c>
      <c r="F16" s="130">
        <v>250</v>
      </c>
      <c r="G16" s="131">
        <v>0.05</v>
      </c>
      <c r="H16" s="132">
        <f>G16*$D$11</f>
        <v>0.5</v>
      </c>
      <c r="I16" s="133">
        <f>(1-(F16-D16)/(E16-D16))*H16</f>
        <v>0</v>
      </c>
      <c r="J16" s="7"/>
      <c r="K16" s="53"/>
    </row>
    <row r="17" spans="2:11" x14ac:dyDescent="0.3">
      <c r="B17" s="125"/>
      <c r="C17" s="126" t="s">
        <v>152</v>
      </c>
      <c r="D17" s="127"/>
      <c r="E17" s="127"/>
      <c r="F17" s="127"/>
      <c r="G17" s="127"/>
      <c r="H17" s="127"/>
      <c r="I17" s="128"/>
      <c r="J17" s="7"/>
      <c r="K17" s="53"/>
    </row>
    <row r="18" spans="2:11" x14ac:dyDescent="0.3">
      <c r="B18" s="82" t="s">
        <v>153</v>
      </c>
      <c r="C18" s="52" t="s">
        <v>184</v>
      </c>
      <c r="D18" s="129">
        <v>350</v>
      </c>
      <c r="E18" s="129">
        <v>500</v>
      </c>
      <c r="F18" s="130">
        <v>500</v>
      </c>
      <c r="G18" s="131">
        <v>0.1</v>
      </c>
      <c r="H18" s="132">
        <f t="shared" ref="H18:H19" si="0">G18*$D$11</f>
        <v>1</v>
      </c>
      <c r="I18" s="133">
        <f t="shared" ref="I18:I19" si="1">(1-(F18-D18)/(E18-D18))*H18</f>
        <v>0</v>
      </c>
      <c r="J18" s="7"/>
      <c r="K18" s="53"/>
    </row>
    <row r="19" spans="2:11" x14ac:dyDescent="0.3">
      <c r="B19" s="82" t="s">
        <v>154</v>
      </c>
      <c r="C19" s="52" t="s">
        <v>183</v>
      </c>
      <c r="D19" s="129">
        <v>300</v>
      </c>
      <c r="E19" s="129">
        <v>450</v>
      </c>
      <c r="F19" s="130">
        <v>450</v>
      </c>
      <c r="G19" s="131">
        <v>0.1</v>
      </c>
      <c r="H19" s="132">
        <f t="shared" si="0"/>
        <v>1</v>
      </c>
      <c r="I19" s="133">
        <f t="shared" si="1"/>
        <v>0</v>
      </c>
      <c r="J19" s="7"/>
      <c r="K19" s="53"/>
    </row>
    <row r="20" spans="2:11" x14ac:dyDescent="0.3">
      <c r="B20" s="125"/>
      <c r="C20" s="126" t="s">
        <v>155</v>
      </c>
      <c r="D20" s="127"/>
      <c r="E20" s="127"/>
      <c r="F20" s="127"/>
      <c r="G20" s="127"/>
      <c r="H20" s="127"/>
      <c r="I20" s="128"/>
      <c r="J20" s="7"/>
      <c r="K20" s="53"/>
    </row>
    <row r="21" spans="2:11" ht="27.6" x14ac:dyDescent="0.3">
      <c r="B21" s="82" t="s">
        <v>156</v>
      </c>
      <c r="C21" s="52" t="s">
        <v>157</v>
      </c>
      <c r="D21" s="129">
        <v>85</v>
      </c>
      <c r="E21" s="129">
        <v>135</v>
      </c>
      <c r="F21" s="130">
        <v>135</v>
      </c>
      <c r="G21" s="131">
        <v>0.15</v>
      </c>
      <c r="H21" s="132">
        <f t="shared" ref="H21:H22" si="2">G21*$D$11</f>
        <v>1.5</v>
      </c>
      <c r="I21" s="133">
        <f>(1-(F21-D21)/(E21-D21))*H21</f>
        <v>0</v>
      </c>
      <c r="J21" s="7"/>
      <c r="K21" s="53"/>
    </row>
    <row r="22" spans="2:11" x14ac:dyDescent="0.3">
      <c r="B22" s="82" t="s">
        <v>158</v>
      </c>
      <c r="C22" s="52" t="s">
        <v>159</v>
      </c>
      <c r="D22" s="134">
        <v>0.05</v>
      </c>
      <c r="E22" s="134">
        <v>0.2</v>
      </c>
      <c r="F22" s="29">
        <v>0.2</v>
      </c>
      <c r="G22" s="131">
        <v>0.1</v>
      </c>
      <c r="H22" s="132">
        <f t="shared" si="2"/>
        <v>1</v>
      </c>
      <c r="I22" s="133">
        <f>(1-(F22-D22)/(E22-D22))*H22</f>
        <v>0</v>
      </c>
      <c r="J22" s="7"/>
      <c r="K22" s="53"/>
    </row>
    <row r="23" spans="2:11" x14ac:dyDescent="0.3">
      <c r="B23" s="125"/>
      <c r="C23" s="126" t="s">
        <v>160</v>
      </c>
      <c r="D23" s="127"/>
      <c r="E23" s="127"/>
      <c r="F23" s="127"/>
      <c r="G23" s="127"/>
      <c r="H23" s="127"/>
      <c r="I23" s="128"/>
      <c r="J23" s="7"/>
      <c r="K23" s="53"/>
    </row>
    <row r="24" spans="2:11" x14ac:dyDescent="0.3">
      <c r="B24" s="82" t="s">
        <v>161</v>
      </c>
      <c r="C24" s="52" t="s">
        <v>162</v>
      </c>
      <c r="D24" s="129">
        <v>80</v>
      </c>
      <c r="E24" s="129">
        <v>110</v>
      </c>
      <c r="F24" s="130">
        <v>110</v>
      </c>
      <c r="G24" s="131">
        <v>0.1</v>
      </c>
      <c r="H24" s="132">
        <f t="shared" ref="H24:H26" si="3">G24*$D$11</f>
        <v>1</v>
      </c>
      <c r="I24" s="133">
        <f t="shared" ref="I24:I26" si="4">(1-(F24-D24)/(E24-D24))*H24</f>
        <v>0</v>
      </c>
      <c r="J24" s="7"/>
      <c r="K24" s="53"/>
    </row>
    <row r="25" spans="2:11" x14ac:dyDescent="0.3">
      <c r="B25" s="82" t="s">
        <v>163</v>
      </c>
      <c r="C25" s="52" t="s">
        <v>164</v>
      </c>
      <c r="D25" s="129">
        <v>100</v>
      </c>
      <c r="E25" s="129">
        <v>250</v>
      </c>
      <c r="F25" s="130">
        <v>250</v>
      </c>
      <c r="G25" s="131">
        <v>0.1</v>
      </c>
      <c r="H25" s="132">
        <f t="shared" si="3"/>
        <v>1</v>
      </c>
      <c r="I25" s="133">
        <f t="shared" si="4"/>
        <v>0</v>
      </c>
      <c r="J25" s="7"/>
      <c r="K25" s="53"/>
    </row>
    <row r="26" spans="2:11" x14ac:dyDescent="0.3">
      <c r="B26" s="82" t="s">
        <v>165</v>
      </c>
      <c r="C26" s="52" t="s">
        <v>166</v>
      </c>
      <c r="D26" s="129">
        <v>400</v>
      </c>
      <c r="E26" s="129">
        <v>600</v>
      </c>
      <c r="F26" s="130">
        <v>600</v>
      </c>
      <c r="G26" s="131">
        <v>0.15</v>
      </c>
      <c r="H26" s="132">
        <f t="shared" si="3"/>
        <v>1.5</v>
      </c>
      <c r="I26" s="133">
        <f t="shared" si="4"/>
        <v>0</v>
      </c>
      <c r="J26" s="7"/>
      <c r="K26" s="53"/>
    </row>
    <row r="27" spans="2:11" x14ac:dyDescent="0.3">
      <c r="B27" s="125"/>
      <c r="C27" s="126" t="s">
        <v>167</v>
      </c>
      <c r="D27" s="127"/>
      <c r="E27" s="127"/>
      <c r="F27" s="127"/>
      <c r="G27" s="127"/>
      <c r="H27" s="127"/>
      <c r="I27" s="128"/>
      <c r="J27" s="7"/>
      <c r="K27" s="53"/>
    </row>
    <row r="28" spans="2:11" x14ac:dyDescent="0.3">
      <c r="B28" s="82" t="s">
        <v>168</v>
      </c>
      <c r="C28" s="52" t="s">
        <v>169</v>
      </c>
      <c r="D28" s="134">
        <v>0.1</v>
      </c>
      <c r="E28" s="134">
        <v>0.05</v>
      </c>
      <c r="F28" s="29">
        <v>0.05</v>
      </c>
      <c r="G28" s="131">
        <v>0.05</v>
      </c>
      <c r="H28" s="132">
        <f t="shared" ref="H28:H30" si="5">G28*$D$11</f>
        <v>0.5</v>
      </c>
      <c r="I28" s="133">
        <f t="shared" ref="I28:I30" si="6">(1-(F28-D28)/(E28-D28))*H28</f>
        <v>0</v>
      </c>
      <c r="J28" s="7"/>
      <c r="K28" s="53"/>
    </row>
    <row r="29" spans="2:11" x14ac:dyDescent="0.3">
      <c r="B29" s="82" t="s">
        <v>170</v>
      </c>
      <c r="C29" s="52" t="s">
        <v>171</v>
      </c>
      <c r="D29" s="134">
        <v>0.1</v>
      </c>
      <c r="E29" s="134">
        <v>0.05</v>
      </c>
      <c r="F29" s="29">
        <v>0.05</v>
      </c>
      <c r="G29" s="131">
        <v>0.05</v>
      </c>
      <c r="H29" s="132">
        <f t="shared" si="5"/>
        <v>0.5</v>
      </c>
      <c r="I29" s="133">
        <f t="shared" si="6"/>
        <v>0</v>
      </c>
      <c r="J29" s="7"/>
      <c r="K29" s="53"/>
    </row>
    <row r="30" spans="2:11" ht="12.6" customHeight="1" x14ac:dyDescent="0.3">
      <c r="B30" s="82" t="s">
        <v>172</v>
      </c>
      <c r="C30" s="52" t="s">
        <v>173</v>
      </c>
      <c r="D30" s="134">
        <v>0.15</v>
      </c>
      <c r="E30" s="134">
        <v>0.05</v>
      </c>
      <c r="F30" s="29">
        <v>0.05</v>
      </c>
      <c r="G30" s="131">
        <v>0.05</v>
      </c>
      <c r="H30" s="132">
        <f t="shared" si="5"/>
        <v>0.5</v>
      </c>
      <c r="I30" s="133">
        <f t="shared" si="6"/>
        <v>0</v>
      </c>
      <c r="J30" s="7"/>
      <c r="K30" s="53"/>
    </row>
    <row r="31" spans="2:11" ht="10.199999999999999" hidden="1" customHeight="1" x14ac:dyDescent="0.3">
      <c r="B31" s="135"/>
      <c r="C31" s="136"/>
      <c r="D31" s="135"/>
      <c r="E31" s="135"/>
      <c r="F31" s="137"/>
      <c r="G31" s="138">
        <f>SUM(G16,G18:G19,G21:G22,G24:G26,G28:G30)</f>
        <v>1</v>
      </c>
      <c r="H31" s="139">
        <f>SUM(H16,H18:H19,H21:H22,H24:H26,H28:H30)</f>
        <v>10</v>
      </c>
      <c r="I31" s="139">
        <f>SUM(I16,I18:I19,I21:I22,I24:I26,I28:I30)</f>
        <v>0</v>
      </c>
      <c r="J31" s="7"/>
      <c r="K31" s="53"/>
    </row>
    <row r="32" spans="2:11" x14ac:dyDescent="0.3">
      <c r="B32" s="135"/>
      <c r="C32" s="136"/>
      <c r="D32" s="135"/>
      <c r="E32" s="135"/>
      <c r="F32" s="137"/>
      <c r="G32" s="138"/>
      <c r="H32" s="139"/>
      <c r="I32" s="139"/>
      <c r="J32" s="7"/>
      <c r="K32" s="53"/>
    </row>
    <row r="33" spans="2:9" x14ac:dyDescent="0.3">
      <c r="B33" s="55" t="s">
        <v>16</v>
      </c>
      <c r="C33" s="56" t="s">
        <v>43</v>
      </c>
      <c r="D33" s="56"/>
      <c r="E33" s="56"/>
      <c r="F33" s="56"/>
      <c r="G33" s="18"/>
      <c r="H33" s="18"/>
      <c r="I33" s="21"/>
    </row>
    <row r="34" spans="2:9" x14ac:dyDescent="0.3">
      <c r="B34" s="80">
        <v>1</v>
      </c>
      <c r="C34" s="84" t="s">
        <v>113</v>
      </c>
      <c r="D34" s="84"/>
      <c r="E34" s="84"/>
      <c r="F34" s="84"/>
      <c r="G34" s="84"/>
      <c r="H34" s="84"/>
      <c r="I34" s="84"/>
    </row>
    <row r="35" spans="2:9" x14ac:dyDescent="0.3">
      <c r="B35" s="80">
        <v>2</v>
      </c>
      <c r="C35" s="84" t="s">
        <v>44</v>
      </c>
      <c r="D35" s="84"/>
      <c r="E35" s="84"/>
      <c r="F35" s="84"/>
      <c r="G35" s="84"/>
      <c r="H35" s="84"/>
      <c r="I35" s="84"/>
    </row>
    <row r="36" spans="2:9" s="1" customFormat="1" x14ac:dyDescent="0.3">
      <c r="B36" s="80">
        <v>3</v>
      </c>
      <c r="C36" s="84" t="s">
        <v>114</v>
      </c>
      <c r="D36" s="84"/>
      <c r="E36" s="84"/>
      <c r="F36" s="84"/>
      <c r="G36" s="84"/>
      <c r="H36" s="84"/>
      <c r="I36" s="84"/>
    </row>
    <row r="37" spans="2:9" s="1" customFormat="1" x14ac:dyDescent="0.3">
      <c r="B37" s="80">
        <v>4</v>
      </c>
      <c r="C37" s="140" t="s">
        <v>174</v>
      </c>
      <c r="D37" s="140"/>
      <c r="E37" s="140"/>
      <c r="F37" s="140"/>
      <c r="G37" s="140"/>
      <c r="H37" s="140"/>
      <c r="I37" s="140"/>
    </row>
    <row r="38" spans="2:9" s="1" customFormat="1" ht="37.950000000000003" customHeight="1" x14ac:dyDescent="0.3">
      <c r="B38" s="80">
        <v>5</v>
      </c>
      <c r="C38" s="140" t="s">
        <v>115</v>
      </c>
      <c r="D38" s="84"/>
      <c r="E38" s="84"/>
      <c r="F38" s="84"/>
      <c r="G38" s="84"/>
      <c r="H38" s="84"/>
      <c r="I38" s="84"/>
    </row>
    <row r="39" spans="2:9" s="1" customFormat="1" x14ac:dyDescent="0.3">
      <c r="B39" s="80">
        <v>6</v>
      </c>
      <c r="C39" s="84" t="s">
        <v>175</v>
      </c>
      <c r="D39" s="84"/>
      <c r="E39" s="84"/>
      <c r="F39" s="84"/>
      <c r="G39" s="84"/>
      <c r="H39" s="84"/>
      <c r="I39" s="84"/>
    </row>
    <row r="40" spans="2:9" s="1" customFormat="1" ht="42" customHeight="1" x14ac:dyDescent="0.3">
      <c r="B40" s="80">
        <v>7</v>
      </c>
      <c r="C40" s="140" t="s">
        <v>176</v>
      </c>
      <c r="D40" s="140"/>
      <c r="E40" s="140"/>
      <c r="F40" s="140"/>
      <c r="G40" s="140"/>
      <c r="H40" s="140"/>
      <c r="I40" s="140"/>
    </row>
    <row r="41" spans="2:9" s="1" customFormat="1" x14ac:dyDescent="0.3">
      <c r="C41" s="141"/>
    </row>
    <row r="42" spans="2:9" x14ac:dyDescent="0.3">
      <c r="C42" s="141"/>
    </row>
    <row r="43" spans="2:9" x14ac:dyDescent="0.3">
      <c r="C43" s="141"/>
    </row>
    <row r="44" spans="2:9" x14ac:dyDescent="0.3">
      <c r="C44" s="141"/>
    </row>
    <row r="45" spans="2:9" x14ac:dyDescent="0.3">
      <c r="C45" s="141"/>
    </row>
    <row r="46" spans="2:9" x14ac:dyDescent="0.3">
      <c r="C46" s="141"/>
    </row>
    <row r="47" spans="2:9" x14ac:dyDescent="0.3">
      <c r="C47" s="141"/>
    </row>
    <row r="48" spans="2:9" x14ac:dyDescent="0.3">
      <c r="C48" s="141"/>
    </row>
    <row r="49" spans="3:3" x14ac:dyDescent="0.3">
      <c r="C49" s="141"/>
    </row>
  </sheetData>
  <mergeCells count="17">
    <mergeCell ref="C36:I36"/>
    <mergeCell ref="C37:I37"/>
    <mergeCell ref="C38:I38"/>
    <mergeCell ref="C39:I39"/>
    <mergeCell ref="C40:I40"/>
    <mergeCell ref="B11:B12"/>
    <mergeCell ref="D11:E11"/>
    <mergeCell ref="F11:H11"/>
    <mergeCell ref="D12:H12"/>
    <mergeCell ref="C34:I34"/>
    <mergeCell ref="C35:I35"/>
    <mergeCell ref="B2:F2"/>
    <mergeCell ref="B3:I3"/>
    <mergeCell ref="B4:C4"/>
    <mergeCell ref="B10:C10"/>
    <mergeCell ref="D10:E10"/>
    <mergeCell ref="F10:H10"/>
  </mergeCells>
  <pageMargins left="0.7" right="0.7" top="0.75" bottom="0.75" header="0.3" footer="0.3"/>
  <pageSetup paperSize="0" scale="5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8DB8EDFC5FD94A98E488C87E0C603C" ma:contentTypeVersion="18" ma:contentTypeDescription="Een nieuw document maken." ma:contentTypeScope="" ma:versionID="a09333fae0b4a58b2ea5b41c4376615a">
  <xsd:schema xmlns:xsd="http://www.w3.org/2001/XMLSchema" xmlns:xs="http://www.w3.org/2001/XMLSchema" xmlns:p="http://schemas.microsoft.com/office/2006/metadata/properties" xmlns:ns2="82619569-9ce7-4769-aada-e8ed0eb58608" xmlns:ns3="64dae02f-8b9e-4b7c-86b4-575346d8606b" xmlns:ns4="c64fecbb-1954-4030-8120-5d79bf625a24" targetNamespace="http://schemas.microsoft.com/office/2006/metadata/properties" ma:root="true" ma:fieldsID="49b0e383af8183de8de9ff0f82f8caf4" ns2:_="" ns3:_="" ns4:_="">
    <xsd:import namespace="82619569-9ce7-4769-aada-e8ed0eb58608"/>
    <xsd:import namespace="64dae02f-8b9e-4b7c-86b4-575346d8606b"/>
    <xsd:import namespace="c64fecbb-1954-4030-8120-5d79bf625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9569-9ce7-4769-aada-e8ed0eb5860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dae02f-8b9e-4b7c-86b4-575346d8606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4fecbb-1954-4030-8120-5d79bf625a24" xsi:nil="true"/>
    <lcf76f155ced4ddcb4097134ff3c332f xmlns="64dae02f-8b9e-4b7c-86b4-575346d8606b">
      <Terms xmlns="http://schemas.microsoft.com/office/infopath/2007/PartnerControls"/>
    </lcf76f155ced4ddcb4097134ff3c332f>
    <SharedWithUsers xmlns="82619569-9ce7-4769-aada-e8ed0eb58608">
      <UserInfo>
        <DisplayName>Jikke Beusink</DisplayName>
        <AccountId>33</AccountId>
        <AccountType/>
      </UserInfo>
      <UserInfo>
        <DisplayName>Geert Lubbers</DisplayName>
        <AccountId>12</AccountId>
        <AccountType/>
      </UserInfo>
    </SharedWithUsers>
  </documentManagement>
</p:properties>
</file>

<file path=customXml/itemProps1.xml><?xml version="1.0" encoding="utf-8"?>
<ds:datastoreItem xmlns:ds="http://schemas.openxmlformats.org/officeDocument/2006/customXml" ds:itemID="{06D27A7C-BE44-4DBA-8D83-82F15549EEFB}">
  <ds:schemaRefs>
    <ds:schemaRef ds:uri="http://schemas.microsoft.com/sharepoint/v3/contenttype/forms"/>
  </ds:schemaRefs>
</ds:datastoreItem>
</file>

<file path=customXml/itemProps2.xml><?xml version="1.0" encoding="utf-8"?>
<ds:datastoreItem xmlns:ds="http://schemas.openxmlformats.org/officeDocument/2006/customXml" ds:itemID="{E63452F1-91D3-4154-A3F9-E76A231F46FA}"/>
</file>

<file path=customXml/itemProps3.xml><?xml version="1.0" encoding="utf-8"?>
<ds:datastoreItem xmlns:ds="http://schemas.openxmlformats.org/officeDocument/2006/customXml" ds:itemID="{92E3C0E1-CBFE-41CC-9FB6-DB32BD102AB3}">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ffb5df76-b1f4-4e80-84ac-02aefefe44c8"/>
    <ds:schemaRef ds:uri="64754570-fb04-4bc6-8dc2-52bbdbfde323"/>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T1 Samenvatting Omvang &amp; Aantal</vt:lpstr>
      <vt:lpstr>T2 Kwaliteit Perceel P4</vt:lpstr>
      <vt:lpstr>T3 Prijs Aanschaf P4</vt:lpstr>
      <vt:lpstr>T4 Prijs ROS P4</vt:lpstr>
      <vt:lpstr>'T1 Samenvatting Omvang &amp; Aantal'!Afdrukbereik</vt:lpstr>
      <vt:lpstr>'T2 Kwaliteit Perceel P4'!Afdrukbereik</vt:lpstr>
      <vt:lpstr>'T3 Prijs Aanschaf P4'!Afdrukbereik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Geert Lubbers</dc:creator>
  <cp:keywords/>
  <dc:description/>
  <cp:lastModifiedBy>Buijs, Jos</cp:lastModifiedBy>
  <cp:revision/>
  <cp:lastPrinted>2026-03-24T18:41:17Z</cp:lastPrinted>
  <dcterms:created xsi:type="dcterms:W3CDTF">2024-05-23T14:01:31Z</dcterms:created>
  <dcterms:modified xsi:type="dcterms:W3CDTF">2026-03-24T19:49:02Z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0x010100AE8DB8EDFC5FD94A98E488C87E0C603C</vt:lpwstr>
  </property>
  <property fmtid="{D5CDD505-2E9C-101B-9397-08002B2CF9AE}" pid="3" name="MediaServiceImageTags">
    <vt:lpwstr/>
  </property>
  <property fmtid="{D5CDD505-2E9C-101B-9397-08002B2CF9AE}" pid="4" name="_dlc_DocIdItemGuid">
    <vt:lpwstr>08b58235-5652-4952-ab96-733f54346a54</vt:lpwstr>
  </property>
</Properties>
</file>