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utrechtcloud.sharepoint.com/sites/Aanbestedingvoertuigen-Team-BV/Gedeelde documenten/General/Heraanbesteding/4. Nota van Inlichtingen/Infvulform. Hierzien NVI/"/>
    </mc:Choice>
  </mc:AlternateContent>
  <xr:revisionPtr revIDLastSave="84" documentId="8_{1FEAC787-FFE7-4E80-82C3-73461749F805}" xr6:coauthVersionLast="47" xr6:coauthVersionMax="47" xr10:uidLastSave="{9E02CAE2-96FF-4794-BF7B-6B636DD1F3B3}"/>
  <bookViews>
    <workbookView xWindow="-57720" yWindow="-1605" windowWidth="29040" windowHeight="15720" activeTab="3" xr2:uid="{A2F5AD34-83CF-4C86-8713-A510D36A8384}"/>
  </bookViews>
  <sheets>
    <sheet name="T1 Samenvatting Omvang &amp; Aantal" sheetId="3" r:id="rId1"/>
    <sheet name="T2 Kwaliteit P2" sheetId="1" r:id="rId2"/>
    <sheet name="T3 Prijs Aanschaf P2" sheetId="2" r:id="rId3"/>
    <sheet name="T4 Prijs ROS P2" sheetId="5" r:id="rId4"/>
  </sheets>
  <definedNames>
    <definedName name="_xlnm.Print_Area" localSheetId="0">'T1 Samenvatting Omvang &amp; Aantal'!$A$1:$J$26</definedName>
    <definedName name="_xlnm.Print_Area" localSheetId="1">'T2 Kwaliteit P2'!$A$1:$K$106</definedName>
    <definedName name="_xlnm.Print_Area" localSheetId="2">'T3 Prijs Aanschaf P2'!$A$1:$I$33</definedName>
    <definedName name="_xlnm.Print_Area" localSheetId="3">'T4 Prijs ROS P2'!$A$1:$L$41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3" i="1" l="1"/>
  <c r="B54" i="1"/>
  <c r="D47" i="1"/>
  <c r="H30" i="5" l="1"/>
  <c r="I30" i="5" s="1"/>
  <c r="I29" i="5"/>
  <c r="H29" i="5"/>
  <c r="H28" i="5"/>
  <c r="I28" i="5" s="1"/>
  <c r="F15" i="2" l="1"/>
  <c r="B27" i="1"/>
  <c r="B105" i="1" l="1"/>
  <c r="G31" i="5"/>
  <c r="H26" i="5"/>
  <c r="I26" i="5" s="1"/>
  <c r="H25" i="5"/>
  <c r="I25" i="5" s="1"/>
  <c r="H24" i="5"/>
  <c r="I24" i="5" s="1"/>
  <c r="H22" i="5"/>
  <c r="I22" i="5" s="1"/>
  <c r="H21" i="5"/>
  <c r="I21" i="5" s="1"/>
  <c r="H19" i="5"/>
  <c r="I19" i="5" s="1"/>
  <c r="H18" i="5"/>
  <c r="I18" i="5" s="1"/>
  <c r="H16" i="5"/>
  <c r="I16" i="5" s="1"/>
  <c r="F11" i="5" l="1"/>
  <c r="D13" i="3" s="1" a="1"/>
  <c r="D13" i="3" s="1"/>
  <c r="I31" i="5"/>
  <c r="H31" i="5"/>
  <c r="C8" i="5" l="1"/>
  <c r="C7" i="5"/>
  <c r="C6" i="5"/>
  <c r="C5" i="5"/>
  <c r="B5" i="5"/>
  <c r="C8" i="2" l="1"/>
  <c r="C8" i="1"/>
  <c r="E21" i="2"/>
  <c r="F21" i="2" s="1"/>
  <c r="D12" i="3" s="1"/>
  <c r="E20" i="1"/>
  <c r="B39" i="1" l="1"/>
  <c r="D15" i="1" l="1"/>
  <c r="C5" i="2" l="1"/>
  <c r="B5" i="2"/>
  <c r="C5" i="1"/>
  <c r="B5" i="1"/>
  <c r="C7" i="2" l="1"/>
  <c r="C6" i="2"/>
  <c r="C7" i="1"/>
  <c r="C6" i="1"/>
  <c r="E13" i="1" l="1"/>
  <c r="E14" i="1"/>
  <c r="E11" i="1"/>
  <c r="E12" i="1"/>
  <c r="H34" i="1" s="1"/>
  <c r="H51" i="1" l="1"/>
  <c r="J51" i="1" s="1"/>
  <c r="H49" i="1"/>
  <c r="J49" i="1" s="1"/>
  <c r="H45" i="1"/>
  <c r="H53" i="1"/>
  <c r="H47" i="1"/>
  <c r="J47" i="1" s="1"/>
  <c r="H20" i="1"/>
  <c r="H24" i="1"/>
  <c r="I99" i="1"/>
  <c r="H63" i="1"/>
  <c r="I65" i="1" s="1"/>
  <c r="G34" i="1"/>
  <c r="J34" i="1" s="1"/>
  <c r="I95" i="1"/>
  <c r="I89" i="1"/>
  <c r="I58" i="1"/>
  <c r="H62" i="1" s="1"/>
  <c r="J24" i="1"/>
  <c r="H22" i="1"/>
  <c r="J22" i="1" s="1"/>
  <c r="J20" i="1"/>
  <c r="H38" i="1"/>
  <c r="J38" i="1" s="1"/>
  <c r="H26" i="1"/>
  <c r="J26" i="1" s="1"/>
  <c r="H36" i="1"/>
  <c r="J36" i="1" s="1"/>
  <c r="H32" i="1"/>
  <c r="I71" i="1" l="1"/>
  <c r="H54" i="1"/>
  <c r="J45" i="1"/>
  <c r="J54" i="1" s="1"/>
  <c r="F13" i="1" s="1"/>
  <c r="J27" i="1"/>
  <c r="F11" i="1" s="1"/>
  <c r="H27" i="1"/>
  <c r="H70" i="1"/>
  <c r="H101" i="1"/>
  <c r="H103" i="1"/>
  <c r="H100" i="1"/>
  <c r="H102" i="1"/>
  <c r="H104" i="1"/>
  <c r="J100" i="1" s="1"/>
  <c r="H96" i="1"/>
  <c r="J96" i="1" s="1"/>
  <c r="H94" i="1"/>
  <c r="H90" i="1"/>
  <c r="I83" i="1"/>
  <c r="H88" i="1" s="1"/>
  <c r="I77" i="1"/>
  <c r="H92" i="1"/>
  <c r="H91" i="1"/>
  <c r="H93" i="1"/>
  <c r="H75" i="1"/>
  <c r="H73" i="1"/>
  <c r="H76" i="1"/>
  <c r="H72" i="1"/>
  <c r="H74" i="1"/>
  <c r="H59" i="1"/>
  <c r="J59" i="1" s="1"/>
  <c r="H61" i="1"/>
  <c r="H60" i="1"/>
  <c r="J32" i="1"/>
  <c r="J39" i="1" s="1"/>
  <c r="F12" i="1" s="1"/>
  <c r="H39" i="1"/>
  <c r="J90" i="1" l="1"/>
  <c r="J72" i="1"/>
  <c r="H79" i="1"/>
  <c r="I105" i="1"/>
  <c r="H68" i="1"/>
  <c r="H66" i="1"/>
  <c r="J66" i="1" s="1"/>
  <c r="H67" i="1"/>
  <c r="H69" i="1"/>
  <c r="H78" i="1"/>
  <c r="H86" i="1"/>
  <c r="H84" i="1"/>
  <c r="J84" i="1" s="1"/>
  <c r="H81" i="1"/>
  <c r="H82" i="1"/>
  <c r="J78" i="1" s="1"/>
  <c r="H80" i="1"/>
  <c r="H87" i="1"/>
  <c r="H85" i="1"/>
  <c r="J105" i="1" l="1"/>
  <c r="F14" i="1" s="1"/>
  <c r="F15" i="1" s="1"/>
  <c r="D11" i="3" s="1"/>
  <c r="D1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<sst xmlns="http://schemas.openxmlformats.org/spreadsheetml/2006/main" count="338" uniqueCount="203">
  <si>
    <t>Europese openbare aanbesteding 'Aanschaf emissievrije inzamelvoertuigen'</t>
  </si>
  <si>
    <t>Invulformulier prijs en kwaliteit</t>
  </si>
  <si>
    <t>Tabblad 1: Samenvatting, omvang &amp; aantal</t>
  </si>
  <si>
    <t>Datum</t>
  </si>
  <si>
    <t>Kenmerk inschrijving</t>
  </si>
  <si>
    <t>Punten</t>
  </si>
  <si>
    <t>Behaalde score (in punten)</t>
  </si>
  <si>
    <t>Op het onderdeel kwaliteit (deel 1 tot en met 4)</t>
  </si>
  <si>
    <t>Op het onderdeel prijs - Aanschafprijs (deel 5)</t>
  </si>
  <si>
    <t>Op het onderdeel prijs - ROS (deel 6)</t>
  </si>
  <si>
    <t>Behaalde totaalscore (in punten)</t>
  </si>
  <si>
    <t>Omvang van het perceel</t>
  </si>
  <si>
    <t>Aantal (in stuks)</t>
  </si>
  <si>
    <t>Het aantal in te kopen inzamelvoertuigen in dit perceel</t>
  </si>
  <si>
    <t>Aangeboden oplossing</t>
  </si>
  <si>
    <t>Onderdeel</t>
  </si>
  <si>
    <t>Het elektrische emissievrije chassis</t>
  </si>
  <si>
    <t>Tabblad 2: Invulformulier kwaliteit</t>
  </si>
  <si>
    <t>Onderdeel: kwalitatieve gunningscriteria</t>
  </si>
  <si>
    <t>Weging %</t>
  </si>
  <si>
    <t>Maximaal aantal te behalen punten</t>
  </si>
  <si>
    <t>Deel 1</t>
  </si>
  <si>
    <t>Technische criteria</t>
  </si>
  <si>
    <t>Deel 2</t>
  </si>
  <si>
    <t>ZE-specificaties</t>
  </si>
  <si>
    <t>Deel 3</t>
  </si>
  <si>
    <t xml:space="preserve">Reparatie, onderhoud &amp; Service </t>
  </si>
  <si>
    <t>Deel 4</t>
  </si>
  <si>
    <t>Duurzaamheid</t>
  </si>
  <si>
    <t>Nr.</t>
  </si>
  <si>
    <t>Vraagstelling</t>
  </si>
  <si>
    <t>Minimum (eis = 0 punten)</t>
  </si>
  <si>
    <t>Maximum (= max score)</t>
  </si>
  <si>
    <t>Instructie bij invullen beantwoording en toelichting op beoordeling</t>
  </si>
  <si>
    <t>Weging (%)</t>
  </si>
  <si>
    <t>Maximale score in punten</t>
  </si>
  <si>
    <t>Behaalde score in punten</t>
  </si>
  <si>
    <t>1.1</t>
  </si>
  <si>
    <t>1.2</t>
  </si>
  <si>
    <t>1.4</t>
  </si>
  <si>
    <t>ZE-Specificaties</t>
  </si>
  <si>
    <t>2.1</t>
  </si>
  <si>
    <t>2.2</t>
  </si>
  <si>
    <t>2.3</t>
  </si>
  <si>
    <t>2.4</t>
  </si>
  <si>
    <t>ROS</t>
  </si>
  <si>
    <t>Score (in punten)</t>
  </si>
  <si>
    <t>3.1</t>
  </si>
  <si>
    <r>
      <rPr>
        <b/>
        <sz val="10"/>
        <color rgb="FF000000"/>
        <rFont val="Corbel"/>
        <family val="2"/>
      </rPr>
      <t xml:space="preserve">Reactietermijn bij spoedgeval op locatie/pechhulp)
</t>
    </r>
    <r>
      <rPr>
        <sz val="10"/>
        <color rgb="FF000000"/>
        <rFont val="Corbel"/>
        <family val="2"/>
      </rPr>
      <t>Opdrachtgever hecht waarde aan een snelle opvolging en oplossing van storingen aan het voertuig bij calamiteiten zoals beschreven in het algemene programma van eisen.
Welke responsetijd (korter dan 120 minuten) van de servicedienst bent u bereid te garanderen na melding van een storing waarbij het voertuig niet meer inzetbaar is? Onder responsetijd wordt verstaan: de tijd tussen melding van de storing door opdrachtgever en de aanwezigheid van een gekwalificeerde monteur bij het voertuig.
Het opgegeven antwoord wordt verwerkt in de SLA en daarmee onverkort van toepassing verklaard op de uitvoering van de overeenkomst.</t>
    </r>
  </si>
  <si>
    <t>3.2</t>
  </si>
  <si>
    <r>
      <rPr>
        <b/>
        <sz val="10"/>
        <color rgb="FF000000"/>
        <rFont val="Corbel"/>
        <family val="2"/>
      </rPr>
      <t xml:space="preserve">Reactietermijn bij correctief onderhoud op locatie
</t>
    </r>
    <r>
      <rPr>
        <sz val="10"/>
        <color rgb="FF000000"/>
        <rFont val="Corbel"/>
        <family val="2"/>
      </rPr>
      <t>Opdrachtgever hecht waarde aan een snelle opvolging en oplossing van correctief onderhoud aan het voertuig op locatie van opdrachtgever. 
Welke responsetijd (korter dan 4 uren) van de servicedienst bent u bereid te garanderen na melding van correctief onderhoud. Onder responsetijd wordt verstaan: de tijd tussen melding van de storing door opdrachtgever en de aanwezigheid van een gekwalificeerde monteur bij het voertuig.
Het opgegeven antwoord wordt verwerkt in de SLA en daarmee onverkort van toepassing verklaard op de uitvoering van de overeenkomst.</t>
    </r>
  </si>
  <si>
    <t>3.3</t>
  </si>
  <si>
    <r>
      <rPr>
        <b/>
        <sz val="10"/>
        <color rgb="FF000000"/>
        <rFont val="Corbel"/>
        <family val="2"/>
      </rPr>
      <t xml:space="preserve">Hersteltermijn bij gebreken: start fysieke werkzaamheden aan voertuig
</t>
    </r>
    <r>
      <rPr>
        <sz val="10"/>
        <color rgb="FF000000"/>
        <rFont val="Corbel"/>
        <family val="2"/>
      </rPr>
      <t>Opdrachtgever hecht waarde aan een snelle opvolging en oplossing van onderhoud aan het voertuig op locatie van opdrachtgever, doordat er zo snel mogelijk op locatie van opdrachtnemer gestart wordt met de werkzaamheden van het voertuig
Welke starttijd (korter dan 2 uren) van uw werkplaats bent u bereid te garanderen na aankomst van het voertuig in uw werkplaats.  Onder starttijd wordt verstaan: de tijd tussen aankomst van het voertuig en de start van de werkzaamheden door een gekwalificeerde monteur aan het voertuig.
Het opgegeven antwoord wordt verwerkt in de SLA en daarmee onverkort van toepassing verklaard op de uitvoering van de overeenkomst.</t>
    </r>
  </si>
  <si>
    <t>3.4</t>
  </si>
  <si>
    <r>
      <rPr>
        <b/>
        <sz val="10"/>
        <color rgb="FF000000"/>
        <rFont val="Corbel"/>
        <family val="2"/>
      </rPr>
      <t xml:space="preserve">Correcte facturen en werkproces volgen
</t>
    </r>
    <r>
      <rPr>
        <sz val="10"/>
        <color rgb="FF000000"/>
        <rFont val="Corbel"/>
        <family val="2"/>
      </rPr>
      <t xml:space="preserve">Opdrachtgever hecht waarde aan dat het ROS werkproces zoals beschreven correct wordt uitgevoerd en wenst correcte facturen te ontvangen
Welke percentage (beter dan 95%)  u bereid te garanderen dat het werkproces correct wordt opgevolgd en er correcte facturen worden verstuurd.  Onder correcte facturen wordt verstaan, er is geen creditnota nodig om een fout in een factuur te herstellen.
Het opgegeven antwoord wordt verwerkt in de SLA en daarmee onverkort van toepassing verklaard op de uitvoering van de overeenkomst. </t>
    </r>
  </si>
  <si>
    <t>Antwoord opties</t>
  </si>
  <si>
    <t>Maximale score (in punten)</t>
  </si>
  <si>
    <t>4.1</t>
  </si>
  <si>
    <r>
      <rPr>
        <b/>
        <sz val="10"/>
        <color theme="1"/>
        <rFont val="Corbel"/>
        <family val="2"/>
      </rPr>
      <t>Kobaltverhouding in batterij</t>
    </r>
    <r>
      <rPr>
        <sz val="10"/>
        <color theme="1"/>
        <rFont val="Corbel"/>
        <family val="2"/>
      </rPr>
      <t xml:space="preserve">
Wat is de kobaltverhouding in de batterij van het inzamelvoertuig? De score wordt hoger, naarmate er minder kobalt in de batterij zit. 
</t>
    </r>
    <r>
      <rPr>
        <i/>
        <sz val="10"/>
        <color theme="1"/>
        <rFont val="Corbel"/>
        <family val="2"/>
      </rPr>
      <t xml:space="preserve">Bill of materials van de batterij </t>
    </r>
    <r>
      <rPr>
        <b/>
        <i/>
        <sz val="10"/>
        <color theme="1"/>
        <rFont val="Corbel"/>
        <family val="2"/>
      </rPr>
      <t>of</t>
    </r>
    <r>
      <rPr>
        <i/>
        <sz val="10"/>
        <color theme="1"/>
        <rFont val="Corbel"/>
        <family val="2"/>
      </rPr>
      <t xml:space="preserve"> levenscyclusanalyse (LCA) van de batterij inclusief batterijsamenstelling (of gelijkwaardig) ter verificatie bij inschrijving indienen. Document bijvoegen in inschrijving met de naam: '4.1 Kobaltverhouding'</t>
    </r>
  </si>
  <si>
    <t>A</t>
  </si>
  <si>
    <t>33,3% (NMC333)</t>
  </si>
  <si>
    <t>D</t>
  </si>
  <si>
    <t>B</t>
  </si>
  <si>
    <t>0,20% (NMC 532&amp; NMC 622)</t>
  </si>
  <si>
    <t>C</t>
  </si>
  <si>
    <t>0,1% (NMC 811)</t>
  </si>
  <si>
    <t>Kobaltvrij (LFP)</t>
  </si>
  <si>
    <t>4.2</t>
  </si>
  <si>
    <t>4.2A</t>
  </si>
  <si>
    <t xml:space="preserve">Risico soort: Environmental issues </t>
  </si>
  <si>
    <t>Very high of onbekend</t>
  </si>
  <si>
    <t>E</t>
  </si>
  <si>
    <t>High</t>
  </si>
  <si>
    <t>Medium</t>
  </si>
  <si>
    <t>Low</t>
  </si>
  <si>
    <t>4.2B</t>
  </si>
  <si>
    <t>Risico soort: Biodiversity &amp; deforestation</t>
  </si>
  <si>
    <t>4.2C</t>
  </si>
  <si>
    <t>Risico soort: Ecological threat score</t>
  </si>
  <si>
    <t>4.2D</t>
  </si>
  <si>
    <t>Risico soort: Water use and water availability</t>
  </si>
  <si>
    <t>4.3</t>
  </si>
  <si>
    <r>
      <rPr>
        <b/>
        <sz val="10"/>
        <color theme="1"/>
        <rFont val="Corbel"/>
        <family val="2"/>
      </rPr>
      <t>Uitwisselbaarheid accu</t>
    </r>
    <r>
      <rPr>
        <sz val="10"/>
        <color theme="1"/>
        <rFont val="Corbel"/>
        <family val="2"/>
      </rPr>
      <t xml:space="preserve">
De mate waarin accupakketten uitwisselbaar en vervangbaar zijn, zowel binnen het voertuigtype als tussen verschillende generaties of modellen, om levensduurverlenging van de voertuigen te bevorderen.</t>
    </r>
  </si>
  <si>
    <t>Niet uitwisselbaar en accu alleen vervangbaar als geheel</t>
  </si>
  <si>
    <t>Vervangbaar op cel- of moduleniveau</t>
  </si>
  <si>
    <t>Uitwisselbaar binnen voertuigtype</t>
  </si>
  <si>
    <t>Uitwisselbaar tussen verschillende modelen</t>
  </si>
  <si>
    <t>Uitwisselbaar tussen verschillende modellen en eventuele nieuwe generaties</t>
  </si>
  <si>
    <t>4.4</t>
  </si>
  <si>
    <r>
      <rPr>
        <b/>
        <sz val="10"/>
        <color theme="1"/>
        <rFont val="Corbel"/>
        <family val="2"/>
      </rPr>
      <t>Einde levensduur</t>
    </r>
    <r>
      <rPr>
        <sz val="10"/>
        <color theme="1"/>
        <rFont val="Corbel"/>
        <family val="2"/>
      </rPr>
      <t xml:space="preserve">
Per welke datum is uw beleid met betrekking tot de terugname, refurbishen, hergebruik of recycling van oude accu’s, in lijn met de aankomende verplichting van het Europese Battery Passport (2027).
 </t>
    </r>
  </si>
  <si>
    <t>per 1 januari 2027</t>
  </si>
  <si>
    <t>vanaf 1 juli 2026</t>
  </si>
  <si>
    <t>Op moment van inschrijving</t>
  </si>
  <si>
    <t>4.5</t>
  </si>
  <si>
    <t>Geen of onbekend (0%)</t>
  </si>
  <si>
    <t>1 tot 5%</t>
  </si>
  <si>
    <t>6 tot 10%</t>
  </si>
  <si>
    <t>11 tot 15%</t>
  </si>
  <si>
    <t>15% of meer</t>
  </si>
  <si>
    <t>Tabblad 3: Invulformulier prijs t.b.v. aanschaf</t>
  </si>
  <si>
    <t>Onderdeel: prijs</t>
  </si>
  <si>
    <t>Minimale inschrijfprijs</t>
  </si>
  <si>
    <t>Maximale inschrijfprijs</t>
  </si>
  <si>
    <t>Deel 5</t>
  </si>
  <si>
    <t>Aanschafprijs voor één compleet elektrisch emissievrij inzamelvoertuig conform het programma van eisen en inclusief alle toebehoren.</t>
  </si>
  <si>
    <t>Beoordeling, middels formule:</t>
  </si>
  <si>
    <t>(1-(aangeboden inschrijfprijs-MIN)/(MAX-MIN))*maximaal te behalen score = score (in punten, afronding op twee decimalen)</t>
  </si>
  <si>
    <t>Prijsonderdeel</t>
  </si>
  <si>
    <t>Eenheid</t>
  </si>
  <si>
    <t>Prijs per eenheid</t>
  </si>
  <si>
    <t>Prijs voor één compleet inzamelvoertuig</t>
  </si>
  <si>
    <t>5.1</t>
  </si>
  <si>
    <t>Aanschafprijs van het elektrische emissievrije chassis</t>
  </si>
  <si>
    <t>Stuk</t>
  </si>
  <si>
    <t>5.2</t>
  </si>
  <si>
    <t>Overige kosten t.b.v. de aanschaf</t>
  </si>
  <si>
    <t>[toelichting overige kosten]</t>
  </si>
  <si>
    <r>
      <rPr>
        <b/>
        <sz val="10"/>
        <color rgb="FFFF0000"/>
        <rFont val="Corbel"/>
        <family val="2"/>
      </rPr>
      <t>Let op:</t>
    </r>
    <r>
      <rPr>
        <sz val="10"/>
        <color rgb="FFFF0000"/>
        <rFont val="Corbel"/>
        <family val="2"/>
      </rPr>
      <t xml:space="preserve"> </t>
    </r>
    <r>
      <rPr>
        <sz val="10"/>
        <color rgb="FF000000"/>
        <rFont val="Corbel"/>
        <family val="2"/>
      </rPr>
      <t>de inschrijfprijs mag niet lager zijn dan de minimale inschrijfprijs en niet hoger dan de maximale inschrijfprijs. Alleen als deze cel (</t>
    </r>
    <r>
      <rPr>
        <b/>
        <sz val="10"/>
        <color rgb="FFFF0000"/>
        <rFont val="Corbel"/>
        <family val="2"/>
      </rPr>
      <t>E23</t>
    </r>
    <r>
      <rPr>
        <sz val="10"/>
        <color rgb="FF000000"/>
        <rFont val="Corbel"/>
        <family val="2"/>
      </rPr>
      <t>) groen kleurt, valt uw inschrijfprijs binnen de minimale en maximale inschrijfprijs en brengt u daarmee een geldige inschrijving uit.</t>
    </r>
  </si>
  <si>
    <t>Voorwaarden</t>
  </si>
  <si>
    <t xml:space="preserve">Ingediende prijzen zijn exclusief BTW. </t>
  </si>
  <si>
    <t>Tabblad 4: Invulformulier prijs t.b.v. Reparatie, Onderhoud en Service</t>
  </si>
  <si>
    <t>Deel 6</t>
  </si>
  <si>
    <t>Beoordeling per prijsonderdeel, middels formule:</t>
  </si>
  <si>
    <t>Minimale prijs per eenheid</t>
  </si>
  <si>
    <t>Maximale prijs per eenheid</t>
  </si>
  <si>
    <t>Weging</t>
  </si>
  <si>
    <t>Behaald aantal punten</t>
  </si>
  <si>
    <t>Chassis</t>
  </si>
  <si>
    <t>6.1</t>
  </si>
  <si>
    <t>Uitvoeren APK-keuringen inclusief alle wettelijke verplichte controle metingen</t>
  </si>
  <si>
    <t>Opbouw</t>
  </si>
  <si>
    <t>6.2</t>
  </si>
  <si>
    <t>6.3</t>
  </si>
  <si>
    <t>6.4</t>
  </si>
  <si>
    <t>Uitvoeren periodieke gecertificeerde keuring haakarmsysteem, inclusief keuringsbewijs</t>
  </si>
  <si>
    <t>Perceel 2</t>
  </si>
  <si>
    <t>Uurtarief</t>
  </si>
  <si>
    <t>6.5</t>
  </si>
  <si>
    <t>Uurtarief allround monteur voor maandag t/m vrijdag tussen 06:00 en 18:30 uur en op zaterdag van 08:00 tot 12:00 uur</t>
  </si>
  <si>
    <t>6.6</t>
  </si>
  <si>
    <t>Percentage opslag uurtarief t.b.v. werkzaamheden buiten werktijden, inclusief feestdagen</t>
  </si>
  <si>
    <t>Service</t>
  </si>
  <si>
    <t>6.7</t>
  </si>
  <si>
    <t>Voorrijkosten, all-in, geen extra kilometers (inclusief bij pechservice en starthulp)</t>
  </si>
  <si>
    <t>6.8</t>
  </si>
  <si>
    <t>Haal- en brengservice, per enkele vervoersbeweging (van A naar B)</t>
  </si>
  <si>
    <t>6.9</t>
  </si>
  <si>
    <t>Sleepservice, all-in, geen additionele kosten</t>
  </si>
  <si>
    <t>Kortingen</t>
  </si>
  <si>
    <t>6.10</t>
  </si>
  <si>
    <t>Korting op brutoprijs onderdelen</t>
  </si>
  <si>
    <t>6.11</t>
  </si>
  <si>
    <t>Korting op vloeistoffen (oliën/smeermiddelen)</t>
  </si>
  <si>
    <t>De eenheidsprijzen zoals ingevuld op het prijs invul formulier zijn inclusief alle kosten voortkomend uit het programma van eisen en de (beantwoording van de) kwalitatieve gunningscriteria.</t>
  </si>
  <si>
    <t xml:space="preserve">De eenheidsprijzen zijn van toepassing ongeacht het daadwerkelijke aantal eenheden dat tijdens de looptijd van de overeenkomst wordt afgenomen. </t>
  </si>
  <si>
    <t xml:space="preserve">Opdrachtnemer </t>
  </si>
  <si>
    <t>Aantal door Opdrachtnemer  behaalde punten</t>
  </si>
  <si>
    <t xml:space="preserve">Beantwoording Opdrachtnemer </t>
  </si>
  <si>
    <t>Aantal kilogrammen invullen in hele kilogrammen, waarbij het aanbieden van een netto laadvermogen conform het programma van eisen (minimum) leidt tot 0 punten, het aanbieden van een netto laadvermogen conform het maximum (of meer) leidt tot het maximaal aantal -voor dit subgunningscriterium- te behalen punten.
I.v.m. de werking van de formule voor het toekennen van het behaalde aantal punten moet Opdrachtnemer , (ook) als het netto laadvermogen meer dan het maximum is, het maximum aantal kilogrammen invullen als antwoord op dit gunningscriterium.
Aslastenberekening bijvoegen in inschrijving met de naam: '1.1 Laadvermogen'</t>
  </si>
  <si>
    <t>Aantal millimeters invullen in hele millimeters, waarbij het aanbieden van een draaistraal conform het programma van eisen (minimum) leidt tot 0 punten, het aanbieden van een draaistraal conform het maximum (of korter) leidt tot het maximaal aantal te behalen punten.
I.v.m. de werking van de formule voor het toekennen van het behaalde aantal punten moet Opdrachtnemer , (ook) als de draaistraal kleiner dan het maximum is, het maximum invullen als antwoord op dit gunningscriterium.
Tekening bijvoegen in inschrijving met de naam: '1.2 Draaistraal'</t>
  </si>
  <si>
    <t>Aantal millimeters invullen in hele millimeters, waarbij het aanbieden van een totale lengte conform het programma van eisen (minimum) leidt tot 0 punten, het aanbieden van een totale lengte conform het maximum (of korter) leidt tot het maximaal aantal te behalen punten.
I.v.m. de werking van de formule voor het toekennen van het behaalde aantal punten moet Opdrachtnemer , (ook) als de totale lengte korter dan het maximum is, het maximum invullen als antwoord op dit gunningscriterium.
Tekening bijvoegen in inschrijving met de naam: '1.4 Lengte'</t>
  </si>
  <si>
    <t>Aantal millimeters invullen in hele millimeters, waarbij het aanbieden van een bodemvrijheid conform het programma van eisen (minimum) leidt tot 0 punten, het aanbieden van bodemvrijheid conform het maximum (of hoger) leidt tot het maximaal aantal te behalen punten.
I.v.m. de werking van de formule voor het toekennen van het behaalde aantal punten moet Opdrachtnemer , (ook) als de bodemvrijheid hoger dan het maximum is, het maximum invullen als antwoord op dit gunningscriterium.
Tekening bijvoegen in inschrijving met de naam: '1.5 Bodemvrijheid'</t>
  </si>
  <si>
    <t>De gegarandeerde SoH na 8 jaar invullen in een heel percentage (%), waarbij het aanbieden van een SoH conform het programma van eisen (minimum) leidt tot 0 punten, het aanbieden van een SoH conform het maximum (of hoger) leidt tot het maximaal aantal te behalen punten.
I.v.m. de werking van de formule voor het toekennen van het behaalde aantal punten moet Opdrachtnemer , (ook) als de SoH hoger dan het maximum is, het maximum invullen als antwoord op dit gunningscriterium.</t>
  </si>
  <si>
    <t xml:space="preserve">Als Opdrachtnemer  een onbeperkt aantal laadcycli binnen 8 jaar toestaat moet Opdrachtnemer  deze vraag beantwoorden met 0 (nul). Opdrachtnemer  krijgt dan de maximale score (100% van de maximale score in punten). Als Opdrachtnemer  geen onbeperkt aantal laadcycli toestaat moet Opdrachtnemer  het aantal toegestane laadcycli opgeven in een heel getal. Waarbij het aantal laadcycli conform het programma van eisen (minimum) leidt tot 0 punten en het maximum aantal leidt tot 80% van de maximale score in punten. </t>
  </si>
  <si>
    <t xml:space="preserve">Als Opdrachtnemer  een onbeperkt aantal kilometers binnen 8 jaar toestaat moet Opdrachtnemer  deze vraag beantwoorden met 0 (nul). Opdrachtnemer  krijgt dan de maximale score (100% van de maximale score in punten). Als Opdrachtnemer  geen onbeperkt aantal kilometers toestaat moet Opdrachtnemer  het aantal toegestane kilometers opgeven in een heel getal. Waarbij het aantal kilometers conform het programma van eisen (minimum) leidt tot 0 punten en het maximum aantal leidt tot 80% van de maximale score in punten. </t>
  </si>
  <si>
    <t>De DC laadcapaciteit (laadsnelheid in kW) invullen in hele kW, waarbij het aanbieden van een laadcapaciteit conform het programma van eisen (minimum) leidt tot 0 punten, het aanbieden van laadcapaciteit conform het maximum (of hoger) leidt tot het maximaal aantal te behalen punten.
I.v.m. de werking van de formule voor het toekennen van het behaalde aantal punten moet Opdrachtnemer , (ook) als de laadcapaciteit hoger dan het maximum is, het maximum invullen als antwoord op dit gunningscriterium.</t>
  </si>
  <si>
    <t>De reactietermijn in minuten invullen in hele minuten, waarbij het aanbieden van een reactietermijn conform het programma van eisen (minimum) leidt tot 0 punten, het aanbieden van reactietermijn conform het maximum (of hoger) leidt tot het maximaal aantal te behalen punten.
I.v.m. de werking van de formule voor het toekennen van het behaalde aantal punten moet Opdrachtnemer , (ook) als de reactietermijn sneller dan het maximum is, het maximum invullen als antwoord op dit gunningscriterium.</t>
  </si>
  <si>
    <t>De hersteltermijn in minuten invullen in hele minuten, waarbij het aanbieden van een hersteltermijn conform het programma van eisen (minimum) leidt tot 0 punten, het aanbieden van hersteltermijn conform het maximum (of hoger) leidt tot het maximaal aantal te behalen punten.
I.v.m. de werking van de formule voor het toekennen van het behaalde aantal punten moet Opdrachtnemer , (ook) als de hersteltermijn sneller dan het maximum is, het maximum invullen als antwoord op dit gunningscriterium.</t>
  </si>
  <si>
    <t>Het percentage correctie facturen en correct werkproces invullen in een heel percentage, waarbij het aanbieden van een percentage conform het programma van eisen (minimum) leidt tot 0 punten, het aanbieden van percentage conform het maximum (of hoger) leidt tot het maximaal aantal te behalen punten.
I.v.m. de werking van de formule voor het toekennen van het behaalde aantal punten moet Opdrachtnemer , (ook) als het percentage hoger dan het maximum is, het maximum invullen als antwoord op dit gunningscriterium.</t>
  </si>
  <si>
    <t>[invullen door Opdrachtnemer ]</t>
  </si>
  <si>
    <t>Grondstofwinningslocatie van kobalt 
Wat is het gemiddelde ecologische risiconiveau van land van oorsprong van het gebruikte kobalt in de te leveren batterijen?
Gebruik hiervoor de Due Diligence Risk Matrix (https://www.imvoconvenanten.nl/-/media/imvo/files/metaal/due-diligence-risk-matrix.pdf?la=nl&amp;hash=8776616C499BC736E8AAF8D63B03FC6D) op pagina 14 en 15. 
Het aantal punten voor gunningscriteria 4.2 wordt bepaald door het invullen van de velden 4.2A t/m 4.2D. Indien Opdrachtnemer  de grondstof kobalt uit verschillende landen halen, kiest Opdrachtnemer  het land van oorsprong waar de grootste hoeveelheid kobalt voor uit de batterij komt. Indien het land van oorsprong onbekend is, ontvangt Opdrachtnemer  geen punten op het criterium. Opdrachtnemer  dient een bewijs van het land van oorsprong in te dienen.</t>
  </si>
  <si>
    <t xml:space="preserve">Duurzame productie: groen staal in productiefaciliteit
Welk percentage van het staal -dat op jaarbasis- wordt gebruikt in de productiefaciliteit waar de chassis van de te leveren voertuigen worden geproduceerd is groen staal? 
Het gaat hier om het (gewichts)percentage van het de totale hoeveelheid staal die op jaarbasis wordt verwerkt in de betreffende productiefaciliteit voor de chassis van de te leveren voertuigen. Indien het percentage onbekend is, ontvangt Opdrachtnemer  geen punten op het criterium.
Definitie van groen staal: staal geproduceerd met energie uit hernieuwbare energiebronnen. Indien het staal met waterstof is geproduceerd, dient de waterstof groene waterstof te zijn. Dat wil zeggen dat de waterstof is geproduceerd met energie uit hernieuwbare energiebronnen zoals wind, zon, warmte of waterkracht.
Ter verificatie aanleveren in de inschrijving (document met de naam  '4.4 Groen staal'):
- Rapportage aanleveren waarin de totale hoeveelheid staal die -op jaarbasis- gebruikt wordt in de productiefaciliteit afgezet wordt tegen de hoeveelheid groen staal. </t>
  </si>
  <si>
    <t>Door Opdrachtnemer  behaalde scores op kwaliteit en prijs</t>
  </si>
  <si>
    <t>[Invullen door Opdrachtnemer ]</t>
  </si>
  <si>
    <t>Opdrachtnemer  geeft de OEM [Original Equipment Manufacturer] van ieder onderdeel op:</t>
  </si>
  <si>
    <t xml:space="preserve">De inschrijfprijs van Opdrachtnemer </t>
  </si>
  <si>
    <t>Opdrachtnemer  vult alle geel gearceerde cellen in. Het bewerken van niet geel gearceerde cellen leidt tot ongeldigheid van de inschrijving.</t>
  </si>
  <si>
    <t>Opdrachtnemer  rond de door hem ingediende prijzen af op maximaal twee decimalen achter de komma.</t>
  </si>
  <si>
    <t>De inschrijfprijs van Opdrachtnemer  is een prijs per stuk (per 1). De ingediende inschrijfprijs van Opdrachtnemer  is van toepassing op alle inzamelvoertuigen die in het kade van dit perceel door de gemeente ingekocht worden. De aanschafprijs is dus exact gelijk voor alle inzamelvoertuigen die de gemeente binnen dit perceel van Opdrachtnemer  afneemt.</t>
  </si>
  <si>
    <t xml:space="preserve">De ingediende inschrijfprijs is de enige prijs die Opdrachtnemer  voor de aanschaf van het inzamelvoertuig (compleet zoals gespecificeerd in het programma van eisen) bij de gemeente in rekening kan brengen. De ingediende inschrijfprijs is dus inclusief alle benodigde toebehoren en alle kosten voortkomend uit het programma van eisen en de (beantwoording van de) kwalitatieve gunningscriteria. Het is uitdrukkelijk de verantwoordelijkheid van Opdrachtnemer  dat hij alle van toepassing zijnde prijzen verwerkt in zijn inschrijfprijs. </t>
  </si>
  <si>
    <t>De eenheidsprijzen van Opdrachtnemer  mogen per prijsonderdeel niet lager zijn dan de betreffende minimale prijs per eenheid en niet hoger dan de betreffende maximale prijs per eenheid. Inschrijvingen waarin één of meer eenheidsprijzen worden aangeboden die lager zijn dan de minimale eenheidsprijs en/of hoger zijn dan de maximale eenheidsprijs, worden ongeldig verklaard en komen niet voor gunning in aanmerking.</t>
  </si>
  <si>
    <t>Het haakarmsysteem</t>
  </si>
  <si>
    <t>Haakarmwagen</t>
  </si>
  <si>
    <t xml:space="preserve">Het afzetsysteem </t>
  </si>
  <si>
    <r>
      <t xml:space="preserve">Het </t>
    </r>
    <r>
      <rPr>
        <b/>
        <sz val="10"/>
        <color theme="1"/>
        <rFont val="Corbel"/>
        <family val="2"/>
      </rPr>
      <t>netto laadvermogen</t>
    </r>
    <r>
      <rPr>
        <sz val="10"/>
        <color theme="1"/>
        <rFont val="Corbel"/>
        <family val="2"/>
      </rPr>
      <t xml:space="preserve"> bedraagt ten minste het in het programma van eisen (eis 29) vereiste minimum. Meer is wenselijk. Hoeveel kilogram bedraagt het netto laadvermogen van het voertuig? 
Aslastenberekening bijvoegen</t>
    </r>
  </si>
  <si>
    <r>
      <t xml:space="preserve">De </t>
    </r>
    <r>
      <rPr>
        <b/>
        <sz val="10"/>
        <color theme="1"/>
        <rFont val="Corbel"/>
        <family val="2"/>
      </rPr>
      <t xml:space="preserve">draaistraal </t>
    </r>
    <r>
      <rPr>
        <sz val="10"/>
        <color theme="1"/>
        <rFont val="Corbel"/>
        <family val="2"/>
      </rPr>
      <t>over de bumper bedraagt maximaal het in het programma van eisen (eis 33) vermelde maximum. Korter is wenselijk. Hoeveel millimeter bedraagt de draaistraal over de bumper bij maximale stuuruitslag? 
Tekening bijvoegen.</t>
    </r>
  </si>
  <si>
    <r>
      <rPr>
        <b/>
        <sz val="10"/>
        <color theme="1"/>
        <rFont val="Corbel"/>
        <family val="2"/>
      </rPr>
      <t>De bodemvrijheid</t>
    </r>
    <r>
      <rPr>
        <sz val="10"/>
        <color theme="1"/>
        <rFont val="Corbel"/>
        <family val="2"/>
      </rPr>
      <t xml:space="preserve"> bedraagt minimaal het in het programma van eisen (eis 32) vermelde minimum. Hoger is wenselijk. Wat is de bodemvrijheid (gemeten in millimeters)?</t>
    </r>
  </si>
  <si>
    <r>
      <t>De</t>
    </r>
    <r>
      <rPr>
        <b/>
        <sz val="10"/>
        <color theme="1"/>
        <rFont val="Corbel"/>
        <family val="2"/>
      </rPr>
      <t xml:space="preserve"> totale lengte</t>
    </r>
    <r>
      <rPr>
        <sz val="10"/>
        <color theme="1"/>
        <rFont val="Corbel"/>
        <family val="2"/>
      </rPr>
      <t xml:space="preserve"> bedraagt maximaal het in het programma van eisen (eis 43) vermelde maximum. Korter is wenselijk. Wat is de totale lengte van het voertuig (gemeten in millimeter). Tekening bijvoegen.</t>
    </r>
  </si>
  <si>
    <r>
      <rPr>
        <sz val="10"/>
        <color rgb="FF000000"/>
        <rFont val="Corbel"/>
        <family val="2"/>
      </rPr>
      <t>De minimale gegarandeerde SoH (State of Health) na 8 jaar is in het programma van eisen (eis 12) vastgesteld. Een betere SoH is wenselijk. Wat is de</t>
    </r>
    <r>
      <rPr>
        <b/>
        <sz val="10"/>
        <color rgb="FF000000"/>
        <rFont val="Corbel"/>
        <family val="2"/>
      </rPr>
      <t xml:space="preserve"> gegarandeerde SoH</t>
    </r>
    <r>
      <rPr>
        <sz val="10"/>
        <color rgb="FF000000"/>
        <rFont val="Corbel"/>
        <family val="2"/>
      </rPr>
      <t xml:space="preserve"> na 8 jaar?</t>
    </r>
  </si>
  <si>
    <r>
      <t xml:space="preserve">Opdrachtnemer  stelt  (conform eis 13) geen beperkingen/voorwaarden aan de te garanderen SoH, anders dan het aantal laadcycli en/of het aantal gereden kilometers. Een hoger aantal laadcycli en een hoger aantal kilometers (dan is opgenomen in eis 13) is daarbij wenselijk. Wat is het </t>
    </r>
    <r>
      <rPr>
        <b/>
        <sz val="10"/>
        <color theme="1"/>
        <rFont val="Corbel"/>
        <family val="2"/>
      </rPr>
      <t>aantal toegestane laadcycli</t>
    </r>
    <r>
      <rPr>
        <sz val="10"/>
        <color theme="1"/>
        <rFont val="Corbel"/>
        <family val="2"/>
      </rPr>
      <t xml:space="preserve"> waarbij de SoH door Opdrachtnemer  gegarandeerd wordt?    </t>
    </r>
  </si>
  <si>
    <r>
      <t xml:space="preserve">Opdrachtnemer  stelt (conform eis 13) geen beperkingen/voorwaarden aan de te garanderen SoH, anders dan het aantal laadcycli en/of het aantal gereden kilometers. Een hoger aantal laadcycli en een hoger aantal kilometers (dan is opgenomen in eis 13) is daarbij wenselijk. Wat is het </t>
    </r>
    <r>
      <rPr>
        <b/>
        <sz val="10"/>
        <color theme="1"/>
        <rFont val="Corbel"/>
        <family val="2"/>
      </rPr>
      <t xml:space="preserve">aantal toegestane gereden kilometers </t>
    </r>
    <r>
      <rPr>
        <sz val="10"/>
        <color theme="1"/>
        <rFont val="Corbel"/>
        <family val="2"/>
      </rPr>
      <t xml:space="preserve">waarbij de SoH door Opdrachtnemer  gegarandeerd wordt?    </t>
    </r>
  </si>
  <si>
    <r>
      <t xml:space="preserve">De minimale DC laadcapaciteit (laadsnelheid in kW) die het voertuig aan moet kunnen is opgenomen in het programma van eisen (eis 20). Het is wenselijk dat het aangeboden voertuig een hogere DC laadcapaciteit (in kW) aankan. Wat is de </t>
    </r>
    <r>
      <rPr>
        <b/>
        <sz val="10"/>
        <color theme="1"/>
        <rFont val="Corbel"/>
        <family val="2"/>
      </rPr>
      <t>maximale laadcapaciteit (laadsnelheid in kW)</t>
    </r>
    <r>
      <rPr>
        <sz val="10"/>
        <color theme="1"/>
        <rFont val="Corbel"/>
        <family val="2"/>
      </rPr>
      <t xml:space="preserve"> die het inzamelvoertuig aankan?</t>
    </r>
  </si>
  <si>
    <t>5.3</t>
  </si>
  <si>
    <t>Aanschafprijs van het haakarmsysteem</t>
  </si>
  <si>
    <t xml:space="preserve">Het aanbieden van een zgn. nulprijs en het aanbieden negatieve eenheidsprijzen op prijs onderdeel 5.1 tot en met 5.3 is verboden en leidt tot uitsluiting. </t>
  </si>
  <si>
    <t xml:space="preserve">Het aanbieden van een eenheidsprijs op prijsonderdeel 5.3 is facultatief. Als Opdrachtnemer  kosten in rekening wil brengen die niet opgenomen zijn in prijsonderdeel 5.1 en 5.2 dient Opdrachtnemer  deze op te nemen in prijs onderdeel 5.3. Als Opdrachtnemer  een prijs aanbiedt op prijsonderdeel 5.3. moet Opdrachtnemer de hiermee aangeboden kosten expliciet toelichten. Als Opdrachtnemer  prijsonderdeel 5.3 niet invult en/of een nulprijs aanbiedt betekend dat dat alle kosten voor het aangeboden inzamelvoertuigen door Opdrachtnemer opgenomen zijn in prijsonderdeel 5.1 en 5.2. Het aanbieden van een negatieve eenheidsprijs op prijsonderdeel 5.3 is verboden en leidt tot uitsluiting. </t>
  </si>
  <si>
    <t>De inschrijfprijs van Opdrachtnemer  -bestaande uit prijsonderdeel 5.1 tot en met 5.3- mag niet lager zijn dan de minimale inschrijfprijs en niet hoger dan de maximale inschrijfprijs. Inschrijvingen waarin inschrijfprijzen worden aangeboden die lager zijn dan de minimale inschrijfprijs en/of hoger zijn dan de maximale inschrijfprijs, worden ongeldig verklaard en komen niet voor gunning in aanmerking.</t>
  </si>
  <si>
    <t>Uitvoeren periodieke gecertificeerde keuring afzetsysteem, inclusief keuringsbewijs</t>
  </si>
  <si>
    <t>Vaste factuurkorting (standaard korting over de totale factuur - excl. BTW)</t>
  </si>
  <si>
    <t>1.3</t>
  </si>
  <si>
    <t>3.5</t>
  </si>
  <si>
    <t>De opdrachtnemer geeft aan in welke mate (in procenten tussen 75% en 95%) het beschreven leveranciersportaal voldoet aan het voor deze opdracht vereiste professionaliteits‑ en functionaliteitsniveau. Deze zelfinschatting moet worden onderbouwd met aantoonbaar bewijs uit een referentieopdracht (bijv. schermafbeeldingen, toegangsrechten/rolmodellen, KPI‑dashboards, audits, handleidingen of een demo‑omgeving).</t>
  </si>
  <si>
    <r>
      <rPr>
        <b/>
        <sz val="10"/>
        <color rgb="FF000000"/>
        <rFont val="Corbel"/>
        <family val="2"/>
      </rPr>
      <t xml:space="preserve">Inzet van het leveranciersportaal van de Opdrachtnemer </t>
    </r>
    <r>
      <rPr>
        <sz val="10"/>
        <color rgb="FF000000"/>
        <rFont val="Corbel"/>
        <family val="2"/>
      </rPr>
      <t xml:space="preserve">
Het niveau van functionaliteiten voor meldingen, documentatiebeheer, onderhoudshistorie, statusupdates, inzicht in KPI’s en overige relevante informatievoorziening. Betreft gebruikersvriendelijkheid, datatoegankelijkheid, beveiliging en rechtenbeheer.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</si>
</sst>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4" formatCode="_ &quot;€&quot;\ * #,##0.00_ ;_ &quot;€&quot;\ * \-#,##0.00_ ;_ &quot;€&quot;\ * &quot;-&quot;??_ ;_ @_ "/>
    <numFmt numFmtId="164" formatCode="&quot;€&quot;\ #,##0"/>
    <numFmt numFmtId="165" formatCode="#,##0.00_ ;\-#,##0.00\ "/>
  </numFmts>
  <fonts count="18" x14ac:knownFonts="1">
    <font>
      <sz val="11"/>
      <color theme="1"/>
      <name val="Aptos Narrow"/>
      <family val="2"/>
      <scheme val="minor"/>
    </font>
    <font>
      <sz val="11"/>
      <color theme="1"/>
      <name val="Aptos Narrow"/>
      <family val="2"/>
      <scheme val="minor"/>
    </font>
    <font>
      <sz val="10"/>
      <name val="Arial"/>
      <family val="2"/>
    </font>
    <font>
      <sz val="10"/>
      <color theme="1"/>
      <name val="Corbel"/>
      <family val="2"/>
    </font>
    <font>
      <b/>
      <sz val="10"/>
      <color theme="1"/>
      <name val="Corbel"/>
      <family val="2"/>
    </font>
    <font>
      <b/>
      <sz val="10"/>
      <color theme="0"/>
      <name val="Corbel"/>
      <family val="2"/>
    </font>
    <font>
      <sz val="10"/>
      <name val="Corbel"/>
      <family val="2"/>
    </font>
    <font>
      <b/>
      <sz val="10"/>
      <color rgb="FFFF0000"/>
      <name val="Corbel"/>
      <family val="2"/>
    </font>
    <font>
      <i/>
      <sz val="10"/>
      <color theme="1"/>
      <name val="Corbel"/>
      <family val="2"/>
    </font>
    <font>
      <b/>
      <sz val="12"/>
      <color theme="1"/>
      <name val="Corbel"/>
      <family val="2"/>
    </font>
    <font>
      <sz val="12"/>
      <color theme="1"/>
      <name val="Corbel"/>
      <family val="2"/>
    </font>
    <font>
      <sz val="8"/>
      <name val="Aptos Narrow"/>
      <family val="2"/>
      <scheme val="minor"/>
    </font>
    <font>
      <b/>
      <i/>
      <sz val="10"/>
      <color theme="1"/>
      <name val="Corbel"/>
      <family val="2"/>
    </font>
    <font>
      <sz val="10"/>
      <color rgb="FFFF0000"/>
      <name val="Corbel"/>
      <family val="2"/>
    </font>
    <font>
      <sz val="10"/>
      <color rgb="FF000000"/>
      <name val="Corbel"/>
      <family val="2"/>
    </font>
    <font>
      <sz val="10"/>
      <color theme="1"/>
      <name val="Aptos Narrow"/>
      <family val="2"/>
      <scheme val="minor"/>
    </font>
    <font>
      <b/>
      <sz val="10"/>
      <color rgb="FF000000"/>
      <name val="Corbel"/>
      <family val="2"/>
    </font>
    <font>
      <b/>
      <sz val="10"/>
      <name val="Corbe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FF00"/>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cellStyleXfs>
  <cellXfs count="137">
    <xf numFmtId="0" fontId="0" fillId="0" borderId="0" xfId="0"/>
    <xf numFmtId="0" fontId="3"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vertical="center" wrapText="1"/>
    </xf>
    <xf numFmtId="0" fontId="3" fillId="0" borderId="0" xfId="0" applyFont="1" applyAlignment="1">
      <alignment horizontal="left"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2" fontId="3" fillId="0" borderId="1" xfId="0" applyNumberFormat="1" applyFont="1" applyBorder="1" applyAlignment="1">
      <alignment horizontal="center" vertical="center" wrapText="1"/>
    </xf>
    <xf numFmtId="2"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vertical="center" wrapText="1"/>
    </xf>
    <xf numFmtId="0" fontId="5" fillId="3"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3" borderId="7" xfId="0" applyFont="1" applyFill="1" applyBorder="1" applyAlignment="1">
      <alignment horizontal="center" vertical="center" wrapText="1"/>
    </xf>
    <xf numFmtId="0" fontId="3" fillId="0" borderId="0" xfId="0" applyFont="1" applyAlignment="1">
      <alignment vertical="center"/>
    </xf>
    <xf numFmtId="0" fontId="4" fillId="0" borderId="1" xfId="0" applyFont="1" applyBorder="1" applyAlignment="1">
      <alignment horizontal="center" vertical="center" wrapText="1"/>
    </xf>
    <xf numFmtId="0" fontId="3" fillId="0" borderId="1" xfId="0" applyFont="1" applyBorder="1" applyAlignment="1">
      <alignment horizontal="left" vertical="center" wrapText="1"/>
    </xf>
    <xf numFmtId="3" fontId="3" fillId="0" borderId="1" xfId="0" applyNumberFormat="1" applyFont="1" applyBorder="1" applyAlignment="1">
      <alignment horizontal="center" vertical="center" wrapText="1"/>
    </xf>
    <xf numFmtId="3" fontId="3" fillId="2" borderId="1" xfId="0" applyNumberFormat="1" applyFont="1" applyFill="1" applyBorder="1" applyAlignment="1" applyProtection="1">
      <alignment horizontal="center" vertical="center" wrapText="1"/>
      <protection locked="0"/>
    </xf>
    <xf numFmtId="0" fontId="6" fillId="0" borderId="1" xfId="3" applyFont="1" applyBorder="1" applyAlignment="1">
      <alignment horizontal="left" vertical="center" wrapText="1"/>
    </xf>
    <xf numFmtId="0" fontId="5" fillId="4" borderId="6" xfId="0" applyFont="1" applyFill="1" applyBorder="1" applyAlignment="1">
      <alignment horizontal="center" vertical="center" wrapText="1"/>
    </xf>
    <xf numFmtId="9" fontId="3" fillId="0" borderId="1" xfId="2" applyFont="1" applyBorder="1" applyAlignment="1">
      <alignment horizontal="center" vertical="center" wrapText="1"/>
    </xf>
    <xf numFmtId="9" fontId="3" fillId="2" borderId="1" xfId="2" applyFont="1" applyFill="1" applyBorder="1" applyAlignment="1" applyProtection="1">
      <alignment horizontal="center" vertical="center" wrapText="1"/>
      <protection locked="0"/>
    </xf>
    <xf numFmtId="0" fontId="3" fillId="0" borderId="10" xfId="0" applyFont="1" applyBorder="1" applyAlignment="1">
      <alignment vertical="center" wrapText="1"/>
    </xf>
    <xf numFmtId="0" fontId="7" fillId="0" borderId="0" xfId="0" applyFont="1" applyAlignment="1">
      <alignment horizontal="left" vertical="center" wrapText="1"/>
    </xf>
    <xf numFmtId="2" fontId="3" fillId="0" borderId="0" xfId="0" applyNumberFormat="1"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center" vertical="center" wrapText="1"/>
    </xf>
    <xf numFmtId="0" fontId="9" fillId="0" borderId="0" xfId="0" applyFont="1" applyAlignment="1">
      <alignment vertical="center" wrapText="1"/>
    </xf>
    <xf numFmtId="0" fontId="10" fillId="0" borderId="0" xfId="0" applyFont="1" applyAlignment="1">
      <alignment vertical="center" wrapText="1"/>
    </xf>
    <xf numFmtId="2" fontId="3" fillId="0" borderId="0" xfId="0" applyNumberFormat="1" applyFont="1" applyAlignment="1">
      <alignment vertical="center" wrapText="1"/>
    </xf>
    <xf numFmtId="0" fontId="3" fillId="0" borderId="0" xfId="0" applyFont="1" applyAlignment="1" applyProtection="1">
      <alignment horizontal="center" vertical="center" wrapText="1"/>
      <protection locked="0"/>
    </xf>
    <xf numFmtId="9" fontId="4" fillId="0" borderId="0" xfId="2" applyFont="1" applyBorder="1" applyAlignment="1">
      <alignment horizontal="center" vertical="center" wrapText="1"/>
    </xf>
    <xf numFmtId="0" fontId="4" fillId="0" borderId="0" xfId="0" applyFont="1" applyAlignment="1">
      <alignment horizontal="left" vertical="center" wrapText="1"/>
    </xf>
    <xf numFmtId="0" fontId="3" fillId="2" borderId="0" xfId="0" applyFont="1" applyFill="1" applyAlignment="1" applyProtection="1">
      <alignment vertical="center" wrapText="1"/>
      <protection locked="0"/>
    </xf>
    <xf numFmtId="0" fontId="5" fillId="3" borderId="1" xfId="0"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4" fillId="0" borderId="0" xfId="0" applyFont="1" applyAlignment="1">
      <alignment horizontal="right" vertical="center" wrapText="1"/>
    </xf>
    <xf numFmtId="1" fontId="4" fillId="0" borderId="0" xfId="0" applyNumberFormat="1" applyFont="1" applyAlignment="1" applyProtection="1">
      <alignment horizontal="center" vertical="center" wrapText="1"/>
      <protection locked="0"/>
    </xf>
    <xf numFmtId="0" fontId="5" fillId="3" borderId="2" xfId="0" applyFont="1" applyFill="1" applyBorder="1" applyAlignment="1">
      <alignment vertical="center" wrapText="1"/>
    </xf>
    <xf numFmtId="0" fontId="5" fillId="3" borderId="4" xfId="0" applyFont="1" applyFill="1" applyBorder="1" applyAlignment="1">
      <alignment vertical="center" wrapText="1"/>
    </xf>
    <xf numFmtId="0" fontId="4" fillId="5" borderId="1" xfId="0" applyFont="1" applyFill="1" applyBorder="1" applyAlignment="1">
      <alignment vertical="center" wrapText="1"/>
    </xf>
    <xf numFmtId="1" fontId="12" fillId="0" borderId="0" xfId="0" applyNumberFormat="1" applyFont="1" applyAlignment="1" applyProtection="1">
      <alignment horizontal="center" vertical="center" wrapText="1"/>
      <protection locked="0"/>
    </xf>
    <xf numFmtId="0" fontId="6" fillId="0" borderId="11" xfId="0" applyFont="1" applyBorder="1" applyAlignment="1">
      <alignment vertical="center" wrapText="1"/>
    </xf>
    <xf numFmtId="0" fontId="3" fillId="2" borderId="1" xfId="0" applyFont="1" applyFill="1" applyBorder="1" applyAlignment="1" applyProtection="1">
      <alignment vertical="center" wrapText="1"/>
      <protection locked="0"/>
    </xf>
    <xf numFmtId="0" fontId="8" fillId="0" borderId="0" xfId="0" applyFont="1" applyAlignment="1">
      <alignment horizontal="center" vertical="center" wrapText="1"/>
    </xf>
    <xf numFmtId="0" fontId="6" fillId="0" borderId="1" xfId="0" applyFont="1" applyBorder="1" applyAlignment="1">
      <alignment vertical="center" wrapText="1"/>
    </xf>
    <xf numFmtId="0" fontId="8" fillId="0" borderId="0" xfId="0" applyFont="1" applyAlignment="1">
      <alignment vertical="center" wrapText="1"/>
    </xf>
    <xf numFmtId="42" fontId="3" fillId="0" borderId="1" xfId="0" applyNumberFormat="1" applyFont="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vertical="center" wrapText="1"/>
    </xf>
    <xf numFmtId="0" fontId="12" fillId="0" borderId="0" xfId="0" applyFont="1" applyAlignment="1">
      <alignment vertical="center" wrapText="1"/>
    </xf>
    <xf numFmtId="0" fontId="6" fillId="0" borderId="1" xfId="0" applyFont="1" applyBorder="1" applyAlignment="1">
      <alignment horizontal="center" vertical="center" wrapText="1"/>
    </xf>
    <xf numFmtId="42" fontId="3" fillId="2" borderId="1" xfId="1" applyNumberFormat="1" applyFont="1" applyFill="1" applyBorder="1" applyAlignment="1" applyProtection="1">
      <alignment horizontal="center" vertical="center" wrapText="1"/>
      <protection locked="0"/>
    </xf>
    <xf numFmtId="0" fontId="6" fillId="2" borderId="1" xfId="0" applyFont="1" applyFill="1" applyBorder="1" applyAlignment="1">
      <alignment vertical="center" wrapText="1"/>
    </xf>
    <xf numFmtId="42" fontId="4" fillId="0" borderId="1" xfId="1" applyNumberFormat="1" applyFont="1" applyFill="1" applyBorder="1" applyAlignment="1">
      <alignment horizontal="center" vertical="center" wrapText="1"/>
    </xf>
    <xf numFmtId="0" fontId="5" fillId="3" borderId="10" xfId="0" applyFont="1" applyFill="1" applyBorder="1" applyAlignment="1">
      <alignment vertical="center" wrapText="1"/>
    </xf>
    <xf numFmtId="44" fontId="3" fillId="0" borderId="0" xfId="0" applyNumberFormat="1" applyFont="1" applyAlignment="1">
      <alignment vertical="center" wrapText="1"/>
    </xf>
    <xf numFmtId="0" fontId="4" fillId="0" borderId="9" xfId="0" applyFont="1" applyBorder="1" applyAlignment="1">
      <alignment horizontal="center" vertical="center" wrapText="1"/>
    </xf>
    <xf numFmtId="0" fontId="4" fillId="5" borderId="8" xfId="0" applyFont="1" applyFill="1" applyBorder="1" applyAlignment="1">
      <alignment horizontal="center" vertical="center" wrapText="1"/>
    </xf>
    <xf numFmtId="0" fontId="4" fillId="5" borderId="9" xfId="0" applyFont="1" applyFill="1" applyBorder="1" applyAlignment="1">
      <alignment vertical="center" wrapText="1"/>
    </xf>
    <xf numFmtId="0" fontId="4" fillId="5" borderId="9" xfId="0" applyFont="1" applyFill="1" applyBorder="1" applyAlignment="1">
      <alignment horizontal="center" vertical="center" wrapText="1"/>
    </xf>
    <xf numFmtId="0" fontId="4" fillId="5" borderId="10" xfId="0" applyFont="1" applyFill="1" applyBorder="1" applyAlignment="1">
      <alignment horizontal="center" vertical="center" wrapText="1"/>
    </xf>
    <xf numFmtId="164" fontId="6" fillId="0" borderId="1" xfId="0" applyNumberFormat="1" applyFont="1" applyBorder="1" applyAlignment="1">
      <alignment horizontal="center" vertical="center" wrapText="1"/>
    </xf>
    <xf numFmtId="164" fontId="3" fillId="2"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165" fontId="6" fillId="0" borderId="1" xfId="0" applyNumberFormat="1" applyFont="1" applyBorder="1" applyAlignment="1">
      <alignment horizontal="center" vertical="center" wrapText="1"/>
    </xf>
    <xf numFmtId="9" fontId="6" fillId="0" borderId="1" xfId="2"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vertical="center" wrapText="1"/>
    </xf>
    <xf numFmtId="42" fontId="3" fillId="0" borderId="0" xfId="1" applyNumberFormat="1" applyFont="1" applyFill="1" applyBorder="1" applyAlignment="1" applyProtection="1">
      <alignment horizontal="center" vertical="center" wrapText="1"/>
      <protection locked="0"/>
    </xf>
    <xf numFmtId="9" fontId="3" fillId="0" borderId="0" xfId="1" applyNumberFormat="1" applyFont="1" applyFill="1" applyBorder="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15" fillId="0" borderId="0" xfId="0" applyFont="1"/>
    <xf numFmtId="0" fontId="4" fillId="5" borderId="1" xfId="0" applyFont="1" applyFill="1" applyBorder="1" applyAlignment="1">
      <alignment horizontal="left" vertical="center" wrapText="1"/>
    </xf>
    <xf numFmtId="2"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left" vertical="center" wrapText="1"/>
    </xf>
    <xf numFmtId="2"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1" fontId="17" fillId="0" borderId="1" xfId="0" applyNumberFormat="1" applyFont="1" applyBorder="1" applyAlignment="1">
      <alignment horizontal="center" vertical="center" wrapText="1"/>
    </xf>
    <xf numFmtId="0" fontId="9" fillId="0" borderId="0" xfId="0" applyFont="1" applyAlignment="1">
      <alignment horizontal="left" vertical="center" wrapText="1"/>
    </xf>
    <xf numFmtId="0" fontId="3" fillId="0" borderId="1" xfId="0" applyFont="1" applyBorder="1" applyAlignment="1">
      <alignment horizontal="left" vertical="center" wrapText="1"/>
    </xf>
    <xf numFmtId="0" fontId="5" fillId="3" borderId="8"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2" fontId="3" fillId="0" borderId="1" xfId="0" applyNumberFormat="1" applyFont="1" applyBorder="1" applyAlignment="1">
      <alignment horizontal="center" vertical="center" wrapText="1"/>
    </xf>
    <xf numFmtId="0" fontId="5" fillId="3" borderId="6" xfId="0" applyFont="1" applyFill="1" applyBorder="1" applyAlignment="1">
      <alignment horizontal="left" vertical="center" wrapText="1"/>
    </xf>
    <xf numFmtId="0" fontId="5" fillId="3" borderId="9" xfId="0" applyFont="1" applyFill="1" applyBorder="1" applyAlignment="1">
      <alignment horizontal="left" vertical="center" wrapText="1"/>
    </xf>
    <xf numFmtId="0" fontId="3" fillId="0" borderId="1" xfId="0" applyFont="1" applyBorder="1" applyAlignment="1">
      <alignment horizontal="left" vertical="top" wrapText="1"/>
    </xf>
    <xf numFmtId="0" fontId="3" fillId="2" borderId="14"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2" fontId="3" fillId="0" borderId="14" xfId="0" applyNumberFormat="1" applyFont="1" applyBorder="1" applyAlignment="1">
      <alignment horizontal="center" vertical="center" wrapText="1"/>
    </xf>
    <xf numFmtId="2" fontId="3" fillId="0" borderId="15" xfId="0" applyNumberFormat="1" applyFont="1" applyBorder="1" applyAlignment="1">
      <alignment horizontal="center" vertical="center" wrapText="1"/>
    </xf>
    <xf numFmtId="2" fontId="3" fillId="0" borderId="11" xfId="0" applyNumberFormat="1" applyFont="1" applyBorder="1" applyAlignment="1">
      <alignment horizontal="center" vertical="center" wrapText="1"/>
    </xf>
    <xf numFmtId="0" fontId="3" fillId="0" borderId="12" xfId="0" applyFont="1" applyBorder="1" applyAlignment="1">
      <alignment horizontal="right" vertical="center" wrapText="1"/>
    </xf>
    <xf numFmtId="0" fontId="3" fillId="0" borderId="13" xfId="0" applyFont="1" applyBorder="1" applyAlignment="1">
      <alignment horizontal="right" vertical="center" wrapText="1"/>
    </xf>
    <xf numFmtId="0" fontId="6" fillId="0" borderId="1" xfId="0" applyFont="1" applyBorder="1" applyAlignment="1">
      <alignment horizontal="center" vertical="center" wrapText="1"/>
    </xf>
    <xf numFmtId="42" fontId="3" fillId="2" borderId="1" xfId="1" applyNumberFormat="1" applyFont="1" applyFill="1" applyBorder="1" applyAlignment="1" applyProtection="1">
      <alignment horizontal="center" vertical="center" wrapText="1"/>
      <protection locked="0"/>
    </xf>
    <xf numFmtId="42" fontId="6" fillId="0" borderId="1" xfId="0" applyNumberFormat="1" applyFont="1" applyBorder="1" applyAlignment="1">
      <alignment horizontal="center"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0" fontId="14" fillId="0" borderId="10" xfId="0" applyFont="1" applyBorder="1" applyAlignment="1">
      <alignment horizontal="left" vertical="center" wrapText="1"/>
    </xf>
    <xf numFmtId="44" fontId="3" fillId="0" borderId="1" xfId="0" applyNumberFormat="1" applyFont="1" applyBorder="1" applyAlignment="1">
      <alignment horizontal="center" vertical="center" wrapText="1"/>
    </xf>
    <xf numFmtId="0" fontId="5" fillId="3" borderId="3" xfId="0"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5" fillId="3" borderId="4" xfId="0" applyFont="1" applyFill="1" applyBorder="1" applyAlignment="1">
      <alignment horizontal="center" vertical="center" wrapText="1"/>
    </xf>
    <xf numFmtId="2" fontId="4" fillId="0" borderId="8" xfId="0" applyNumberFormat="1" applyFont="1" applyBorder="1" applyAlignment="1">
      <alignment horizontal="center" vertical="center" wrapText="1"/>
    </xf>
    <xf numFmtId="2" fontId="4" fillId="0" borderId="9" xfId="0" applyNumberFormat="1" applyFont="1" applyBorder="1" applyAlignment="1">
      <alignment horizontal="center" vertical="center" wrapText="1"/>
    </xf>
    <xf numFmtId="2" fontId="4" fillId="0" borderId="10" xfId="0" applyNumberFormat="1" applyFont="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vertical="center" wrapText="1"/>
    </xf>
    <xf numFmtId="0" fontId="14" fillId="0" borderId="0" xfId="0" applyFont="1" applyAlignment="1">
      <alignment vertical="center" wrapText="1"/>
    </xf>
    <xf numFmtId="9" fontId="3" fillId="0" borderId="0" xfId="2" applyFont="1" applyBorder="1" applyAlignment="1">
      <alignment horizontal="center" vertical="center" wrapText="1"/>
    </xf>
    <xf numFmtId="0" fontId="6" fillId="0" borderId="0" xfId="3" applyFont="1" applyAlignment="1">
      <alignment horizontal="left" vertical="center" wrapText="1"/>
    </xf>
    <xf numFmtId="9" fontId="3" fillId="0" borderId="0" xfId="2" applyFont="1" applyFill="1" applyBorder="1" applyAlignment="1" applyProtection="1">
      <alignment horizontal="center" vertical="center" wrapText="1"/>
      <protection locked="0"/>
    </xf>
    <xf numFmtId="9" fontId="14"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9" fontId="14" fillId="6" borderId="1" xfId="0" applyNumberFormat="1" applyFont="1" applyFill="1" applyBorder="1" applyAlignment="1">
      <alignment horizontal="center" vertical="center" wrapText="1"/>
    </xf>
    <xf numFmtId="0" fontId="14" fillId="0" borderId="1" xfId="0" applyFont="1" applyBorder="1" applyAlignment="1">
      <alignment vertical="top" wrapText="1"/>
    </xf>
  </cellXfs>
  <cellStyles count="4">
    <cellStyle name="Procent" xfId="2" builtinId="5"/>
    <cellStyle name="Standaard" xfId="0" builtinId="0"/>
    <cellStyle name="Standaard 10" xfId="3" xr:uid="{75A642AD-13A3-497B-8FE1-DA95AAF0D5BC}"/>
    <cellStyle name="Valuta" xfId="1" builtinId="4"/>
  </cellStyles>
  <dxfs count="3">
    <dxf>
      <fill>
        <patternFill>
          <bgColor theme="6" tint="0.39994506668294322"/>
        </patternFill>
      </fill>
    </dxf>
    <dxf>
      <font>
        <color rgb="FFFF0000"/>
      </font>
      <fill>
        <patternFill>
          <bgColor theme="5" tint="0.59996337778862885"/>
        </patternFill>
      </fill>
    </dxf>
    <dxf>
      <font>
        <color rgb="FFFF0000"/>
      </font>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4</xdr:col>
      <xdr:colOff>313267</xdr:colOff>
      <xdr:row>0</xdr:row>
      <xdr:rowOff>50800</xdr:rowOff>
    </xdr:from>
    <xdr:to>
      <xdr:col>10</xdr:col>
      <xdr:colOff>97367</xdr:colOff>
      <xdr:row>7</xdr:row>
      <xdr:rowOff>153394</xdr:rowOff>
    </xdr:to>
    <xdr:pic>
      <xdr:nvPicPr>
        <xdr:cNvPr id="3" name="Afbeelding 2">
          <a:extLst>
            <a:ext uri="{FF2B5EF4-FFF2-40B4-BE49-F238E27FC236}">
              <a16:creationId xmlns:a16="http://schemas.microsoft.com/office/drawing/2014/main" id="{85BCD33D-71D2-B363-B2E2-E1B59206D9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05534" y="50800"/>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38100</xdr:colOff>
      <xdr:row>2</xdr:row>
      <xdr:rowOff>0</xdr:rowOff>
    </xdr:from>
    <xdr:to>
      <xdr:col>9</xdr:col>
      <xdr:colOff>1216658</xdr:colOff>
      <xdr:row>9</xdr:row>
      <xdr:rowOff>22584</xdr:rowOff>
    </xdr:to>
    <xdr:pic>
      <xdr:nvPicPr>
        <xdr:cNvPr id="3" name="Afbeelding 2">
          <a:extLst>
            <a:ext uri="{FF2B5EF4-FFF2-40B4-BE49-F238E27FC236}">
              <a16:creationId xmlns:a16="http://schemas.microsoft.com/office/drawing/2014/main" id="{90F47648-0739-44F0-81B2-13A51DFEA7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87600" y="304800"/>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38100</xdr:colOff>
      <xdr:row>19</xdr:row>
      <xdr:rowOff>251459</xdr:rowOff>
    </xdr:from>
    <xdr:to>
      <xdr:col>3</xdr:col>
      <xdr:colOff>1735455</xdr:colOff>
      <xdr:row>21</xdr:row>
      <xdr:rowOff>76199</xdr:rowOff>
    </xdr:to>
    <xdr:sp macro="" textlink="">
      <xdr:nvSpPr>
        <xdr:cNvPr id="3" name="Pijl: rechts 2">
          <a:extLst>
            <a:ext uri="{FF2B5EF4-FFF2-40B4-BE49-F238E27FC236}">
              <a16:creationId xmlns:a16="http://schemas.microsoft.com/office/drawing/2014/main" id="{2AFB6182-07C2-0681-7AAC-6F6B1F630958}"/>
            </a:ext>
          </a:extLst>
        </xdr:cNvPr>
        <xdr:cNvSpPr/>
      </xdr:nvSpPr>
      <xdr:spPr>
        <a:xfrm>
          <a:off x="6677025" y="4585334"/>
          <a:ext cx="1697355" cy="377190"/>
        </a:xfrm>
        <a:prstGeom prst="rightArrow">
          <a:avLst/>
        </a:prstGeom>
        <a:solidFill>
          <a:srgbClr val="FF0000"/>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6</xdr:col>
      <xdr:colOff>135467</xdr:colOff>
      <xdr:row>0</xdr:row>
      <xdr:rowOff>110066</xdr:rowOff>
    </xdr:from>
    <xdr:to>
      <xdr:col>8</xdr:col>
      <xdr:colOff>59690</xdr:colOff>
      <xdr:row>8</xdr:row>
      <xdr:rowOff>34860</xdr:rowOff>
    </xdr:to>
    <xdr:pic>
      <xdr:nvPicPr>
        <xdr:cNvPr id="4" name="Afbeelding 3">
          <a:extLst>
            <a:ext uri="{FF2B5EF4-FFF2-40B4-BE49-F238E27FC236}">
              <a16:creationId xmlns:a16="http://schemas.microsoft.com/office/drawing/2014/main" id="{EF66E40D-B44A-401B-AEAD-C7806F4BFA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47600" y="110066"/>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160867</xdr:colOff>
      <xdr:row>0</xdr:row>
      <xdr:rowOff>67733</xdr:rowOff>
    </xdr:from>
    <xdr:to>
      <xdr:col>11</xdr:col>
      <xdr:colOff>96520</xdr:colOff>
      <xdr:row>8</xdr:row>
      <xdr:rowOff>19384</xdr:rowOff>
    </xdr:to>
    <xdr:pic>
      <xdr:nvPicPr>
        <xdr:cNvPr id="3" name="Afbeelding 2">
          <a:extLst>
            <a:ext uri="{FF2B5EF4-FFF2-40B4-BE49-F238E27FC236}">
              <a16:creationId xmlns:a16="http://schemas.microsoft.com/office/drawing/2014/main" id="{D57B202D-52FD-451C-9F45-AEA3D48845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54867" y="67733"/>
          <a:ext cx="2443480" cy="1347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A11A5-F24E-4874-88E2-DE21FF495FC5}">
  <sheetPr>
    <pageSetUpPr fitToPage="1"/>
  </sheetPr>
  <dimension ref="B1:F26"/>
  <sheetViews>
    <sheetView showGridLines="0" view="pageBreakPreview" zoomScale="90" zoomScaleNormal="100" zoomScaleSheetLayoutView="90" workbookViewId="0">
      <selection activeCell="C47" sqref="C47"/>
    </sheetView>
  </sheetViews>
  <sheetFormatPr defaultColWidth="8.88671875" defaultRowHeight="13.8" x14ac:dyDescent="0.3"/>
  <cols>
    <col min="1" max="1" width="3.33203125" style="2" customWidth="1"/>
    <col min="2" max="2" width="30.44140625" style="2" customWidth="1"/>
    <col min="3" max="3" width="85.6640625" style="2" customWidth="1"/>
    <col min="4" max="4" width="27.6640625" style="1" customWidth="1"/>
    <col min="5" max="5" width="8.88671875" style="2"/>
    <col min="6" max="6" width="0" style="2" hidden="1" customWidth="1"/>
    <col min="7" max="9" width="8.88671875" style="2"/>
    <col min="10" max="10" width="3.33203125" style="2" customWidth="1"/>
    <col min="11" max="16384" width="8.88671875" style="2"/>
  </cols>
  <sheetData>
    <row r="1" spans="2:6" ht="8.4" customHeight="1" x14ac:dyDescent="0.3"/>
    <row r="2" spans="2:6" ht="15.6" x14ac:dyDescent="0.3">
      <c r="B2" s="93" t="s">
        <v>0</v>
      </c>
      <c r="C2" s="93"/>
      <c r="D2" s="93"/>
      <c r="E2" s="93"/>
      <c r="F2" s="41"/>
    </row>
    <row r="3" spans="2:6" ht="15.6" x14ac:dyDescent="0.3">
      <c r="B3" s="93" t="s">
        <v>1</v>
      </c>
      <c r="C3" s="93"/>
      <c r="D3" s="93"/>
      <c r="E3" s="93"/>
      <c r="F3" s="41"/>
    </row>
    <row r="4" spans="2:6" ht="15.6" x14ac:dyDescent="0.3">
      <c r="B4" s="93" t="s">
        <v>2</v>
      </c>
      <c r="C4" s="93"/>
      <c r="D4" s="93"/>
      <c r="E4" s="93"/>
      <c r="F4" s="41"/>
    </row>
    <row r="5" spans="2:6" ht="15.6" x14ac:dyDescent="0.3">
      <c r="B5" s="36" t="s">
        <v>135</v>
      </c>
      <c r="C5" s="36" t="s">
        <v>182</v>
      </c>
      <c r="D5" s="35"/>
      <c r="E5" s="37"/>
    </row>
    <row r="6" spans="2:6" x14ac:dyDescent="0.3">
      <c r="B6" s="2" t="s">
        <v>155</v>
      </c>
      <c r="C6" s="42" t="s">
        <v>169</v>
      </c>
    </row>
    <row r="7" spans="2:6" x14ac:dyDescent="0.3">
      <c r="B7" s="2" t="s">
        <v>3</v>
      </c>
      <c r="C7" s="42" t="s">
        <v>169</v>
      </c>
    </row>
    <row r="8" spans="2:6" x14ac:dyDescent="0.3">
      <c r="B8" s="2" t="s">
        <v>4</v>
      </c>
      <c r="C8" s="42" t="s">
        <v>169</v>
      </c>
    </row>
    <row r="10" spans="2:6" ht="14.4" customHeight="1" x14ac:dyDescent="0.3">
      <c r="B10" s="95" t="s">
        <v>172</v>
      </c>
      <c r="C10" s="96"/>
      <c r="D10" s="43" t="s">
        <v>5</v>
      </c>
    </row>
    <row r="11" spans="2:6" ht="14.4" customHeight="1" x14ac:dyDescent="0.3">
      <c r="B11" s="94" t="s">
        <v>6</v>
      </c>
      <c r="C11" s="9" t="s">
        <v>7</v>
      </c>
      <c r="D11" s="44">
        <f>'T2 Kwaliteit P2'!F15</f>
        <v>0</v>
      </c>
    </row>
    <row r="12" spans="2:6" ht="14.4" customHeight="1" x14ac:dyDescent="0.3">
      <c r="B12" s="94"/>
      <c r="C12" s="9" t="s">
        <v>8</v>
      </c>
      <c r="D12" s="44">
        <f>'T3 Prijs Aanschaf P2'!F21</f>
        <v>0</v>
      </c>
    </row>
    <row r="13" spans="2:6" x14ac:dyDescent="0.3">
      <c r="B13" s="94"/>
      <c r="C13" s="9" t="s">
        <v>9</v>
      </c>
      <c r="D13" s="44" cm="1">
        <f t="array" ref="D13:F13">'T4 Prijs ROS P2'!F11:H11</f>
        <v>0</v>
      </c>
      <c r="E13" s="2">
        <v>0</v>
      </c>
      <c r="F13" s="2">
        <v>0</v>
      </c>
    </row>
    <row r="14" spans="2:6" x14ac:dyDescent="0.3">
      <c r="C14" s="45" t="s">
        <v>10</v>
      </c>
      <c r="D14" s="11">
        <f>SUM(D11:D13)</f>
        <v>0</v>
      </c>
    </row>
    <row r="15" spans="2:6" ht="5.4" customHeight="1" x14ac:dyDescent="0.3">
      <c r="C15" s="45"/>
      <c r="D15" s="11"/>
    </row>
    <row r="16" spans="2:6" x14ac:dyDescent="0.3">
      <c r="B16" s="95" t="s">
        <v>11</v>
      </c>
      <c r="C16" s="96"/>
      <c r="D16" s="43" t="s">
        <v>12</v>
      </c>
      <c r="F16" s="22" t="s">
        <v>173</v>
      </c>
    </row>
    <row r="17" spans="2:6" x14ac:dyDescent="0.3">
      <c r="B17" s="9" t="s">
        <v>11</v>
      </c>
      <c r="C17" s="9" t="s">
        <v>13</v>
      </c>
      <c r="D17" s="92">
        <v>2</v>
      </c>
      <c r="F17" s="1">
        <v>1</v>
      </c>
    </row>
    <row r="18" spans="2:6" x14ac:dyDescent="0.3">
      <c r="D18" s="46"/>
      <c r="F18" s="1"/>
    </row>
    <row r="19" spans="2:6" x14ac:dyDescent="0.3">
      <c r="B19" s="47" t="s">
        <v>14</v>
      </c>
      <c r="C19" s="48"/>
      <c r="D19" s="46"/>
      <c r="F19" s="1"/>
    </row>
    <row r="20" spans="2:6" x14ac:dyDescent="0.3">
      <c r="B20" s="49" t="s">
        <v>15</v>
      </c>
      <c r="C20" s="83" t="s">
        <v>174</v>
      </c>
      <c r="D20" s="50"/>
      <c r="F20" s="1"/>
    </row>
    <row r="21" spans="2:6" x14ac:dyDescent="0.3">
      <c r="B21" s="51" t="s">
        <v>16</v>
      </c>
      <c r="C21" s="52" t="s">
        <v>169</v>
      </c>
      <c r="D21" s="53"/>
      <c r="F21" s="1"/>
    </row>
    <row r="22" spans="2:6" x14ac:dyDescent="0.3">
      <c r="B22" s="54" t="s">
        <v>181</v>
      </c>
      <c r="C22" s="52" t="s">
        <v>169</v>
      </c>
      <c r="D22" s="53"/>
      <c r="F22" s="1"/>
    </row>
    <row r="23" spans="2:6" x14ac:dyDescent="0.3">
      <c r="B23" s="54" t="s">
        <v>183</v>
      </c>
      <c r="C23" s="52" t="s">
        <v>169</v>
      </c>
      <c r="F23" s="1"/>
    </row>
    <row r="24" spans="2:6" x14ac:dyDescent="0.3">
      <c r="C24" s="1"/>
      <c r="D24" s="2"/>
    </row>
    <row r="25" spans="2:6" x14ac:dyDescent="0.3">
      <c r="D25" s="55"/>
    </row>
    <row r="26" spans="2:6" ht="9" customHeight="1" x14ac:dyDescent="0.3"/>
  </sheetData>
  <mergeCells count="6">
    <mergeCell ref="B3:E3"/>
    <mergeCell ref="B2:E2"/>
    <mergeCell ref="B4:E4"/>
    <mergeCell ref="B11:B13"/>
    <mergeCell ref="B16:C16"/>
    <mergeCell ref="B10:C10"/>
  </mergeCells>
  <dataValidations count="1">
    <dataValidation type="list" allowBlank="1" showInputMessage="1" showErrorMessage="1" sqref="D18" xr:uid="{B46F1729-7090-4E57-BAF1-83B6E5D4D942}">
      <formula1>$F$16:$F$17</formula1>
    </dataValidation>
  </dataValidations>
  <pageMargins left="0.7" right="0.7" top="0.75" bottom="0.75" header="0.3" footer="0.3"/>
  <pageSetup paperSize="9" scale="71" fitToHeight="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6A8AE-4C15-402E-A89E-0BA78EC9B682}">
  <sheetPr>
    <pageSetUpPr fitToPage="1"/>
  </sheetPr>
  <dimension ref="B1:L106"/>
  <sheetViews>
    <sheetView showGridLines="0" view="pageBreakPreview" topLeftCell="A53" zoomScale="90" zoomScaleNormal="100" zoomScaleSheetLayoutView="90" workbookViewId="0">
      <selection activeCell="F53" sqref="F53"/>
    </sheetView>
  </sheetViews>
  <sheetFormatPr defaultColWidth="8.88671875" defaultRowHeight="13.8" x14ac:dyDescent="0.3"/>
  <cols>
    <col min="1" max="1" width="1.5546875" style="2" customWidth="1"/>
    <col min="2" max="2" width="18.88671875" style="1" customWidth="1"/>
    <col min="3" max="3" width="74.109375" style="2" customWidth="1"/>
    <col min="4" max="5" width="15.109375" style="1" customWidth="1"/>
    <col min="6" max="6" width="71" style="2" customWidth="1"/>
    <col min="7" max="7" width="0.33203125" style="1" customWidth="1"/>
    <col min="8" max="8" width="20.33203125" style="1" customWidth="1"/>
    <col min="9" max="10" width="18.33203125" style="1" customWidth="1"/>
    <col min="11" max="11" width="1.5546875" style="2" customWidth="1"/>
    <col min="12" max="16384" width="8.88671875" style="2"/>
  </cols>
  <sheetData>
    <row r="1" spans="2:8" ht="8.4" customHeight="1" x14ac:dyDescent="0.3"/>
    <row r="2" spans="2:8" ht="15.6" x14ac:dyDescent="0.3">
      <c r="B2" s="93" t="s">
        <v>0</v>
      </c>
      <c r="C2" s="93"/>
      <c r="D2" s="93"/>
      <c r="E2" s="93"/>
      <c r="F2" s="93"/>
      <c r="G2" s="35"/>
      <c r="H2" s="35"/>
    </row>
    <row r="3" spans="2:8" ht="15.6" x14ac:dyDescent="0.3">
      <c r="B3" s="93" t="s">
        <v>1</v>
      </c>
      <c r="C3" s="93"/>
      <c r="D3" s="93"/>
      <c r="E3" s="93"/>
      <c r="F3" s="93"/>
      <c r="G3" s="93"/>
      <c r="H3" s="93"/>
    </row>
    <row r="4" spans="2:8" ht="15.6" x14ac:dyDescent="0.3">
      <c r="B4" s="93" t="s">
        <v>17</v>
      </c>
      <c r="C4" s="93"/>
      <c r="D4" s="93"/>
      <c r="E4" s="93"/>
      <c r="F4" s="93"/>
      <c r="G4" s="35"/>
      <c r="H4" s="35"/>
    </row>
    <row r="5" spans="2:8" ht="15.6" x14ac:dyDescent="0.3">
      <c r="B5" s="34" t="str">
        <f>'T1 Samenvatting Omvang &amp; Aantal'!B5</f>
        <v>Perceel 2</v>
      </c>
      <c r="C5" s="36" t="str">
        <f>'T1 Samenvatting Omvang &amp; Aantal'!C5</f>
        <v>Haakarmwagen</v>
      </c>
      <c r="D5" s="35"/>
      <c r="E5" s="35"/>
      <c r="F5" s="37"/>
      <c r="G5" s="35"/>
      <c r="H5" s="35"/>
    </row>
    <row r="6" spans="2:8" x14ac:dyDescent="0.3">
      <c r="B6" s="4" t="s">
        <v>155</v>
      </c>
      <c r="C6" s="2" t="str">
        <f>'T1 Samenvatting Omvang &amp; Aantal'!C6</f>
        <v>[invullen door Opdrachtnemer ]</v>
      </c>
    </row>
    <row r="7" spans="2:8" x14ac:dyDescent="0.3">
      <c r="B7" s="4" t="s">
        <v>3</v>
      </c>
      <c r="C7" s="2" t="str">
        <f>'T1 Samenvatting Omvang &amp; Aantal'!C7</f>
        <v>[invullen door Opdrachtnemer ]</v>
      </c>
    </row>
    <row r="8" spans="2:8" x14ac:dyDescent="0.3">
      <c r="B8" s="2" t="s">
        <v>4</v>
      </c>
      <c r="C8" s="2" t="str">
        <f>'T1 Samenvatting Omvang &amp; Aantal'!C8</f>
        <v>[invullen door Opdrachtnemer ]</v>
      </c>
    </row>
    <row r="10" spans="2:8" ht="41.4" x14ac:dyDescent="0.3">
      <c r="B10" s="95" t="s">
        <v>18</v>
      </c>
      <c r="C10" s="101"/>
      <c r="D10" s="5" t="s">
        <v>19</v>
      </c>
      <c r="E10" s="5" t="s">
        <v>20</v>
      </c>
      <c r="F10" s="6" t="s">
        <v>156</v>
      </c>
      <c r="G10" s="7"/>
    </row>
    <row r="11" spans="2:8" x14ac:dyDescent="0.3">
      <c r="B11" s="8" t="s">
        <v>21</v>
      </c>
      <c r="C11" s="9" t="s">
        <v>22</v>
      </c>
      <c r="D11" s="29">
        <v>0.25</v>
      </c>
      <c r="E11" s="10">
        <f>$E$15*D11</f>
        <v>15</v>
      </c>
      <c r="F11" s="10">
        <f>J27</f>
        <v>0</v>
      </c>
    </row>
    <row r="12" spans="2:8" x14ac:dyDescent="0.3">
      <c r="B12" s="8" t="s">
        <v>23</v>
      </c>
      <c r="C12" s="9" t="s">
        <v>24</v>
      </c>
      <c r="D12" s="29">
        <v>0.3</v>
      </c>
      <c r="E12" s="10">
        <f>$E$15*D12</f>
        <v>18</v>
      </c>
      <c r="F12" s="10">
        <f>J39</f>
        <v>0</v>
      </c>
    </row>
    <row r="13" spans="2:8" x14ac:dyDescent="0.3">
      <c r="B13" s="8" t="s">
        <v>25</v>
      </c>
      <c r="C13" s="9" t="s">
        <v>26</v>
      </c>
      <c r="D13" s="29">
        <v>0.25</v>
      </c>
      <c r="E13" s="10">
        <f>$E$15*D13</f>
        <v>15</v>
      </c>
      <c r="F13" s="10">
        <f>J54</f>
        <v>0</v>
      </c>
    </row>
    <row r="14" spans="2:8" x14ac:dyDescent="0.3">
      <c r="B14" s="8" t="s">
        <v>27</v>
      </c>
      <c r="C14" s="9" t="s">
        <v>28</v>
      </c>
      <c r="D14" s="29">
        <v>0.2</v>
      </c>
      <c r="E14" s="10">
        <f>$E$15*D14</f>
        <v>12</v>
      </c>
      <c r="F14" s="10">
        <f>J105</f>
        <v>0</v>
      </c>
    </row>
    <row r="15" spans="2:8" x14ac:dyDescent="0.3">
      <c r="D15" s="40">
        <f>SUM(D11:D14)</f>
        <v>1</v>
      </c>
      <c r="E15" s="11">
        <v>60</v>
      </c>
      <c r="F15" s="11">
        <f>SUM(F11:F14)</f>
        <v>0</v>
      </c>
      <c r="G15" s="12"/>
    </row>
    <row r="16" spans="2:8" ht="5.4" customHeight="1" x14ac:dyDescent="0.3">
      <c r="F16" s="1"/>
    </row>
    <row r="17" spans="2:12" x14ac:dyDescent="0.3">
      <c r="B17" s="13" t="s">
        <v>21</v>
      </c>
      <c r="C17" s="14" t="s">
        <v>22</v>
      </c>
      <c r="D17" s="15"/>
      <c r="E17" s="15"/>
      <c r="F17" s="14"/>
      <c r="G17" s="15"/>
      <c r="H17" s="15"/>
      <c r="I17" s="15"/>
      <c r="J17" s="16"/>
    </row>
    <row r="18" spans="2:12" ht="124.2" x14ac:dyDescent="0.3">
      <c r="B18" s="17" t="s">
        <v>29</v>
      </c>
      <c r="C18" s="18" t="s">
        <v>30</v>
      </c>
      <c r="D18" s="19" t="s">
        <v>31</v>
      </c>
      <c r="E18" s="19" t="s">
        <v>32</v>
      </c>
      <c r="F18" s="18" t="s">
        <v>33</v>
      </c>
      <c r="G18" s="20" t="s">
        <v>34</v>
      </c>
      <c r="H18" s="19" t="s">
        <v>35</v>
      </c>
      <c r="I18" s="19" t="s">
        <v>157</v>
      </c>
      <c r="J18" s="21" t="s">
        <v>36</v>
      </c>
    </row>
    <row r="19" spans="2:12" ht="0.6" customHeight="1" x14ac:dyDescent="0.3">
      <c r="B19" s="1">
        <v>0.3</v>
      </c>
      <c r="D19" s="22"/>
      <c r="E19" s="22"/>
      <c r="F19" s="4"/>
      <c r="G19" s="1">
        <v>0</v>
      </c>
      <c r="L19" s="22"/>
    </row>
    <row r="20" spans="2:12" ht="110.4" x14ac:dyDescent="0.3">
      <c r="B20" s="23" t="s">
        <v>37</v>
      </c>
      <c r="C20" s="24" t="s">
        <v>184</v>
      </c>
      <c r="D20" s="25">
        <v>10000</v>
      </c>
      <c r="E20" s="25">
        <f>D20*1.15</f>
        <v>11500</v>
      </c>
      <c r="F20" s="9" t="s">
        <v>158</v>
      </c>
      <c r="G20" s="8">
        <v>0</v>
      </c>
      <c r="H20" s="10">
        <f>$E$11*B19</f>
        <v>4.5</v>
      </c>
      <c r="I20" s="26">
        <v>10000</v>
      </c>
      <c r="J20" s="10">
        <f>(1-(I20-E20)/(D20-E20))*H20</f>
        <v>0</v>
      </c>
      <c r="L20" s="1"/>
    </row>
    <row r="21" spans="2:12" ht="16.8" hidden="1" customHeight="1" x14ac:dyDescent="0.3">
      <c r="B21" s="1">
        <v>0.2</v>
      </c>
      <c r="D21" s="22"/>
      <c r="E21" s="22"/>
      <c r="F21" s="4"/>
      <c r="G21" s="1">
        <v>0</v>
      </c>
    </row>
    <row r="22" spans="2:12" ht="110.4" x14ac:dyDescent="0.3">
      <c r="B22" s="23" t="s">
        <v>38</v>
      </c>
      <c r="C22" s="24" t="s">
        <v>185</v>
      </c>
      <c r="D22" s="25">
        <v>8500</v>
      </c>
      <c r="E22" s="25">
        <v>7800</v>
      </c>
      <c r="F22" s="27" t="s">
        <v>159</v>
      </c>
      <c r="G22" s="8">
        <v>0</v>
      </c>
      <c r="H22" s="10">
        <f>$E$11*B21</f>
        <v>3</v>
      </c>
      <c r="I22" s="26">
        <v>8500</v>
      </c>
      <c r="J22" s="10">
        <f>(1-(I22-E22)/(D22-E22))*H22</f>
        <v>0</v>
      </c>
    </row>
    <row r="23" spans="2:12" ht="20.399999999999999" hidden="1" customHeight="1" x14ac:dyDescent="0.3">
      <c r="B23" s="1">
        <v>0.3</v>
      </c>
      <c r="D23" s="22"/>
      <c r="E23" s="22"/>
      <c r="F23" s="4"/>
      <c r="G23" s="1">
        <v>0</v>
      </c>
    </row>
    <row r="24" spans="2:12" ht="110.4" x14ac:dyDescent="0.3">
      <c r="B24" s="23" t="s">
        <v>199</v>
      </c>
      <c r="C24" s="24" t="s">
        <v>187</v>
      </c>
      <c r="D24" s="25">
        <v>9500</v>
      </c>
      <c r="E24" s="25">
        <v>8800</v>
      </c>
      <c r="F24" s="27" t="s">
        <v>160</v>
      </c>
      <c r="G24" s="8">
        <v>0</v>
      </c>
      <c r="H24" s="84">
        <f>$E$11*B23</f>
        <v>4.5</v>
      </c>
      <c r="I24" s="26">
        <v>9500</v>
      </c>
      <c r="J24" s="10">
        <f>(1-(I24-E24)/(D24-E24))*H24</f>
        <v>0</v>
      </c>
    </row>
    <row r="25" spans="2:12" ht="13.8" hidden="1" customHeight="1" x14ac:dyDescent="0.3">
      <c r="B25" s="1">
        <v>0.2</v>
      </c>
      <c r="D25" s="22"/>
      <c r="E25" s="22"/>
      <c r="F25" s="4"/>
      <c r="G25" s="1">
        <v>0</v>
      </c>
    </row>
    <row r="26" spans="2:12" ht="110.4" x14ac:dyDescent="0.3">
      <c r="B26" s="23" t="s">
        <v>39</v>
      </c>
      <c r="C26" s="24" t="s">
        <v>186</v>
      </c>
      <c r="D26" s="25">
        <v>250</v>
      </c>
      <c r="E26" s="25">
        <v>300</v>
      </c>
      <c r="F26" s="27" t="s">
        <v>161</v>
      </c>
      <c r="G26" s="8">
        <v>0</v>
      </c>
      <c r="H26" s="10">
        <f>$E$11*B25</f>
        <v>3</v>
      </c>
      <c r="I26" s="26">
        <v>250</v>
      </c>
      <c r="J26" s="10">
        <f>(1-(I26-E26)/(D26-E26))*H26</f>
        <v>0</v>
      </c>
    </row>
    <row r="27" spans="2:12" ht="0.6" customHeight="1" x14ac:dyDescent="0.3">
      <c r="B27" s="12">
        <f>SUM(B19,B21,B23,B25)</f>
        <v>1</v>
      </c>
      <c r="H27" s="11">
        <f>SUM(H20,H22,H24,H26)</f>
        <v>15</v>
      </c>
      <c r="J27" s="11">
        <f>SUM(J20,J22,J24,J26)</f>
        <v>0</v>
      </c>
    </row>
    <row r="29" spans="2:12" x14ac:dyDescent="0.3">
      <c r="B29" s="13" t="s">
        <v>23</v>
      </c>
      <c r="C29" s="14" t="s">
        <v>40</v>
      </c>
      <c r="D29" s="15"/>
      <c r="E29" s="15"/>
      <c r="F29" s="14"/>
      <c r="G29" s="15"/>
      <c r="H29" s="15"/>
      <c r="I29" s="15"/>
      <c r="J29" s="16"/>
    </row>
    <row r="30" spans="2:12" ht="124.2" x14ac:dyDescent="0.3">
      <c r="B30" s="17" t="s">
        <v>29</v>
      </c>
      <c r="C30" s="18" t="s">
        <v>30</v>
      </c>
      <c r="D30" s="19" t="s">
        <v>31</v>
      </c>
      <c r="E30" s="19" t="s">
        <v>32</v>
      </c>
      <c r="F30" s="18" t="s">
        <v>33</v>
      </c>
      <c r="G30" s="28" t="s">
        <v>34</v>
      </c>
      <c r="H30" s="19" t="s">
        <v>35</v>
      </c>
      <c r="I30" s="19" t="s">
        <v>157</v>
      </c>
      <c r="J30" s="21" t="s">
        <v>36</v>
      </c>
    </row>
    <row r="31" spans="2:12" hidden="1" x14ac:dyDescent="0.3">
      <c r="B31" s="1">
        <v>0.35</v>
      </c>
      <c r="D31" s="22"/>
      <c r="E31" s="22"/>
      <c r="F31" s="4"/>
    </row>
    <row r="32" spans="2:12" ht="96.6" x14ac:dyDescent="0.3">
      <c r="B32" s="23" t="s">
        <v>41</v>
      </c>
      <c r="C32" s="86" t="s">
        <v>188</v>
      </c>
      <c r="D32" s="29">
        <v>0.7</v>
      </c>
      <c r="E32" s="29">
        <v>0.85</v>
      </c>
      <c r="F32" s="27" t="s">
        <v>162</v>
      </c>
      <c r="G32" s="8">
        <v>0</v>
      </c>
      <c r="H32" s="10">
        <f>$E$12*B31</f>
        <v>6.3</v>
      </c>
      <c r="I32" s="30">
        <v>0.7</v>
      </c>
      <c r="J32" s="10">
        <f>(1-(I32-E32)/(D32-E32))*H32</f>
        <v>0</v>
      </c>
    </row>
    <row r="33" spans="2:10" hidden="1" x14ac:dyDescent="0.3">
      <c r="B33" s="1">
        <v>0.35</v>
      </c>
      <c r="D33" s="25"/>
      <c r="E33" s="25"/>
      <c r="F33" s="4"/>
    </row>
    <row r="34" spans="2:10" ht="96.6" x14ac:dyDescent="0.3">
      <c r="B34" s="23" t="s">
        <v>42</v>
      </c>
      <c r="C34" s="24" t="s">
        <v>189</v>
      </c>
      <c r="D34" s="25">
        <v>1800</v>
      </c>
      <c r="E34" s="25">
        <v>5000</v>
      </c>
      <c r="F34" s="31" t="s">
        <v>163</v>
      </c>
      <c r="G34" s="8">
        <f>H34*0.8</f>
        <v>5.04</v>
      </c>
      <c r="H34" s="10">
        <f>E12*B33</f>
        <v>6.3</v>
      </c>
      <c r="I34" s="26">
        <v>1800</v>
      </c>
      <c r="J34" s="10">
        <f>IF(I34=0,H34,((1-(I34-E34)/(D34-E34))*G34))</f>
        <v>0</v>
      </c>
    </row>
    <row r="35" spans="2:10" hidden="1" x14ac:dyDescent="0.3">
      <c r="B35" s="1">
        <v>0.1</v>
      </c>
      <c r="D35" s="22"/>
      <c r="E35" s="22"/>
      <c r="F35" s="4"/>
    </row>
    <row r="36" spans="2:10" ht="96.6" x14ac:dyDescent="0.3">
      <c r="B36" s="23" t="s">
        <v>43</v>
      </c>
      <c r="C36" s="24" t="s">
        <v>190</v>
      </c>
      <c r="D36" s="25">
        <v>360000</v>
      </c>
      <c r="E36" s="25">
        <v>600000</v>
      </c>
      <c r="F36" s="31" t="s">
        <v>164</v>
      </c>
      <c r="G36" s="8">
        <v>0</v>
      </c>
      <c r="H36" s="10">
        <f>E12*B35</f>
        <v>1.8</v>
      </c>
      <c r="I36" s="26">
        <v>360000</v>
      </c>
      <c r="J36" s="10">
        <f>IF(I36=0,H36,((1-(I36-E36)/(D36-E36))*G36))</f>
        <v>0</v>
      </c>
    </row>
    <row r="37" spans="2:10" hidden="1" x14ac:dyDescent="0.3">
      <c r="B37" s="1">
        <v>0.2</v>
      </c>
      <c r="D37" s="22"/>
      <c r="E37" s="22"/>
      <c r="F37" s="32"/>
    </row>
    <row r="38" spans="2:10" ht="120" customHeight="1" x14ac:dyDescent="0.3">
      <c r="B38" s="23" t="s">
        <v>44</v>
      </c>
      <c r="C38" s="24" t="s">
        <v>191</v>
      </c>
      <c r="D38" s="8">
        <v>150</v>
      </c>
      <c r="E38" s="8">
        <v>400</v>
      </c>
      <c r="F38" s="27" t="s">
        <v>165</v>
      </c>
      <c r="G38" s="8">
        <v>0</v>
      </c>
      <c r="H38" s="10">
        <f>E12*B37</f>
        <v>3.6</v>
      </c>
      <c r="I38" s="26">
        <v>150</v>
      </c>
      <c r="J38" s="10">
        <f>(1-(I38-E38)/(D38-E38))*H38</f>
        <v>0</v>
      </c>
    </row>
    <row r="39" spans="2:10" ht="22.95" hidden="1" customHeight="1" x14ac:dyDescent="0.3">
      <c r="B39" s="12">
        <f>SUM(B31,B33,B35,B37)</f>
        <v>1</v>
      </c>
      <c r="C39" s="3"/>
      <c r="D39" s="12"/>
      <c r="E39" s="12"/>
      <c r="F39" s="3"/>
      <c r="G39" s="12"/>
      <c r="H39" s="11">
        <f>SUM(H32,H34,H36,H38)</f>
        <v>18</v>
      </c>
      <c r="I39" s="11"/>
      <c r="J39" s="11">
        <f t="shared" ref="J39" si="0">SUM(J32,J34,J36,J38)</f>
        <v>0</v>
      </c>
    </row>
    <row r="40" spans="2:10" ht="7.2" customHeight="1" x14ac:dyDescent="0.3"/>
    <row r="42" spans="2:10" ht="28.95" customHeight="1" x14ac:dyDescent="0.3">
      <c r="B42" s="13" t="s">
        <v>25</v>
      </c>
      <c r="C42" s="14" t="s">
        <v>45</v>
      </c>
      <c r="D42" s="90"/>
      <c r="E42" s="90"/>
      <c r="F42" s="14"/>
      <c r="G42" s="90"/>
      <c r="H42" s="90"/>
      <c r="I42" s="90"/>
      <c r="J42" s="91"/>
    </row>
    <row r="43" spans="2:10" ht="30.6" customHeight="1" x14ac:dyDescent="0.3">
      <c r="B43" s="17" t="s">
        <v>29</v>
      </c>
      <c r="C43" s="18" t="s">
        <v>30</v>
      </c>
      <c r="D43" s="19" t="s">
        <v>31</v>
      </c>
      <c r="E43" s="19" t="s">
        <v>32</v>
      </c>
      <c r="F43" s="18" t="s">
        <v>33</v>
      </c>
      <c r="G43" s="20" t="s">
        <v>34</v>
      </c>
      <c r="H43" s="19" t="s">
        <v>46</v>
      </c>
      <c r="I43" s="19" t="s">
        <v>157</v>
      </c>
      <c r="J43" s="21" t="s">
        <v>36</v>
      </c>
    </row>
    <row r="44" spans="2:10" ht="54.6" hidden="1" customHeight="1" x14ac:dyDescent="0.3">
      <c r="B44" s="1">
        <v>0.2</v>
      </c>
      <c r="D44" s="22"/>
      <c r="E44" s="22"/>
      <c r="F44" s="4"/>
    </row>
    <row r="45" spans="2:10" ht="124.2" x14ac:dyDescent="0.3">
      <c r="B45" s="23" t="s">
        <v>47</v>
      </c>
      <c r="C45" s="128" t="s">
        <v>48</v>
      </c>
      <c r="D45" s="88">
        <v>120</v>
      </c>
      <c r="E45" s="88">
        <v>30</v>
      </c>
      <c r="F45" s="27" t="s">
        <v>166</v>
      </c>
      <c r="G45" s="88"/>
      <c r="H45" s="87">
        <f>$E$13*B44</f>
        <v>3</v>
      </c>
      <c r="I45" s="89">
        <v>120</v>
      </c>
      <c r="J45" s="87">
        <f>(1-(I45-E45)/(D45-E45))*H45</f>
        <v>0</v>
      </c>
    </row>
    <row r="46" spans="2:10" ht="41.4" hidden="1" customHeight="1" x14ac:dyDescent="0.3">
      <c r="B46" s="1">
        <v>0.25</v>
      </c>
      <c r="H46" s="33"/>
      <c r="I46" s="39"/>
      <c r="J46" s="38"/>
    </row>
    <row r="47" spans="2:10" ht="124.2" x14ac:dyDescent="0.3">
      <c r="B47" s="23" t="s">
        <v>49</v>
      </c>
      <c r="C47" s="128" t="s">
        <v>50</v>
      </c>
      <c r="D47" s="88">
        <f>4*60</f>
        <v>240</v>
      </c>
      <c r="E47" s="88">
        <v>60</v>
      </c>
      <c r="F47" s="27" t="s">
        <v>166</v>
      </c>
      <c r="G47" s="88"/>
      <c r="H47" s="87">
        <f>$E$13*B46</f>
        <v>3.75</v>
      </c>
      <c r="I47" s="89">
        <v>240</v>
      </c>
      <c r="J47" s="87">
        <f>(1-(I47-E47)/(D47-E47))*H47</f>
        <v>0</v>
      </c>
    </row>
    <row r="48" spans="2:10" ht="1.2" customHeight="1" x14ac:dyDescent="0.3">
      <c r="B48" s="1">
        <v>0.25</v>
      </c>
      <c r="H48" s="33"/>
      <c r="I48" s="39"/>
      <c r="J48" s="38"/>
    </row>
    <row r="49" spans="2:10" ht="137.4" customHeight="1" x14ac:dyDescent="0.3">
      <c r="B49" s="23" t="s">
        <v>51</v>
      </c>
      <c r="C49" s="128" t="s">
        <v>52</v>
      </c>
      <c r="D49" s="88">
        <v>120</v>
      </c>
      <c r="E49" s="88">
        <v>30</v>
      </c>
      <c r="F49" s="27" t="s">
        <v>167</v>
      </c>
      <c r="G49" s="88"/>
      <c r="H49" s="87">
        <f>$E$13*B48</f>
        <v>3.75</v>
      </c>
      <c r="I49" s="89">
        <v>120</v>
      </c>
      <c r="J49" s="87">
        <f>(1-(I49-E49)/(D49-E49))*H49</f>
        <v>0</v>
      </c>
    </row>
    <row r="50" spans="2:10" ht="1.2" hidden="1" customHeight="1" x14ac:dyDescent="0.3">
      <c r="B50" s="1">
        <v>0.15</v>
      </c>
      <c r="H50" s="33"/>
      <c r="I50" s="39"/>
      <c r="J50" s="38"/>
    </row>
    <row r="51" spans="2:10" ht="110.4" x14ac:dyDescent="0.3">
      <c r="B51" s="23" t="s">
        <v>53</v>
      </c>
      <c r="C51" s="128" t="s">
        <v>54</v>
      </c>
      <c r="D51" s="29">
        <v>0.95</v>
      </c>
      <c r="E51" s="29">
        <v>0.99</v>
      </c>
      <c r="F51" s="27" t="s">
        <v>168</v>
      </c>
      <c r="G51" s="88"/>
      <c r="H51" s="87">
        <f>$E$13*B50</f>
        <v>2.25</v>
      </c>
      <c r="I51" s="30">
        <v>0.95</v>
      </c>
      <c r="J51" s="87">
        <f>(1-(I51-E51)/(D51-E51))*H51</f>
        <v>0</v>
      </c>
    </row>
    <row r="52" spans="2:10" hidden="1" x14ac:dyDescent="0.3">
      <c r="B52" s="12">
        <v>0.15</v>
      </c>
      <c r="C52" s="129"/>
      <c r="D52" s="130"/>
      <c r="E52" s="130"/>
      <c r="F52" s="131"/>
      <c r="H52" s="33"/>
      <c r="I52" s="132"/>
      <c r="J52" s="33"/>
    </row>
    <row r="53" spans="2:10" ht="85.2" customHeight="1" x14ac:dyDescent="0.3">
      <c r="B53" s="23" t="s">
        <v>200</v>
      </c>
      <c r="C53" s="136" t="s">
        <v>202</v>
      </c>
      <c r="D53" s="133">
        <v>0.75</v>
      </c>
      <c r="E53" s="133">
        <v>0.95</v>
      </c>
      <c r="F53" s="134" t="s">
        <v>201</v>
      </c>
      <c r="G53" s="88"/>
      <c r="H53" s="87">
        <f>$E$13*B52</f>
        <v>2.25</v>
      </c>
      <c r="I53" s="135">
        <v>0.75</v>
      </c>
      <c r="J53" s="87">
        <f>(1-(I53-E53)/(D53-E53))*H53</f>
        <v>0</v>
      </c>
    </row>
    <row r="54" spans="2:10" ht="0.6" customHeight="1" x14ac:dyDescent="0.3">
      <c r="B54" s="12">
        <f>SUM(B44,B46,B50,B52,B48)</f>
        <v>1</v>
      </c>
      <c r="H54" s="33">
        <f>SUM(H45,H47,H49,H51,H53)</f>
        <v>15</v>
      </c>
      <c r="I54" s="33"/>
      <c r="J54" s="33">
        <f t="shared" ref="J54" si="1">SUM(J45,J47,J49,J51)</f>
        <v>0</v>
      </c>
    </row>
    <row r="55" spans="2:10" ht="13.2" customHeight="1" x14ac:dyDescent="0.3">
      <c r="B55" s="12"/>
      <c r="H55" s="33"/>
      <c r="I55" s="33"/>
      <c r="J55" s="33"/>
    </row>
    <row r="56" spans="2:10" x14ac:dyDescent="0.3">
      <c r="B56" s="13" t="s">
        <v>27</v>
      </c>
      <c r="C56" s="14" t="s">
        <v>28</v>
      </c>
      <c r="D56" s="15"/>
      <c r="E56" s="15"/>
      <c r="F56" s="14"/>
      <c r="G56" s="15"/>
      <c r="H56" s="15"/>
      <c r="I56" s="15"/>
      <c r="J56" s="16"/>
    </row>
    <row r="57" spans="2:10" ht="37.200000000000003" customHeight="1" x14ac:dyDescent="0.3">
      <c r="B57" s="17" t="s">
        <v>29</v>
      </c>
      <c r="C57" s="18" t="s">
        <v>30</v>
      </c>
      <c r="D57" s="100" t="s">
        <v>55</v>
      </c>
      <c r="E57" s="100"/>
      <c r="F57" s="100"/>
      <c r="G57" s="20" t="s">
        <v>34</v>
      </c>
      <c r="H57" s="19" t="s">
        <v>56</v>
      </c>
      <c r="I57" s="19" t="s">
        <v>157</v>
      </c>
      <c r="J57" s="21" t="s">
        <v>36</v>
      </c>
    </row>
    <row r="58" spans="2:10" ht="15" hidden="1" customHeight="1" x14ac:dyDescent="0.3">
      <c r="B58" s="1">
        <v>0.3</v>
      </c>
      <c r="E58" s="22" t="s">
        <v>169</v>
      </c>
      <c r="F58" s="4"/>
      <c r="G58" s="1">
        <v>0</v>
      </c>
      <c r="H58" s="1">
        <v>0</v>
      </c>
      <c r="I58" s="1">
        <f>B58*$E$14</f>
        <v>3.5999999999999996</v>
      </c>
    </row>
    <row r="59" spans="2:10" x14ac:dyDescent="0.3">
      <c r="B59" s="97" t="s">
        <v>57</v>
      </c>
      <c r="C59" s="94" t="s">
        <v>58</v>
      </c>
      <c r="D59" s="94"/>
      <c r="E59" s="8" t="s">
        <v>59</v>
      </c>
      <c r="F59" s="9" t="s">
        <v>60</v>
      </c>
      <c r="G59" s="8">
        <v>0</v>
      </c>
      <c r="H59" s="8">
        <f>G59*$I$58</f>
        <v>0</v>
      </c>
      <c r="I59" s="98" t="s">
        <v>59</v>
      </c>
      <c r="J59" s="99">
        <f>VLOOKUP(I59,E58:H62,4,FALSE)</f>
        <v>0</v>
      </c>
    </row>
    <row r="60" spans="2:10" x14ac:dyDescent="0.3">
      <c r="B60" s="97"/>
      <c r="C60" s="94"/>
      <c r="D60" s="94"/>
      <c r="E60" s="8" t="s">
        <v>62</v>
      </c>
      <c r="F60" s="9" t="s">
        <v>63</v>
      </c>
      <c r="G60" s="8">
        <v>0.25</v>
      </c>
      <c r="H60" s="8">
        <f>G60*$I$58</f>
        <v>0.89999999999999991</v>
      </c>
      <c r="I60" s="98"/>
      <c r="J60" s="99"/>
    </row>
    <row r="61" spans="2:10" x14ac:dyDescent="0.3">
      <c r="B61" s="97"/>
      <c r="C61" s="94"/>
      <c r="D61" s="94"/>
      <c r="E61" s="8" t="s">
        <v>64</v>
      </c>
      <c r="F61" s="9" t="s">
        <v>65</v>
      </c>
      <c r="G61" s="8">
        <v>0.5</v>
      </c>
      <c r="H61" s="8">
        <f>G61*$I$58</f>
        <v>1.7999999999999998</v>
      </c>
      <c r="I61" s="98"/>
      <c r="J61" s="99"/>
    </row>
    <row r="62" spans="2:10" ht="55.8" customHeight="1" x14ac:dyDescent="0.3">
      <c r="B62" s="97"/>
      <c r="C62" s="94"/>
      <c r="D62" s="94"/>
      <c r="E62" s="8" t="s">
        <v>61</v>
      </c>
      <c r="F62" s="9" t="s">
        <v>66</v>
      </c>
      <c r="G62" s="8">
        <v>1</v>
      </c>
      <c r="H62" s="8">
        <f>G62*$I$58</f>
        <v>3.5999999999999996</v>
      </c>
      <c r="I62" s="98"/>
      <c r="J62" s="99"/>
    </row>
    <row r="63" spans="2:10" ht="24" hidden="1" customHeight="1" x14ac:dyDescent="0.3">
      <c r="B63" s="1">
        <v>0.25</v>
      </c>
      <c r="D63" s="2"/>
      <c r="E63" s="2"/>
      <c r="G63" s="2"/>
      <c r="H63" s="1">
        <f>B63*$E$14</f>
        <v>3</v>
      </c>
      <c r="I63" s="2"/>
      <c r="J63" s="2"/>
    </row>
    <row r="64" spans="2:10" ht="81" customHeight="1" x14ac:dyDescent="0.3">
      <c r="B64" s="8" t="s">
        <v>67</v>
      </c>
      <c r="C64" s="94" t="s">
        <v>170</v>
      </c>
      <c r="D64" s="94"/>
      <c r="E64" s="94"/>
      <c r="F64" s="94"/>
      <c r="G64" s="94"/>
      <c r="H64" s="94"/>
      <c r="I64" s="94"/>
      <c r="J64" s="94"/>
    </row>
    <row r="65" spans="2:10" ht="19.95" hidden="1" customHeight="1" x14ac:dyDescent="0.3">
      <c r="B65" s="1">
        <v>0.25</v>
      </c>
      <c r="E65" s="22" t="s">
        <v>169</v>
      </c>
      <c r="F65" s="4"/>
      <c r="G65" s="1">
        <v>0</v>
      </c>
      <c r="H65" s="1">
        <v>0</v>
      </c>
      <c r="I65" s="33">
        <f>B65*$H$63</f>
        <v>0.75</v>
      </c>
    </row>
    <row r="66" spans="2:10" ht="13.95" customHeight="1" x14ac:dyDescent="0.3">
      <c r="B66" s="97" t="s">
        <v>68</v>
      </c>
      <c r="C66" s="94" t="s">
        <v>69</v>
      </c>
      <c r="D66" s="94"/>
      <c r="E66" s="8" t="s">
        <v>59</v>
      </c>
      <c r="F66" s="9" t="s">
        <v>70</v>
      </c>
      <c r="G66" s="8">
        <v>0</v>
      </c>
      <c r="H66" s="10">
        <f>G66*$I$65</f>
        <v>0</v>
      </c>
      <c r="I66" s="98" t="s">
        <v>59</v>
      </c>
      <c r="J66" s="99">
        <f>VLOOKUP(I66,E65:H70,4,FALSE)</f>
        <v>0</v>
      </c>
    </row>
    <row r="67" spans="2:10" ht="13.95" customHeight="1" x14ac:dyDescent="0.3">
      <c r="B67" s="97"/>
      <c r="C67" s="94"/>
      <c r="D67" s="94"/>
      <c r="E67" s="8" t="s">
        <v>62</v>
      </c>
      <c r="F67" s="9" t="s">
        <v>72</v>
      </c>
      <c r="G67" s="8">
        <v>0.25</v>
      </c>
      <c r="H67" s="10">
        <f>G67*$I$65</f>
        <v>0.1875</v>
      </c>
      <c r="I67" s="98"/>
      <c r="J67" s="99"/>
    </row>
    <row r="68" spans="2:10" ht="13.95" customHeight="1" x14ac:dyDescent="0.3">
      <c r="B68" s="97"/>
      <c r="C68" s="94"/>
      <c r="D68" s="94"/>
      <c r="E68" s="8" t="s">
        <v>64</v>
      </c>
      <c r="F68" s="9" t="s">
        <v>73</v>
      </c>
      <c r="G68" s="8">
        <v>0.5</v>
      </c>
      <c r="H68" s="10">
        <f>G68*$I$65</f>
        <v>0.375</v>
      </c>
      <c r="I68" s="98"/>
      <c r="J68" s="99"/>
    </row>
    <row r="69" spans="2:10" ht="13.95" customHeight="1" x14ac:dyDescent="0.3">
      <c r="B69" s="97"/>
      <c r="C69" s="94"/>
      <c r="D69" s="94"/>
      <c r="E69" s="8" t="s">
        <v>61</v>
      </c>
      <c r="F69" s="9" t="s">
        <v>74</v>
      </c>
      <c r="G69" s="8">
        <v>0.75</v>
      </c>
      <c r="H69" s="10">
        <f>G69*$I$65</f>
        <v>0.5625</v>
      </c>
      <c r="I69" s="98"/>
      <c r="J69" s="99"/>
    </row>
    <row r="70" spans="2:10" x14ac:dyDescent="0.3">
      <c r="B70" s="97"/>
      <c r="C70" s="94"/>
      <c r="D70" s="94"/>
      <c r="E70" s="8" t="s">
        <v>71</v>
      </c>
      <c r="F70" s="9" t="s">
        <v>66</v>
      </c>
      <c r="G70" s="8">
        <v>1</v>
      </c>
      <c r="H70" s="10">
        <f>G70*$I$65</f>
        <v>0.75</v>
      </c>
      <c r="I70" s="98"/>
      <c r="J70" s="99"/>
    </row>
    <row r="71" spans="2:10" ht="18" hidden="1" customHeight="1" x14ac:dyDescent="0.3">
      <c r="B71" s="1">
        <v>0.25</v>
      </c>
      <c r="E71" s="22" t="s">
        <v>169</v>
      </c>
      <c r="F71" s="4"/>
      <c r="G71" s="1">
        <v>0</v>
      </c>
      <c r="H71" s="1">
        <v>0</v>
      </c>
      <c r="I71" s="33">
        <f>B71*$H$63</f>
        <v>0.75</v>
      </c>
    </row>
    <row r="72" spans="2:10" x14ac:dyDescent="0.3">
      <c r="B72" s="97" t="s">
        <v>75</v>
      </c>
      <c r="C72" s="94" t="s">
        <v>76</v>
      </c>
      <c r="D72" s="94"/>
      <c r="E72" s="8" t="s">
        <v>59</v>
      </c>
      <c r="F72" s="9" t="s">
        <v>70</v>
      </c>
      <c r="G72" s="8">
        <v>0</v>
      </c>
      <c r="H72" s="10">
        <f>G72*$I$71</f>
        <v>0</v>
      </c>
      <c r="I72" s="98" t="s">
        <v>59</v>
      </c>
      <c r="J72" s="99">
        <f>VLOOKUP(I72,E71:H76,4,FALSE)</f>
        <v>0</v>
      </c>
    </row>
    <row r="73" spans="2:10" x14ac:dyDescent="0.3">
      <c r="B73" s="97"/>
      <c r="C73" s="94"/>
      <c r="D73" s="94"/>
      <c r="E73" s="8" t="s">
        <v>62</v>
      </c>
      <c r="F73" s="9" t="s">
        <v>72</v>
      </c>
      <c r="G73" s="8">
        <v>0.25</v>
      </c>
      <c r="H73" s="10">
        <f>G73*$I$71</f>
        <v>0.1875</v>
      </c>
      <c r="I73" s="98"/>
      <c r="J73" s="99"/>
    </row>
    <row r="74" spans="2:10" x14ac:dyDescent="0.3">
      <c r="B74" s="97"/>
      <c r="C74" s="94"/>
      <c r="D74" s="94"/>
      <c r="E74" s="8" t="s">
        <v>64</v>
      </c>
      <c r="F74" s="9" t="s">
        <v>73</v>
      </c>
      <c r="G74" s="8">
        <v>0.5</v>
      </c>
      <c r="H74" s="10">
        <f>G74*$I$71</f>
        <v>0.375</v>
      </c>
      <c r="I74" s="98"/>
      <c r="J74" s="99"/>
    </row>
    <row r="75" spans="2:10" x14ac:dyDescent="0.3">
      <c r="B75" s="97"/>
      <c r="C75" s="94"/>
      <c r="D75" s="94"/>
      <c r="E75" s="8" t="s">
        <v>61</v>
      </c>
      <c r="F75" s="9" t="s">
        <v>74</v>
      </c>
      <c r="G75" s="8">
        <v>0.75</v>
      </c>
      <c r="H75" s="10">
        <f>G75*$I$71</f>
        <v>0.5625</v>
      </c>
      <c r="I75" s="98"/>
      <c r="J75" s="99"/>
    </row>
    <row r="76" spans="2:10" x14ac:dyDescent="0.3">
      <c r="B76" s="97"/>
      <c r="C76" s="94"/>
      <c r="D76" s="94"/>
      <c r="E76" s="8" t="s">
        <v>71</v>
      </c>
      <c r="F76" s="9" t="s">
        <v>66</v>
      </c>
      <c r="G76" s="8">
        <v>1</v>
      </c>
      <c r="H76" s="10">
        <f>G76*$I$71</f>
        <v>0.75</v>
      </c>
      <c r="I76" s="98"/>
      <c r="J76" s="99"/>
    </row>
    <row r="77" spans="2:10" ht="13.95" hidden="1" customHeight="1" x14ac:dyDescent="0.3">
      <c r="B77" s="1">
        <v>0.25</v>
      </c>
      <c r="E77" s="22" t="s">
        <v>169</v>
      </c>
      <c r="F77" s="4"/>
      <c r="G77" s="1">
        <v>0</v>
      </c>
      <c r="H77" s="1">
        <v>0</v>
      </c>
      <c r="I77" s="33">
        <f>B77*$H$63</f>
        <v>0.75</v>
      </c>
    </row>
    <row r="78" spans="2:10" x14ac:dyDescent="0.3">
      <c r="B78" s="97" t="s">
        <v>77</v>
      </c>
      <c r="C78" s="94" t="s">
        <v>78</v>
      </c>
      <c r="D78" s="94"/>
      <c r="E78" s="8" t="s">
        <v>59</v>
      </c>
      <c r="F78" s="9" t="s">
        <v>70</v>
      </c>
      <c r="G78" s="8">
        <v>0</v>
      </c>
      <c r="H78" s="10">
        <f>G78*$I$77</f>
        <v>0</v>
      </c>
      <c r="I78" s="98" t="s">
        <v>59</v>
      </c>
      <c r="J78" s="99">
        <f>VLOOKUP(I78,E77:H82,4,FALSE)</f>
        <v>0</v>
      </c>
    </row>
    <row r="79" spans="2:10" x14ac:dyDescent="0.3">
      <c r="B79" s="97"/>
      <c r="C79" s="94"/>
      <c r="D79" s="94"/>
      <c r="E79" s="8" t="s">
        <v>62</v>
      </c>
      <c r="F79" s="9" t="s">
        <v>72</v>
      </c>
      <c r="G79" s="8">
        <v>0.25</v>
      </c>
      <c r="H79" s="10">
        <f>G79*$I$77</f>
        <v>0.1875</v>
      </c>
      <c r="I79" s="98"/>
      <c r="J79" s="99"/>
    </row>
    <row r="80" spans="2:10" ht="13.95" customHeight="1" x14ac:dyDescent="0.3">
      <c r="B80" s="97"/>
      <c r="C80" s="94"/>
      <c r="D80" s="94"/>
      <c r="E80" s="8" t="s">
        <v>64</v>
      </c>
      <c r="F80" s="9" t="s">
        <v>73</v>
      </c>
      <c r="G80" s="8">
        <v>0.5</v>
      </c>
      <c r="H80" s="10">
        <f>G80*$I$77</f>
        <v>0.375</v>
      </c>
      <c r="I80" s="98"/>
      <c r="J80" s="99"/>
    </row>
    <row r="81" spans="2:10" ht="14.4" customHeight="1" x14ac:dyDescent="0.3">
      <c r="B81" s="97"/>
      <c r="C81" s="94"/>
      <c r="D81" s="94"/>
      <c r="E81" s="8" t="s">
        <v>61</v>
      </c>
      <c r="F81" s="9" t="s">
        <v>74</v>
      </c>
      <c r="G81" s="8">
        <v>0.75</v>
      </c>
      <c r="H81" s="10">
        <f>G81*$I$77</f>
        <v>0.5625</v>
      </c>
      <c r="I81" s="98"/>
      <c r="J81" s="99"/>
    </row>
    <row r="82" spans="2:10" ht="13.95" customHeight="1" x14ac:dyDescent="0.3">
      <c r="B82" s="97"/>
      <c r="C82" s="94"/>
      <c r="D82" s="94"/>
      <c r="E82" s="8" t="s">
        <v>71</v>
      </c>
      <c r="F82" s="9" t="s">
        <v>66</v>
      </c>
      <c r="G82" s="8">
        <v>1</v>
      </c>
      <c r="H82" s="10">
        <f>G82*$I$77</f>
        <v>0.75</v>
      </c>
      <c r="I82" s="98"/>
      <c r="J82" s="99"/>
    </row>
    <row r="83" spans="2:10" ht="0.6" hidden="1" customHeight="1" x14ac:dyDescent="0.3">
      <c r="B83" s="1">
        <v>0.25</v>
      </c>
      <c r="E83" s="22" t="s">
        <v>169</v>
      </c>
      <c r="F83" s="4"/>
      <c r="G83" s="1">
        <v>0</v>
      </c>
      <c r="H83" s="1">
        <v>0</v>
      </c>
      <c r="I83" s="33">
        <f>B83*$H$63</f>
        <v>0.75</v>
      </c>
    </row>
    <row r="84" spans="2:10" x14ac:dyDescent="0.3">
      <c r="B84" s="97" t="s">
        <v>79</v>
      </c>
      <c r="C84" s="94" t="s">
        <v>80</v>
      </c>
      <c r="D84" s="94"/>
      <c r="E84" s="8" t="s">
        <v>59</v>
      </c>
      <c r="F84" s="9" t="s">
        <v>70</v>
      </c>
      <c r="G84" s="8">
        <v>0</v>
      </c>
      <c r="H84" s="10">
        <f>G84*$I$83</f>
        <v>0</v>
      </c>
      <c r="I84" s="98" t="s">
        <v>59</v>
      </c>
      <c r="J84" s="99">
        <f>VLOOKUP(I84,E83:H88,4,FALSE)</f>
        <v>0</v>
      </c>
    </row>
    <row r="85" spans="2:10" x14ac:dyDescent="0.3">
      <c r="B85" s="97"/>
      <c r="C85" s="94"/>
      <c r="D85" s="94"/>
      <c r="E85" s="8" t="s">
        <v>62</v>
      </c>
      <c r="F85" s="9" t="s">
        <v>72</v>
      </c>
      <c r="G85" s="8">
        <v>0.25</v>
      </c>
      <c r="H85" s="10">
        <f>G85*$I$83</f>
        <v>0.1875</v>
      </c>
      <c r="I85" s="98"/>
      <c r="J85" s="99"/>
    </row>
    <row r="86" spans="2:10" x14ac:dyDescent="0.3">
      <c r="B86" s="97"/>
      <c r="C86" s="94"/>
      <c r="D86" s="94"/>
      <c r="E86" s="8" t="s">
        <v>64</v>
      </c>
      <c r="F86" s="9" t="s">
        <v>73</v>
      </c>
      <c r="G86" s="8">
        <v>0.5</v>
      </c>
      <c r="H86" s="10">
        <f>G86*$I$83</f>
        <v>0.375</v>
      </c>
      <c r="I86" s="98"/>
      <c r="J86" s="99"/>
    </row>
    <row r="87" spans="2:10" x14ac:dyDescent="0.3">
      <c r="B87" s="97"/>
      <c r="C87" s="94"/>
      <c r="D87" s="94"/>
      <c r="E87" s="8" t="s">
        <v>61</v>
      </c>
      <c r="F87" s="9" t="s">
        <v>74</v>
      </c>
      <c r="G87" s="8">
        <v>0.75</v>
      </c>
      <c r="H87" s="10">
        <f>G87*$I$83</f>
        <v>0.5625</v>
      </c>
      <c r="I87" s="98"/>
      <c r="J87" s="99"/>
    </row>
    <row r="88" spans="2:10" ht="11.4" customHeight="1" x14ac:dyDescent="0.3">
      <c r="B88" s="97"/>
      <c r="C88" s="94"/>
      <c r="D88" s="94"/>
      <c r="E88" s="8" t="s">
        <v>71</v>
      </c>
      <c r="F88" s="9" t="s">
        <v>66</v>
      </c>
      <c r="G88" s="8">
        <v>1</v>
      </c>
      <c r="H88" s="10">
        <f>G88*$I$83</f>
        <v>0.75</v>
      </c>
      <c r="I88" s="98"/>
      <c r="J88" s="99"/>
    </row>
    <row r="89" spans="2:10" ht="0.6" hidden="1" customHeight="1" x14ac:dyDescent="0.3">
      <c r="B89" s="1">
        <v>0.25</v>
      </c>
      <c r="E89" s="22" t="s">
        <v>169</v>
      </c>
      <c r="F89" s="4"/>
      <c r="G89" s="1">
        <v>0</v>
      </c>
      <c r="H89" s="1">
        <v>0</v>
      </c>
      <c r="I89" s="33">
        <f>B89*E14</f>
        <v>3</v>
      </c>
    </row>
    <row r="90" spans="2:10" x14ac:dyDescent="0.3">
      <c r="B90" s="97" t="s">
        <v>81</v>
      </c>
      <c r="C90" s="94" t="s">
        <v>82</v>
      </c>
      <c r="D90" s="94"/>
      <c r="E90" s="8" t="s">
        <v>59</v>
      </c>
      <c r="F90" s="9" t="s">
        <v>83</v>
      </c>
      <c r="G90" s="8">
        <v>0</v>
      </c>
      <c r="H90" s="10">
        <f>G90*$I$89</f>
        <v>0</v>
      </c>
      <c r="I90" s="98" t="s">
        <v>59</v>
      </c>
      <c r="J90" s="99">
        <f>VLOOKUP(I90,E89:H94,4,FALSE)</f>
        <v>0</v>
      </c>
    </row>
    <row r="91" spans="2:10" x14ac:dyDescent="0.3">
      <c r="B91" s="97"/>
      <c r="C91" s="94"/>
      <c r="D91" s="94"/>
      <c r="E91" s="8" t="s">
        <v>62</v>
      </c>
      <c r="F91" s="9" t="s">
        <v>84</v>
      </c>
      <c r="G91" s="8">
        <v>0.25</v>
      </c>
      <c r="H91" s="10">
        <f t="shared" ref="H91:H93" si="2">G91*$I$89</f>
        <v>0.75</v>
      </c>
      <c r="I91" s="98"/>
      <c r="J91" s="99"/>
    </row>
    <row r="92" spans="2:10" x14ac:dyDescent="0.3">
      <c r="B92" s="97"/>
      <c r="C92" s="94"/>
      <c r="D92" s="94"/>
      <c r="E92" s="8" t="s">
        <v>64</v>
      </c>
      <c r="F92" s="9" t="s">
        <v>85</v>
      </c>
      <c r="G92" s="8">
        <v>0.5</v>
      </c>
      <c r="H92" s="10">
        <f t="shared" si="2"/>
        <v>1.5</v>
      </c>
      <c r="I92" s="98"/>
      <c r="J92" s="99"/>
    </row>
    <row r="93" spans="2:10" x14ac:dyDescent="0.3">
      <c r="B93" s="97"/>
      <c r="C93" s="94"/>
      <c r="D93" s="94"/>
      <c r="E93" s="8" t="s">
        <v>61</v>
      </c>
      <c r="F93" s="9" t="s">
        <v>86</v>
      </c>
      <c r="G93" s="8">
        <v>0.75</v>
      </c>
      <c r="H93" s="10">
        <f t="shared" si="2"/>
        <v>2.25</v>
      </c>
      <c r="I93" s="98"/>
      <c r="J93" s="99"/>
    </row>
    <row r="94" spans="2:10" x14ac:dyDescent="0.3">
      <c r="B94" s="97"/>
      <c r="C94" s="94"/>
      <c r="D94" s="94"/>
      <c r="E94" s="8" t="s">
        <v>71</v>
      </c>
      <c r="F94" s="9" t="s">
        <v>87</v>
      </c>
      <c r="G94" s="8">
        <v>1</v>
      </c>
      <c r="H94" s="10">
        <f>G94*$I$89</f>
        <v>3</v>
      </c>
      <c r="I94" s="98"/>
      <c r="J94" s="99"/>
    </row>
    <row r="95" spans="2:10" ht="0.6" hidden="1" customHeight="1" x14ac:dyDescent="0.3">
      <c r="B95" s="1">
        <v>0.1</v>
      </c>
      <c r="E95" s="22" t="s">
        <v>169</v>
      </c>
      <c r="F95" s="4"/>
      <c r="G95" s="1">
        <v>0</v>
      </c>
      <c r="H95" s="1">
        <v>0</v>
      </c>
      <c r="I95" s="33">
        <f>B95*E14</f>
        <v>1.2000000000000002</v>
      </c>
    </row>
    <row r="96" spans="2:10" x14ac:dyDescent="0.3">
      <c r="B96" s="97" t="s">
        <v>88</v>
      </c>
      <c r="C96" s="94" t="s">
        <v>89</v>
      </c>
      <c r="D96" s="94"/>
      <c r="E96" s="8" t="s">
        <v>59</v>
      </c>
      <c r="F96" s="9" t="s">
        <v>90</v>
      </c>
      <c r="G96" s="8">
        <v>0</v>
      </c>
      <c r="H96" s="10">
        <f>G96*$I$95</f>
        <v>0</v>
      </c>
      <c r="I96" s="103" t="s">
        <v>59</v>
      </c>
      <c r="J96" s="106">
        <f>VLOOKUP(I96,E95:H98,4,FALSE)</f>
        <v>0</v>
      </c>
    </row>
    <row r="97" spans="2:10" x14ac:dyDescent="0.3">
      <c r="B97" s="97"/>
      <c r="C97" s="94"/>
      <c r="D97" s="94"/>
      <c r="E97" s="8" t="s">
        <v>62</v>
      </c>
      <c r="F97" s="9" t="s">
        <v>91</v>
      </c>
      <c r="G97" s="8">
        <v>0.5</v>
      </c>
      <c r="H97" s="10">
        <v>0.6</v>
      </c>
      <c r="I97" s="104"/>
      <c r="J97" s="107"/>
    </row>
    <row r="98" spans="2:10" ht="16.2" customHeight="1" x14ac:dyDescent="0.3">
      <c r="B98" s="97"/>
      <c r="C98" s="94"/>
      <c r="D98" s="94"/>
      <c r="E98" s="8" t="s">
        <v>64</v>
      </c>
      <c r="F98" s="9" t="s">
        <v>92</v>
      </c>
      <c r="G98" s="8">
        <v>1</v>
      </c>
      <c r="H98" s="10">
        <v>1.2</v>
      </c>
      <c r="I98" s="105"/>
      <c r="J98" s="108"/>
    </row>
    <row r="99" spans="2:10" ht="26.4" hidden="1" customHeight="1" x14ac:dyDescent="0.3">
      <c r="B99" s="1">
        <v>0.1</v>
      </c>
      <c r="E99" s="22" t="s">
        <v>169</v>
      </c>
      <c r="F99" s="4"/>
      <c r="G99" s="1">
        <v>0</v>
      </c>
      <c r="H99" s="1">
        <v>0</v>
      </c>
      <c r="I99" s="33">
        <f>B99*$E$14</f>
        <v>1.2000000000000002</v>
      </c>
    </row>
    <row r="100" spans="2:10" x14ac:dyDescent="0.3">
      <c r="B100" s="97" t="s">
        <v>93</v>
      </c>
      <c r="C100" s="102" t="s">
        <v>171</v>
      </c>
      <c r="D100" s="102"/>
      <c r="E100" s="8" t="s">
        <v>59</v>
      </c>
      <c r="F100" s="9" t="s">
        <v>94</v>
      </c>
      <c r="G100" s="8">
        <v>0</v>
      </c>
      <c r="H100" s="10">
        <f>G100*$I$99</f>
        <v>0</v>
      </c>
      <c r="I100" s="98" t="s">
        <v>59</v>
      </c>
      <c r="J100" s="99">
        <f>VLOOKUP(I100,E99:H104,4,FALSE)</f>
        <v>0</v>
      </c>
    </row>
    <row r="101" spans="2:10" x14ac:dyDescent="0.3">
      <c r="B101" s="97"/>
      <c r="C101" s="102"/>
      <c r="D101" s="102"/>
      <c r="E101" s="8" t="s">
        <v>62</v>
      </c>
      <c r="F101" s="9" t="s">
        <v>95</v>
      </c>
      <c r="G101" s="8">
        <v>0.25</v>
      </c>
      <c r="H101" s="10">
        <f t="shared" ref="H101:H104" si="3">G101*$I$99</f>
        <v>0.30000000000000004</v>
      </c>
      <c r="I101" s="98"/>
      <c r="J101" s="99"/>
    </row>
    <row r="102" spans="2:10" x14ac:dyDescent="0.3">
      <c r="B102" s="97"/>
      <c r="C102" s="102"/>
      <c r="D102" s="102"/>
      <c r="E102" s="8" t="s">
        <v>64</v>
      </c>
      <c r="F102" s="9" t="s">
        <v>96</v>
      </c>
      <c r="G102" s="8">
        <v>0.5</v>
      </c>
      <c r="H102" s="10">
        <f t="shared" si="3"/>
        <v>0.60000000000000009</v>
      </c>
      <c r="I102" s="98"/>
      <c r="J102" s="99"/>
    </row>
    <row r="103" spans="2:10" x14ac:dyDescent="0.3">
      <c r="B103" s="97"/>
      <c r="C103" s="102"/>
      <c r="D103" s="102"/>
      <c r="E103" s="8" t="s">
        <v>61</v>
      </c>
      <c r="F103" s="9" t="s">
        <v>97</v>
      </c>
      <c r="G103" s="8">
        <v>0.75</v>
      </c>
      <c r="H103" s="10">
        <f t="shared" si="3"/>
        <v>0.90000000000000013</v>
      </c>
      <c r="I103" s="98"/>
      <c r="J103" s="99"/>
    </row>
    <row r="104" spans="2:10" ht="151.80000000000001" customHeight="1" x14ac:dyDescent="0.3">
      <c r="B104" s="97"/>
      <c r="C104" s="102"/>
      <c r="D104" s="102"/>
      <c r="E104" s="8" t="s">
        <v>71</v>
      </c>
      <c r="F104" s="9" t="s">
        <v>98</v>
      </c>
      <c r="G104" s="8">
        <v>1</v>
      </c>
      <c r="H104" s="10">
        <f t="shared" si="3"/>
        <v>1.2000000000000002</v>
      </c>
      <c r="I104" s="98"/>
      <c r="J104" s="99"/>
    </row>
    <row r="105" spans="2:10" ht="1.8" customHeight="1" x14ac:dyDescent="0.3">
      <c r="B105" s="12">
        <f>SUM(B58,B63,B89,B95,B99)</f>
        <v>1</v>
      </c>
      <c r="D105" s="2"/>
      <c r="E105" s="2"/>
      <c r="G105" s="2"/>
      <c r="H105" s="2"/>
      <c r="I105" s="33">
        <f>SUM(I58,I65,I71,I77,I83,I89,I95,I99)</f>
        <v>12</v>
      </c>
      <c r="J105" s="33">
        <f>SUM(J59,J66,J72,J78,J84,J96,J100,J90)</f>
        <v>0</v>
      </c>
    </row>
    <row r="106" spans="2:10" x14ac:dyDescent="0.3">
      <c r="B106" s="2"/>
      <c r="D106" s="2"/>
      <c r="E106" s="2"/>
      <c r="G106" s="2"/>
      <c r="H106" s="2"/>
      <c r="I106" s="2"/>
      <c r="J106" s="2"/>
    </row>
  </sheetData>
  <mergeCells count="38">
    <mergeCell ref="J66:J70"/>
    <mergeCell ref="B100:B104"/>
    <mergeCell ref="C100:D104"/>
    <mergeCell ref="I100:I104"/>
    <mergeCell ref="J100:J104"/>
    <mergeCell ref="B96:B98"/>
    <mergeCell ref="C96:D98"/>
    <mergeCell ref="I96:I98"/>
    <mergeCell ref="J96:J98"/>
    <mergeCell ref="B90:B94"/>
    <mergeCell ref="C66:D70"/>
    <mergeCell ref="C72:D76"/>
    <mergeCell ref="C78:D82"/>
    <mergeCell ref="C84:D88"/>
    <mergeCell ref="C90:D94"/>
    <mergeCell ref="I90:I94"/>
    <mergeCell ref="C64:J64"/>
    <mergeCell ref="B3:H3"/>
    <mergeCell ref="D57:F57"/>
    <mergeCell ref="B10:C10"/>
    <mergeCell ref="J90:J94"/>
    <mergeCell ref="B78:B82"/>
    <mergeCell ref="B84:B88"/>
    <mergeCell ref="B66:B70"/>
    <mergeCell ref="B72:B76"/>
    <mergeCell ref="I84:I88"/>
    <mergeCell ref="J84:J88"/>
    <mergeCell ref="I78:I82"/>
    <mergeCell ref="J78:J82"/>
    <mergeCell ref="I72:I76"/>
    <mergeCell ref="J72:J76"/>
    <mergeCell ref="I66:I70"/>
    <mergeCell ref="B2:F2"/>
    <mergeCell ref="B4:F4"/>
    <mergeCell ref="B59:B62"/>
    <mergeCell ref="I59:I62"/>
    <mergeCell ref="J59:J62"/>
    <mergeCell ref="C59:D62"/>
  </mergeCells>
  <dataValidations disablePrompts="1" count="6">
    <dataValidation type="whole" allowBlank="1" showInputMessage="1" showErrorMessage="1" sqref="I20 I26" xr:uid="{CBD6718C-DFD3-44B0-8CE5-25BDADD6CD15}">
      <formula1>D20</formula1>
      <formula2>E20</formula2>
    </dataValidation>
    <dataValidation type="list" allowBlank="1" showInputMessage="1" showErrorMessage="1" sqref="I59:I62" xr:uid="{3D3E52DA-8DD2-483B-B73D-E13E5C59ABBD}">
      <formula1>"[invullen door inschrijver],A,B,C,D"</formula1>
    </dataValidation>
    <dataValidation type="list" allowBlank="1" showInputMessage="1" showErrorMessage="1" sqref="I66:I70 I84:I88 I78:I82 I72:I76 I100:I104 I90:I94" xr:uid="{825A6C1D-7A09-499B-823D-DDCC7B5BFCFF}">
      <formula1>$E$65:$E$70</formula1>
    </dataValidation>
    <dataValidation type="whole" allowBlank="1" showInputMessage="1" showErrorMessage="1" sqref="I22 I24" xr:uid="{FC035F8E-22BC-47F4-B7E0-4BAEB99031B7}">
      <formula1>E22</formula1>
      <formula2>D22</formula2>
    </dataValidation>
    <dataValidation type="list" allowBlank="1" showInputMessage="1" showErrorMessage="1" sqref="I96:I98" xr:uid="{3A4A880C-FF09-4EDC-8384-2B06C65467FB}">
      <formula1>$E$65:$E$68</formula1>
    </dataValidation>
    <dataValidation type="list" allowBlank="1" showInputMessage="1" showErrorMessage="1" sqref="I50 I46 I48" xr:uid="{E5B41207-96CB-48A0-8988-E1EE2FC8EAEB}">
      <formula1>$D$46:$D$53</formula1>
    </dataValidation>
  </dataValidations>
  <pageMargins left="0.7" right="0.7" top="0.75" bottom="0.75" header="0.3" footer="0.3"/>
  <pageSetup paperSize="9" scale="34" fitToHeight="0" orientation="portrait" horizontalDpi="1200" verticalDpi="1200" r:id="rId1"/>
  <rowBreaks count="1" manualBreakCount="1">
    <brk id="4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A9F01-2268-40B2-96FD-210A082B6E08}">
  <sheetPr>
    <pageSetUpPr fitToPage="1"/>
  </sheetPr>
  <dimension ref="B1:H33"/>
  <sheetViews>
    <sheetView showGridLines="0" view="pageBreakPreview" topLeftCell="A10" zoomScale="98" zoomScaleNormal="100" zoomScaleSheetLayoutView="90" workbookViewId="0">
      <selection activeCell="G28" sqref="G28"/>
    </sheetView>
  </sheetViews>
  <sheetFormatPr defaultColWidth="8.88671875" defaultRowHeight="13.8" x14ac:dyDescent="0.3"/>
  <cols>
    <col min="1" max="1" width="1.5546875" style="2" customWidth="1"/>
    <col min="2" max="2" width="21.109375" style="2" customWidth="1"/>
    <col min="3" max="3" width="85.33203125" style="2" customWidth="1"/>
    <col min="4" max="5" width="26.33203125" style="1" customWidth="1"/>
    <col min="6" max="6" width="20.33203125" style="1" customWidth="1"/>
    <col min="7" max="8" width="18.33203125" style="1" customWidth="1"/>
    <col min="9" max="9" width="1.5546875" style="2" customWidth="1"/>
    <col min="10" max="16384" width="8.88671875" style="2"/>
  </cols>
  <sheetData>
    <row r="1" spans="2:8" ht="8.4" customHeight="1" x14ac:dyDescent="0.3"/>
    <row r="2" spans="2:8" ht="15.6" x14ac:dyDescent="0.3">
      <c r="B2" s="93" t="s">
        <v>0</v>
      </c>
      <c r="C2" s="93"/>
      <c r="D2" s="93"/>
      <c r="E2" s="35"/>
      <c r="F2" s="35"/>
    </row>
    <row r="3" spans="2:8" ht="15.6" x14ac:dyDescent="0.3">
      <c r="B3" s="93" t="s">
        <v>1</v>
      </c>
      <c r="C3" s="93"/>
      <c r="D3" s="93"/>
      <c r="E3" s="93"/>
      <c r="F3" s="93"/>
    </row>
    <row r="4" spans="2:8" ht="15.6" x14ac:dyDescent="0.3">
      <c r="B4" s="93" t="s">
        <v>99</v>
      </c>
      <c r="C4" s="93"/>
      <c r="D4" s="93"/>
      <c r="E4" s="35"/>
      <c r="F4" s="35"/>
    </row>
    <row r="5" spans="2:8" ht="15.6" x14ac:dyDescent="0.3">
      <c r="B5" s="36" t="str">
        <f>'T1 Samenvatting Omvang &amp; Aantal'!B5</f>
        <v>Perceel 2</v>
      </c>
      <c r="C5" s="36" t="str">
        <f>'T1 Samenvatting Omvang &amp; Aantal'!C5</f>
        <v>Haakarmwagen</v>
      </c>
      <c r="D5" s="35"/>
      <c r="E5" s="35"/>
      <c r="F5" s="35"/>
    </row>
    <row r="6" spans="2:8" x14ac:dyDescent="0.3">
      <c r="B6" s="2" t="s">
        <v>155</v>
      </c>
      <c r="C6" s="2" t="str">
        <f>'T1 Samenvatting Omvang &amp; Aantal'!C6</f>
        <v>[invullen door Opdrachtnemer ]</v>
      </c>
    </row>
    <row r="7" spans="2:8" x14ac:dyDescent="0.3">
      <c r="B7" s="2" t="s">
        <v>3</v>
      </c>
      <c r="C7" s="2" t="str">
        <f>'T1 Samenvatting Omvang &amp; Aantal'!C7</f>
        <v>[invullen door Opdrachtnemer ]</v>
      </c>
    </row>
    <row r="8" spans="2:8" x14ac:dyDescent="0.3">
      <c r="B8" s="2" t="s">
        <v>4</v>
      </c>
      <c r="C8" s="2" t="str">
        <f>'T1 Samenvatting Omvang &amp; Aantal'!C8</f>
        <v>[invullen door Opdrachtnemer ]</v>
      </c>
    </row>
    <row r="9" spans="2:8" ht="8.4" customHeight="1" x14ac:dyDescent="0.3"/>
    <row r="10" spans="2:8" ht="27.6" x14ac:dyDescent="0.3">
      <c r="B10" s="95" t="s">
        <v>100</v>
      </c>
      <c r="C10" s="101"/>
      <c r="D10" s="5" t="s">
        <v>101</v>
      </c>
      <c r="E10" s="5" t="s">
        <v>102</v>
      </c>
      <c r="F10" s="6" t="s">
        <v>20</v>
      </c>
    </row>
    <row r="11" spans="2:8" ht="27.6" x14ac:dyDescent="0.3">
      <c r="B11" s="97" t="s">
        <v>103</v>
      </c>
      <c r="C11" s="9" t="s">
        <v>104</v>
      </c>
      <c r="D11" s="56">
        <v>380000</v>
      </c>
      <c r="E11" s="56">
        <v>550000</v>
      </c>
      <c r="F11" s="44">
        <v>30</v>
      </c>
    </row>
    <row r="12" spans="2:8" ht="36" customHeight="1" x14ac:dyDescent="0.3">
      <c r="B12" s="97"/>
      <c r="C12" s="9" t="s">
        <v>105</v>
      </c>
      <c r="D12" s="120" t="s">
        <v>106</v>
      </c>
      <c r="E12" s="120"/>
      <c r="F12" s="120"/>
    </row>
    <row r="13" spans="2:8" ht="8.4" customHeight="1" x14ac:dyDescent="0.3">
      <c r="D13" s="12"/>
      <c r="E13" s="12"/>
    </row>
    <row r="14" spans="2:8" ht="27.6" x14ac:dyDescent="0.3">
      <c r="B14" s="57" t="s">
        <v>29</v>
      </c>
      <c r="C14" s="58" t="s">
        <v>107</v>
      </c>
      <c r="D14" s="5" t="s">
        <v>108</v>
      </c>
      <c r="E14" s="5" t="s">
        <v>109</v>
      </c>
      <c r="F14" s="6" t="s">
        <v>110</v>
      </c>
      <c r="G14" s="7"/>
      <c r="H14" s="59"/>
    </row>
    <row r="15" spans="2:8" x14ac:dyDescent="0.3">
      <c r="B15" s="60" t="s">
        <v>111</v>
      </c>
      <c r="C15" s="54" t="s">
        <v>112</v>
      </c>
      <c r="D15" s="60" t="s">
        <v>113</v>
      </c>
      <c r="E15" s="61">
        <v>400000</v>
      </c>
      <c r="F15" s="113">
        <f>SUM(E15:E18)</f>
        <v>550000</v>
      </c>
      <c r="G15" s="7"/>
      <c r="H15" s="55"/>
    </row>
    <row r="16" spans="2:8" x14ac:dyDescent="0.3">
      <c r="B16" s="60" t="s">
        <v>114</v>
      </c>
      <c r="C16" s="54" t="s">
        <v>193</v>
      </c>
      <c r="D16" s="60" t="s">
        <v>113</v>
      </c>
      <c r="E16" s="61">
        <v>130000</v>
      </c>
      <c r="F16" s="113"/>
      <c r="G16" s="7"/>
      <c r="H16" s="55"/>
    </row>
    <row r="17" spans="2:8" x14ac:dyDescent="0.3">
      <c r="B17" s="111" t="s">
        <v>192</v>
      </c>
      <c r="C17" s="54" t="s">
        <v>115</v>
      </c>
      <c r="D17" s="111" t="s">
        <v>113</v>
      </c>
      <c r="E17" s="112">
        <v>20000</v>
      </c>
      <c r="F17" s="113"/>
      <c r="G17" s="7"/>
      <c r="H17" s="55"/>
    </row>
    <row r="18" spans="2:8" x14ac:dyDescent="0.3">
      <c r="B18" s="111"/>
      <c r="C18" s="62" t="s">
        <v>116</v>
      </c>
      <c r="D18" s="111"/>
      <c r="E18" s="112"/>
      <c r="F18" s="113"/>
      <c r="G18" s="7"/>
      <c r="H18" s="2"/>
    </row>
    <row r="19" spans="2:8" ht="8.4" customHeight="1" thickBot="1" x14ac:dyDescent="0.35">
      <c r="B19" s="1"/>
    </row>
    <row r="20" spans="2:8" ht="27.6" x14ac:dyDescent="0.3">
      <c r="B20" s="1"/>
      <c r="C20" s="109" t="s">
        <v>117</v>
      </c>
      <c r="E20" s="57" t="s">
        <v>175</v>
      </c>
      <c r="F20" s="6" t="s">
        <v>36</v>
      </c>
    </row>
    <row r="21" spans="2:8" ht="14.4" thickBot="1" x14ac:dyDescent="0.35">
      <c r="B21" s="1"/>
      <c r="C21" s="110"/>
      <c r="E21" s="63">
        <f>F15</f>
        <v>550000</v>
      </c>
      <c r="F21" s="44">
        <f>(1-(E21-D11)/(E11-D11))*F11</f>
        <v>0</v>
      </c>
    </row>
    <row r="22" spans="2:8" ht="8.4" customHeight="1" x14ac:dyDescent="0.3">
      <c r="B22" s="1"/>
    </row>
    <row r="23" spans="2:8" ht="8.4" customHeight="1" x14ac:dyDescent="0.3">
      <c r="B23" s="1"/>
    </row>
    <row r="24" spans="2:8" x14ac:dyDescent="0.3">
      <c r="B24" s="57" t="s">
        <v>29</v>
      </c>
      <c r="C24" s="58" t="s">
        <v>118</v>
      </c>
      <c r="D24" s="58"/>
      <c r="E24" s="58"/>
      <c r="F24" s="64"/>
    </row>
    <row r="25" spans="2:8" x14ac:dyDescent="0.3">
      <c r="B25" s="8">
        <v>1</v>
      </c>
      <c r="C25" s="114" t="s">
        <v>176</v>
      </c>
      <c r="D25" s="115"/>
      <c r="E25" s="115"/>
      <c r="F25" s="116"/>
    </row>
    <row r="26" spans="2:8" x14ac:dyDescent="0.3">
      <c r="B26" s="8">
        <v>2</v>
      </c>
      <c r="C26" s="114" t="s">
        <v>119</v>
      </c>
      <c r="D26" s="115"/>
      <c r="E26" s="115"/>
      <c r="F26" s="116"/>
    </row>
    <row r="27" spans="2:8" x14ac:dyDescent="0.3">
      <c r="B27" s="8">
        <v>3</v>
      </c>
      <c r="C27" s="114" t="s">
        <v>177</v>
      </c>
      <c r="D27" s="115"/>
      <c r="E27" s="115"/>
      <c r="F27" s="116"/>
    </row>
    <row r="28" spans="2:8" ht="37.950000000000003" customHeight="1" x14ac:dyDescent="0.3">
      <c r="B28" s="8">
        <v>4</v>
      </c>
      <c r="C28" s="117" t="s">
        <v>178</v>
      </c>
      <c r="D28" s="115"/>
      <c r="E28" s="115"/>
      <c r="F28" s="116"/>
    </row>
    <row r="29" spans="2:8" x14ac:dyDescent="0.3">
      <c r="B29" s="8">
        <v>5</v>
      </c>
      <c r="C29" s="117" t="s">
        <v>194</v>
      </c>
      <c r="D29" s="118"/>
      <c r="E29" s="118"/>
      <c r="F29" s="119"/>
    </row>
    <row r="30" spans="2:8" ht="67.95" customHeight="1" x14ac:dyDescent="0.3">
      <c r="B30" s="8">
        <v>6</v>
      </c>
      <c r="C30" s="117" t="s">
        <v>195</v>
      </c>
      <c r="D30" s="118"/>
      <c r="E30" s="118"/>
      <c r="F30" s="119"/>
    </row>
    <row r="31" spans="2:8" ht="42.6" customHeight="1" x14ac:dyDescent="0.3">
      <c r="B31" s="8">
        <v>7</v>
      </c>
      <c r="C31" s="114" t="s">
        <v>179</v>
      </c>
      <c r="D31" s="115"/>
      <c r="E31" s="115"/>
      <c r="F31" s="116"/>
    </row>
    <row r="32" spans="2:8" ht="42.6" customHeight="1" x14ac:dyDescent="0.3">
      <c r="B32" s="8">
        <v>8</v>
      </c>
      <c r="C32" s="114" t="s">
        <v>196</v>
      </c>
      <c r="D32" s="115"/>
      <c r="E32" s="115"/>
      <c r="F32" s="116"/>
    </row>
    <row r="33" spans="2:2" x14ac:dyDescent="0.3">
      <c r="B33" s="1"/>
    </row>
  </sheetData>
  <mergeCells count="19">
    <mergeCell ref="C32:F32"/>
    <mergeCell ref="C30:F30"/>
    <mergeCell ref="B11:B12"/>
    <mergeCell ref="D12:F12"/>
    <mergeCell ref="C25:F25"/>
    <mergeCell ref="C26:F26"/>
    <mergeCell ref="C31:F31"/>
    <mergeCell ref="C28:F28"/>
    <mergeCell ref="C27:F27"/>
    <mergeCell ref="C29:F29"/>
    <mergeCell ref="B2:D2"/>
    <mergeCell ref="B4:D4"/>
    <mergeCell ref="B10:C10"/>
    <mergeCell ref="C20:C21"/>
    <mergeCell ref="B3:F3"/>
    <mergeCell ref="B17:B18"/>
    <mergeCell ref="D17:D18"/>
    <mergeCell ref="E17:E18"/>
    <mergeCell ref="F15:F18"/>
  </mergeCells>
  <phoneticPr fontId="11" type="noConversion"/>
  <conditionalFormatting sqref="E21">
    <cfRule type="cellIs" dxfId="2" priority="1" operator="lessThan">
      <formula>$D$11</formula>
    </cfRule>
    <cfRule type="cellIs" dxfId="1" priority="2" operator="greaterThan">
      <formula>$E$11</formula>
    </cfRule>
    <cfRule type="cellIs" dxfId="0" priority="3" operator="between">
      <formula>$D$11</formula>
      <formula>$E$11</formula>
    </cfRule>
  </conditionalFormatting>
  <pageMargins left="0.7" right="0.7" top="0.75" bottom="0.75" header="0.3" footer="0.3"/>
  <pageSetup paperSize="9" scale="60"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E6FC-0A18-427C-AFCF-31F69267B0BD}">
  <sheetPr>
    <pageSetUpPr fitToPage="1"/>
  </sheetPr>
  <dimension ref="B1:K49"/>
  <sheetViews>
    <sheetView showGridLines="0" tabSelected="1" view="pageBreakPreview" zoomScaleNormal="100" zoomScaleSheetLayoutView="100" workbookViewId="0">
      <selection activeCell="C18" sqref="C18:C19"/>
    </sheetView>
  </sheetViews>
  <sheetFormatPr defaultColWidth="8.88671875" defaultRowHeight="13.8" x14ac:dyDescent="0.3"/>
  <cols>
    <col min="1" max="1" width="1.5546875" style="2" customWidth="1"/>
    <col min="2" max="2" width="21.109375" style="2" customWidth="1"/>
    <col min="3" max="3" width="85.33203125" style="2" customWidth="1"/>
    <col min="4" max="6" width="19.44140625" style="1" customWidth="1"/>
    <col min="7" max="7" width="19.44140625" style="1" hidden="1" customWidth="1"/>
    <col min="8" max="8" width="19.44140625" style="1" customWidth="1"/>
    <col min="9" max="9" width="20.33203125" style="1" customWidth="1"/>
    <col min="10" max="11" width="18.33203125" style="1" customWidth="1"/>
    <col min="12" max="12" width="1.5546875" style="2" customWidth="1"/>
    <col min="13" max="16384" width="8.88671875" style="2"/>
  </cols>
  <sheetData>
    <row r="1" spans="2:11" ht="8.4" customHeight="1" x14ac:dyDescent="0.3"/>
    <row r="2" spans="2:11" ht="15.6" x14ac:dyDescent="0.3">
      <c r="B2" s="93" t="s">
        <v>0</v>
      </c>
      <c r="C2" s="93"/>
      <c r="D2" s="34"/>
      <c r="E2" s="34"/>
      <c r="F2" s="35"/>
      <c r="G2" s="35"/>
      <c r="H2" s="35"/>
      <c r="I2" s="35"/>
    </row>
    <row r="3" spans="2:11" ht="15.6" x14ac:dyDescent="0.3">
      <c r="B3" s="93" t="s">
        <v>1</v>
      </c>
      <c r="C3" s="93"/>
      <c r="D3" s="93"/>
      <c r="E3" s="93"/>
      <c r="F3" s="93"/>
      <c r="G3" s="93"/>
      <c r="H3" s="93"/>
      <c r="I3" s="93"/>
    </row>
    <row r="4" spans="2:11" ht="15.6" x14ac:dyDescent="0.3">
      <c r="B4" s="93" t="s">
        <v>120</v>
      </c>
      <c r="C4" s="93"/>
      <c r="D4" s="34"/>
      <c r="E4" s="34"/>
      <c r="F4" s="35"/>
      <c r="G4" s="35"/>
      <c r="H4" s="35"/>
      <c r="I4" s="35"/>
    </row>
    <row r="5" spans="2:11" ht="15.6" x14ac:dyDescent="0.3">
      <c r="B5" s="36" t="str">
        <f>'T1 Samenvatting Omvang &amp; Aantal'!B5</f>
        <v>Perceel 2</v>
      </c>
      <c r="C5" s="36" t="str">
        <f>'T1 Samenvatting Omvang &amp; Aantal'!C5</f>
        <v>Haakarmwagen</v>
      </c>
      <c r="D5" s="35"/>
      <c r="E5" s="35"/>
      <c r="F5" s="35"/>
      <c r="G5" s="35"/>
      <c r="H5" s="35"/>
      <c r="I5" s="35"/>
    </row>
    <row r="6" spans="2:11" x14ac:dyDescent="0.3">
      <c r="B6" s="2" t="s">
        <v>155</v>
      </c>
      <c r="C6" s="2" t="str">
        <f>'T1 Samenvatting Omvang &amp; Aantal'!C6</f>
        <v>[invullen door Opdrachtnemer ]</v>
      </c>
    </row>
    <row r="7" spans="2:11" x14ac:dyDescent="0.3">
      <c r="B7" s="2" t="s">
        <v>3</v>
      </c>
      <c r="C7" s="2" t="str">
        <f>'T1 Samenvatting Omvang &amp; Aantal'!C7</f>
        <v>[invullen door Opdrachtnemer ]</v>
      </c>
    </row>
    <row r="8" spans="2:11" x14ac:dyDescent="0.3">
      <c r="B8" s="2" t="s">
        <v>4</v>
      </c>
      <c r="C8" s="2" t="str">
        <f>'T1 Samenvatting Omvang &amp; Aantal'!C8</f>
        <v>[invullen door Opdrachtnemer ]</v>
      </c>
    </row>
    <row r="9" spans="2:11" ht="8.4" customHeight="1" x14ac:dyDescent="0.3"/>
    <row r="10" spans="2:11" ht="43.2" customHeight="1" x14ac:dyDescent="0.3">
      <c r="B10" s="95" t="s">
        <v>100</v>
      </c>
      <c r="C10" s="101"/>
      <c r="D10" s="121" t="s">
        <v>20</v>
      </c>
      <c r="E10" s="121"/>
      <c r="F10" s="121" t="s">
        <v>156</v>
      </c>
      <c r="G10" s="121"/>
      <c r="H10" s="123"/>
      <c r="I10" s="7"/>
    </row>
    <row r="11" spans="2:11" ht="27.6" x14ac:dyDescent="0.3">
      <c r="B11" s="97" t="s">
        <v>121</v>
      </c>
      <c r="C11" s="9" t="s">
        <v>104</v>
      </c>
      <c r="D11" s="122">
        <v>10</v>
      </c>
      <c r="E11" s="122"/>
      <c r="F11" s="124">
        <f>SUM(I16,I18:I19,I21:I22,I24:I26,I28:I30)</f>
        <v>0</v>
      </c>
      <c r="G11" s="125"/>
      <c r="H11" s="126"/>
      <c r="I11" s="11"/>
    </row>
    <row r="12" spans="2:11" ht="36" customHeight="1" x14ac:dyDescent="0.3">
      <c r="B12" s="97"/>
      <c r="C12" s="9" t="s">
        <v>122</v>
      </c>
      <c r="D12" s="120" t="s">
        <v>106</v>
      </c>
      <c r="E12" s="120"/>
      <c r="F12" s="120"/>
      <c r="G12" s="120"/>
      <c r="H12" s="120"/>
      <c r="I12" s="65"/>
    </row>
    <row r="13" spans="2:11" ht="8.4" customHeight="1" x14ac:dyDescent="0.3">
      <c r="D13" s="12"/>
      <c r="E13" s="12"/>
      <c r="F13" s="12"/>
      <c r="G13" s="12"/>
      <c r="H13" s="12"/>
    </row>
    <row r="14" spans="2:11" ht="27.6" x14ac:dyDescent="0.3">
      <c r="B14" s="57" t="s">
        <v>29</v>
      </c>
      <c r="C14" s="58" t="s">
        <v>107</v>
      </c>
      <c r="D14" s="5" t="s">
        <v>123</v>
      </c>
      <c r="E14" s="5" t="s">
        <v>124</v>
      </c>
      <c r="F14" s="5" t="s">
        <v>109</v>
      </c>
      <c r="G14" s="66" t="s">
        <v>125</v>
      </c>
      <c r="H14" s="5" t="s">
        <v>20</v>
      </c>
      <c r="I14" s="6" t="s">
        <v>126</v>
      </c>
      <c r="J14" s="7"/>
      <c r="K14" s="59"/>
    </row>
    <row r="15" spans="2:11" x14ac:dyDescent="0.3">
      <c r="B15" s="67"/>
      <c r="C15" s="68" t="s">
        <v>127</v>
      </c>
      <c r="D15" s="69"/>
      <c r="E15" s="69"/>
      <c r="F15" s="69"/>
      <c r="G15" s="69"/>
      <c r="H15" s="69"/>
      <c r="I15" s="70"/>
      <c r="J15" s="7"/>
      <c r="K15" s="59"/>
    </row>
    <row r="16" spans="2:11" x14ac:dyDescent="0.3">
      <c r="B16" s="60" t="s">
        <v>128</v>
      </c>
      <c r="C16" s="54" t="s">
        <v>129</v>
      </c>
      <c r="D16" s="71">
        <v>150</v>
      </c>
      <c r="E16" s="71">
        <v>250</v>
      </c>
      <c r="F16" s="72">
        <v>250</v>
      </c>
      <c r="G16" s="73">
        <v>0.05</v>
      </c>
      <c r="H16" s="74">
        <f>G16*$D$11</f>
        <v>0.5</v>
      </c>
      <c r="I16" s="75">
        <f>(1-(F16-D16)/(E16-D16))*H16</f>
        <v>0</v>
      </c>
      <c r="J16" s="7"/>
      <c r="K16" s="55"/>
    </row>
    <row r="17" spans="2:11" x14ac:dyDescent="0.3">
      <c r="B17" s="67"/>
      <c r="C17" s="68" t="s">
        <v>130</v>
      </c>
      <c r="D17" s="69"/>
      <c r="E17" s="69"/>
      <c r="F17" s="69"/>
      <c r="G17" s="69"/>
      <c r="H17" s="69"/>
      <c r="I17" s="70"/>
      <c r="J17" s="7"/>
      <c r="K17" s="55"/>
    </row>
    <row r="18" spans="2:11" x14ac:dyDescent="0.3">
      <c r="B18" s="60" t="s">
        <v>131</v>
      </c>
      <c r="C18" s="54" t="s">
        <v>197</v>
      </c>
      <c r="D18" s="71">
        <v>350</v>
      </c>
      <c r="E18" s="71">
        <v>500</v>
      </c>
      <c r="F18" s="72">
        <v>500</v>
      </c>
      <c r="G18" s="73">
        <v>0.1</v>
      </c>
      <c r="H18" s="74">
        <f t="shared" ref="H18:H19" si="0">G18*$D$11</f>
        <v>1</v>
      </c>
      <c r="I18" s="75">
        <f t="shared" ref="I18:I19" si="1">(1-(F18-D18)/(E18-D18))*H18</f>
        <v>0</v>
      </c>
      <c r="J18" s="7"/>
      <c r="K18" s="55"/>
    </row>
    <row r="19" spans="2:11" x14ac:dyDescent="0.3">
      <c r="B19" s="60" t="s">
        <v>132</v>
      </c>
      <c r="C19" s="54" t="s">
        <v>134</v>
      </c>
      <c r="D19" s="71">
        <v>300</v>
      </c>
      <c r="E19" s="71">
        <v>450</v>
      </c>
      <c r="F19" s="72">
        <v>450</v>
      </c>
      <c r="G19" s="73">
        <v>0.1</v>
      </c>
      <c r="H19" s="74">
        <f t="shared" si="0"/>
        <v>1</v>
      </c>
      <c r="I19" s="75">
        <f t="shared" si="1"/>
        <v>0</v>
      </c>
      <c r="J19" s="7"/>
      <c r="K19" s="55"/>
    </row>
    <row r="20" spans="2:11" x14ac:dyDescent="0.3">
      <c r="B20" s="67"/>
      <c r="C20" s="68" t="s">
        <v>136</v>
      </c>
      <c r="D20" s="69"/>
      <c r="E20" s="69"/>
      <c r="F20" s="69"/>
      <c r="G20" s="69"/>
      <c r="H20" s="69"/>
      <c r="I20" s="70"/>
      <c r="J20" s="7"/>
      <c r="K20" s="55"/>
    </row>
    <row r="21" spans="2:11" ht="27.6" x14ac:dyDescent="0.3">
      <c r="B21" s="60" t="s">
        <v>133</v>
      </c>
      <c r="C21" s="54" t="s">
        <v>138</v>
      </c>
      <c r="D21" s="71">
        <v>85</v>
      </c>
      <c r="E21" s="71">
        <v>135</v>
      </c>
      <c r="F21" s="72">
        <v>135</v>
      </c>
      <c r="G21" s="73">
        <v>0.15</v>
      </c>
      <c r="H21" s="74">
        <f t="shared" ref="H21:H22" si="2">G21*$D$11</f>
        <v>1.5</v>
      </c>
      <c r="I21" s="75">
        <f>(1-(F21-D21)/(E21-D21))*H21</f>
        <v>0</v>
      </c>
      <c r="J21" s="7"/>
      <c r="K21" s="55"/>
    </row>
    <row r="22" spans="2:11" x14ac:dyDescent="0.3">
      <c r="B22" s="60" t="s">
        <v>137</v>
      </c>
      <c r="C22" s="54" t="s">
        <v>140</v>
      </c>
      <c r="D22" s="76">
        <v>0.05</v>
      </c>
      <c r="E22" s="76">
        <v>0.2</v>
      </c>
      <c r="F22" s="30">
        <v>0.2</v>
      </c>
      <c r="G22" s="73">
        <v>0.1</v>
      </c>
      <c r="H22" s="74">
        <f t="shared" si="2"/>
        <v>1</v>
      </c>
      <c r="I22" s="75">
        <f>(1-(F22-D22)/(E22-D22))*H22</f>
        <v>0</v>
      </c>
      <c r="J22" s="7"/>
      <c r="K22" s="55"/>
    </row>
    <row r="23" spans="2:11" x14ac:dyDescent="0.3">
      <c r="B23" s="67"/>
      <c r="C23" s="68" t="s">
        <v>141</v>
      </c>
      <c r="D23" s="69"/>
      <c r="E23" s="69"/>
      <c r="F23" s="69"/>
      <c r="G23" s="69"/>
      <c r="H23" s="69"/>
      <c r="I23" s="70"/>
      <c r="J23" s="7"/>
      <c r="K23" s="55"/>
    </row>
    <row r="24" spans="2:11" x14ac:dyDescent="0.3">
      <c r="B24" s="60" t="s">
        <v>139</v>
      </c>
      <c r="C24" s="54" t="s">
        <v>143</v>
      </c>
      <c r="D24" s="71">
        <v>80</v>
      </c>
      <c r="E24" s="71">
        <v>110</v>
      </c>
      <c r="F24" s="72">
        <v>110</v>
      </c>
      <c r="G24" s="73">
        <v>0.1</v>
      </c>
      <c r="H24" s="74">
        <f t="shared" ref="H24:H26" si="3">G24*$D$11</f>
        <v>1</v>
      </c>
      <c r="I24" s="75">
        <f t="shared" ref="I24:I26" si="4">(1-(F24-D24)/(E24-D24))*H24</f>
        <v>0</v>
      </c>
      <c r="J24" s="7"/>
      <c r="K24" s="55"/>
    </row>
    <row r="25" spans="2:11" x14ac:dyDescent="0.3">
      <c r="B25" s="60" t="s">
        <v>142</v>
      </c>
      <c r="C25" s="54" t="s">
        <v>145</v>
      </c>
      <c r="D25" s="71">
        <v>100</v>
      </c>
      <c r="E25" s="71">
        <v>250</v>
      </c>
      <c r="F25" s="72">
        <v>250</v>
      </c>
      <c r="G25" s="73">
        <v>0.1</v>
      </c>
      <c r="H25" s="74">
        <f t="shared" si="3"/>
        <v>1</v>
      </c>
      <c r="I25" s="75">
        <f t="shared" si="4"/>
        <v>0</v>
      </c>
      <c r="J25" s="7"/>
      <c r="K25" s="55"/>
    </row>
    <row r="26" spans="2:11" x14ac:dyDescent="0.3">
      <c r="B26" s="60" t="s">
        <v>144</v>
      </c>
      <c r="C26" s="54" t="s">
        <v>147</v>
      </c>
      <c r="D26" s="71">
        <v>400</v>
      </c>
      <c r="E26" s="71">
        <v>600</v>
      </c>
      <c r="F26" s="72">
        <v>600</v>
      </c>
      <c r="G26" s="73">
        <v>0.15</v>
      </c>
      <c r="H26" s="74">
        <f t="shared" si="3"/>
        <v>1.5</v>
      </c>
      <c r="I26" s="75">
        <f t="shared" si="4"/>
        <v>0</v>
      </c>
      <c r="J26" s="7"/>
      <c r="K26" s="55"/>
    </row>
    <row r="27" spans="2:11" x14ac:dyDescent="0.3">
      <c r="B27" s="67"/>
      <c r="C27" s="68" t="s">
        <v>148</v>
      </c>
      <c r="D27" s="69"/>
      <c r="E27" s="69"/>
      <c r="F27" s="69"/>
      <c r="G27" s="69"/>
      <c r="H27" s="69"/>
      <c r="I27" s="70"/>
      <c r="J27" s="7"/>
      <c r="K27" s="55"/>
    </row>
    <row r="28" spans="2:11" x14ac:dyDescent="0.3">
      <c r="B28" s="60" t="s">
        <v>146</v>
      </c>
      <c r="C28" s="54" t="s">
        <v>150</v>
      </c>
      <c r="D28" s="76">
        <v>0.1</v>
      </c>
      <c r="E28" s="76">
        <v>0.05</v>
      </c>
      <c r="F28" s="30">
        <v>0.05</v>
      </c>
      <c r="G28" s="73">
        <v>0.05</v>
      </c>
      <c r="H28" s="74">
        <f t="shared" ref="H28:H30" si="5">G28*$D$11</f>
        <v>0.5</v>
      </c>
      <c r="I28" s="75">
        <f t="shared" ref="I28:I30" si="6">(1-(F28-D28)/(E28-D28))*H28</f>
        <v>0</v>
      </c>
      <c r="J28" s="7"/>
      <c r="K28" s="55"/>
    </row>
    <row r="29" spans="2:11" x14ac:dyDescent="0.3">
      <c r="B29" s="85" t="s">
        <v>149</v>
      </c>
      <c r="C29" s="54" t="s">
        <v>152</v>
      </c>
      <c r="D29" s="76">
        <v>0.1</v>
      </c>
      <c r="E29" s="76">
        <v>0.05</v>
      </c>
      <c r="F29" s="30">
        <v>0.05</v>
      </c>
      <c r="G29" s="73">
        <v>0.05</v>
      </c>
      <c r="H29" s="74">
        <f t="shared" si="5"/>
        <v>0.5</v>
      </c>
      <c r="I29" s="75">
        <f t="shared" si="6"/>
        <v>0</v>
      </c>
      <c r="J29" s="7"/>
      <c r="K29" s="55"/>
    </row>
    <row r="30" spans="2:11" ht="12.6" customHeight="1" x14ac:dyDescent="0.3">
      <c r="B30" s="60" t="s">
        <v>151</v>
      </c>
      <c r="C30" s="54" t="s">
        <v>198</v>
      </c>
      <c r="D30" s="76">
        <v>0.15</v>
      </c>
      <c r="E30" s="76">
        <v>0.05</v>
      </c>
      <c r="F30" s="30">
        <v>0.05</v>
      </c>
      <c r="G30" s="73">
        <v>0.05</v>
      </c>
      <c r="H30" s="74">
        <f t="shared" si="5"/>
        <v>0.5</v>
      </c>
      <c r="I30" s="75">
        <f t="shared" si="6"/>
        <v>0</v>
      </c>
      <c r="J30" s="7"/>
      <c r="K30" s="55"/>
    </row>
    <row r="31" spans="2:11" ht="10.199999999999999" hidden="1" customHeight="1" x14ac:dyDescent="0.3">
      <c r="B31" s="77"/>
      <c r="C31" s="78"/>
      <c r="D31" s="77"/>
      <c r="E31" s="77"/>
      <c r="F31" s="79"/>
      <c r="G31" s="80">
        <f>SUM(G16,G18:G19,G21:G22,G24:G26,G28:G30)</f>
        <v>1</v>
      </c>
      <c r="H31" s="81">
        <f>SUM(H16,H18:H19,H21:H22,H24:H26,H28:H30)</f>
        <v>10</v>
      </c>
      <c r="I31" s="81">
        <f>SUM(I16,I18:I19,I21:I22,I24:I26,I28:I30)</f>
        <v>0</v>
      </c>
      <c r="J31" s="7"/>
      <c r="K31" s="55"/>
    </row>
    <row r="32" spans="2:11" x14ac:dyDescent="0.3">
      <c r="B32" s="77"/>
      <c r="C32" s="78"/>
      <c r="D32" s="77"/>
      <c r="E32" s="77"/>
      <c r="F32" s="79"/>
      <c r="G32" s="80"/>
      <c r="H32" s="81"/>
      <c r="I32" s="81"/>
      <c r="J32" s="7"/>
      <c r="K32" s="55"/>
    </row>
    <row r="33" spans="2:9" x14ac:dyDescent="0.3">
      <c r="B33" s="57" t="s">
        <v>29</v>
      </c>
      <c r="C33" s="58" t="s">
        <v>118</v>
      </c>
      <c r="D33" s="58"/>
      <c r="E33" s="58"/>
      <c r="F33" s="58"/>
      <c r="G33" s="18"/>
      <c r="H33" s="18"/>
      <c r="I33" s="21"/>
    </row>
    <row r="34" spans="2:9" x14ac:dyDescent="0.3">
      <c r="B34" s="8">
        <v>1</v>
      </c>
      <c r="C34" s="94" t="s">
        <v>176</v>
      </c>
      <c r="D34" s="94"/>
      <c r="E34" s="94"/>
      <c r="F34" s="94"/>
      <c r="G34" s="94"/>
      <c r="H34" s="94"/>
      <c r="I34" s="94"/>
    </row>
    <row r="35" spans="2:9" x14ac:dyDescent="0.3">
      <c r="B35" s="8">
        <v>2</v>
      </c>
      <c r="C35" s="94" t="s">
        <v>119</v>
      </c>
      <c r="D35" s="94"/>
      <c r="E35" s="94"/>
      <c r="F35" s="94"/>
      <c r="G35" s="94"/>
      <c r="H35" s="94"/>
      <c r="I35" s="94"/>
    </row>
    <row r="36" spans="2:9" s="1" customFormat="1" x14ac:dyDescent="0.3">
      <c r="B36" s="8">
        <v>3</v>
      </c>
      <c r="C36" s="94" t="s">
        <v>177</v>
      </c>
      <c r="D36" s="94"/>
      <c r="E36" s="94"/>
      <c r="F36" s="94"/>
      <c r="G36" s="94"/>
      <c r="H36" s="94"/>
      <c r="I36" s="94"/>
    </row>
    <row r="37" spans="2:9" s="1" customFormat="1" x14ac:dyDescent="0.3">
      <c r="B37" s="8">
        <v>4</v>
      </c>
      <c r="C37" s="127" t="s">
        <v>153</v>
      </c>
      <c r="D37" s="127"/>
      <c r="E37" s="127"/>
      <c r="F37" s="127"/>
      <c r="G37" s="127"/>
      <c r="H37" s="127"/>
      <c r="I37" s="127"/>
    </row>
    <row r="38" spans="2:9" s="1" customFormat="1" ht="37.950000000000003" customHeight="1" x14ac:dyDescent="0.3">
      <c r="B38" s="8">
        <v>5</v>
      </c>
      <c r="C38" s="127" t="s">
        <v>178</v>
      </c>
      <c r="D38" s="94"/>
      <c r="E38" s="94"/>
      <c r="F38" s="94"/>
      <c r="G38" s="94"/>
      <c r="H38" s="94"/>
      <c r="I38" s="94"/>
    </row>
    <row r="39" spans="2:9" s="1" customFormat="1" x14ac:dyDescent="0.3">
      <c r="B39" s="8">
        <v>6</v>
      </c>
      <c r="C39" s="94" t="s">
        <v>154</v>
      </c>
      <c r="D39" s="94"/>
      <c r="E39" s="94"/>
      <c r="F39" s="94"/>
      <c r="G39" s="94"/>
      <c r="H39" s="94"/>
      <c r="I39" s="94"/>
    </row>
    <row r="40" spans="2:9" s="1" customFormat="1" ht="42" customHeight="1" x14ac:dyDescent="0.3">
      <c r="B40" s="8">
        <v>7</v>
      </c>
      <c r="C40" s="127" t="s">
        <v>180</v>
      </c>
      <c r="D40" s="127"/>
      <c r="E40" s="127"/>
      <c r="F40" s="127"/>
      <c r="G40" s="127"/>
      <c r="H40" s="127"/>
      <c r="I40" s="127"/>
    </row>
    <row r="41" spans="2:9" s="1" customFormat="1" x14ac:dyDescent="0.3">
      <c r="C41" s="82"/>
    </row>
    <row r="42" spans="2:9" x14ac:dyDescent="0.3">
      <c r="C42" s="82"/>
    </row>
    <row r="43" spans="2:9" x14ac:dyDescent="0.3">
      <c r="C43" s="82"/>
    </row>
    <row r="44" spans="2:9" x14ac:dyDescent="0.3">
      <c r="C44" s="82"/>
    </row>
    <row r="45" spans="2:9" x14ac:dyDescent="0.3">
      <c r="C45" s="82"/>
    </row>
    <row r="46" spans="2:9" x14ac:dyDescent="0.3">
      <c r="C46" s="82"/>
    </row>
    <row r="47" spans="2:9" x14ac:dyDescent="0.3">
      <c r="C47" s="82"/>
    </row>
    <row r="48" spans="2:9" x14ac:dyDescent="0.3">
      <c r="C48" s="82"/>
    </row>
    <row r="49" spans="3:3" x14ac:dyDescent="0.3">
      <c r="C49" s="82"/>
    </row>
  </sheetData>
  <mergeCells count="17">
    <mergeCell ref="C35:I35"/>
    <mergeCell ref="C36:I36"/>
    <mergeCell ref="C38:I38"/>
    <mergeCell ref="C40:I40"/>
    <mergeCell ref="C37:I37"/>
    <mergeCell ref="C39:I39"/>
    <mergeCell ref="D12:H12"/>
    <mergeCell ref="C34:I34"/>
    <mergeCell ref="B2:C2"/>
    <mergeCell ref="B3:I3"/>
    <mergeCell ref="B4:C4"/>
    <mergeCell ref="B10:C10"/>
    <mergeCell ref="B11:B12"/>
    <mergeCell ref="D10:E10"/>
    <mergeCell ref="D11:E11"/>
    <mergeCell ref="F10:H10"/>
    <mergeCell ref="F11:H11"/>
  </mergeCells>
  <phoneticPr fontId="11" type="noConversion"/>
  <pageMargins left="0.7" right="0.7" top="0.75" bottom="0.75" header="0.3" footer="0.3"/>
  <pageSetup paperSize="9" scale="54" fitToHeight="0" orientation="landscape"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64fecbb-1954-4030-8120-5d79bf625a24" xsi:nil="true"/>
    <lcf76f155ced4ddcb4097134ff3c332f xmlns="64dae02f-8b9e-4b7c-86b4-575346d8606b">
      <Terms xmlns="http://schemas.microsoft.com/office/infopath/2007/PartnerControls"/>
    </lcf76f155ced4ddcb4097134ff3c332f>
    <SharedWithUsers xmlns="82619569-9ce7-4769-aada-e8ed0eb58608">
      <UserInfo>
        <DisplayName>Jikke Beusink</DisplayName>
        <AccountId>33</AccountId>
        <AccountType/>
      </UserInfo>
      <UserInfo>
        <DisplayName>Geert Lubbers</DisplayName>
        <AccountId>12</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8DB8EDFC5FD94A98E488C87E0C603C" ma:contentTypeVersion="18" ma:contentTypeDescription="Een nieuw document maken." ma:contentTypeScope="" ma:versionID="a09333fae0b4a58b2ea5b41c4376615a">
  <xsd:schema xmlns:xsd="http://www.w3.org/2001/XMLSchema" xmlns:xs="http://www.w3.org/2001/XMLSchema" xmlns:p="http://schemas.microsoft.com/office/2006/metadata/properties" xmlns:ns2="82619569-9ce7-4769-aada-e8ed0eb58608" xmlns:ns3="64dae02f-8b9e-4b7c-86b4-575346d8606b" xmlns:ns4="c64fecbb-1954-4030-8120-5d79bf625a24" targetNamespace="http://schemas.microsoft.com/office/2006/metadata/properties" ma:root="true" ma:fieldsID="49b0e383af8183de8de9ff0f82f8caf4" ns2:_="" ns3:_="" ns4:_="">
    <xsd:import namespace="82619569-9ce7-4769-aada-e8ed0eb58608"/>
    <xsd:import namespace="64dae02f-8b9e-4b7c-86b4-575346d8606b"/>
    <xsd:import namespace="c64fecbb-1954-4030-8120-5d79bf625a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619569-9ce7-4769-aada-e8ed0eb58608"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dae02f-8b9e-4b7c-86b4-575346d8606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74c7ede3-c7d2-4983-8d29-43c671de2e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4fecbb-1954-4030-8120-5d79bf625a2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ba1143d7-7002-49b7-bb7b-afd4db91fedc}" ma:internalName="TaxCatchAll" ma:showField="CatchAllData" ma:web="c64fecbb-1954-4030-8120-5d79bf625a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E3C0E1-CBFE-41CC-9FB6-DB32BD102AB3}">
  <ds:schemaRef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purl.org/dc/terms/"/>
    <ds:schemaRef ds:uri="http://purl.org/dc/dcmitype/"/>
    <ds:schemaRef ds:uri="http://www.w3.org/XML/1998/namespace"/>
    <ds:schemaRef ds:uri="ffb5df76-b1f4-4e80-84ac-02aefefe44c8"/>
    <ds:schemaRef ds:uri="64754570-fb04-4bc6-8dc2-52bbdbfde323"/>
    <ds:schemaRef ds:uri="http://schemas.microsoft.com/office/2006/metadata/properties"/>
  </ds:schemaRefs>
</ds:datastoreItem>
</file>

<file path=customXml/itemProps2.xml><?xml version="1.0" encoding="utf-8"?>
<ds:datastoreItem xmlns:ds="http://schemas.openxmlformats.org/officeDocument/2006/customXml" ds:itemID="{68A25015-A7A8-468D-80C3-61F10E00A893}"/>
</file>

<file path=customXml/itemProps3.xml><?xml version="1.0" encoding="utf-8"?>
<ds:datastoreItem xmlns:ds="http://schemas.openxmlformats.org/officeDocument/2006/customXml" ds:itemID="{06D27A7C-BE44-4DBA-8D83-82F15549EE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T1 Samenvatting Omvang &amp; Aantal</vt:lpstr>
      <vt:lpstr>T2 Kwaliteit P2</vt:lpstr>
      <vt:lpstr>T3 Prijs Aanschaf P2</vt:lpstr>
      <vt:lpstr>T4 Prijs ROS P2</vt:lpstr>
      <vt:lpstr>'T1 Samenvatting Omvang &amp; Aantal'!Afdrukbereik</vt:lpstr>
      <vt:lpstr>'T2 Kwaliteit P2'!Afdrukbereik</vt:lpstr>
      <vt:lpstr>'T3 Prijs Aanschaf P2'!Afdrukbereik</vt:lpstr>
      <vt:lpstr>'T4 Prijs ROS P2'!Afdrukbereik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Geert Lubbers</dc:creator>
  <cp:keywords/>
  <dc:description/>
  <cp:lastModifiedBy>Buijs, Jos</cp:lastModifiedBy>
  <cp:revision/>
  <dcterms:created xsi:type="dcterms:W3CDTF">2024-05-23T14:01:31Z</dcterms:created>
  <dcterms:modified xsi:type="dcterms:W3CDTF">2026-03-24T19:44:47Z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0x010100AE8DB8EDFC5FD94A98E488C87E0C603C</vt:lpwstr>
  </property>
  <property fmtid="{D5CDD505-2E9C-101B-9397-08002B2CF9AE}" pid="3" name="MediaServiceImageTags">
    <vt:lpwstr/>
  </property>
  <property fmtid="{D5CDD505-2E9C-101B-9397-08002B2CF9AE}" pid="4" name="_dlc_DocIdItemGuid">
    <vt:lpwstr>08b58235-5652-4952-ab96-733f54346a54</vt:lpwstr>
  </property>
</Properties>
</file>