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xr:revisionPtr revIDLastSave="41" documentId="8_{DD3EC572-AD70-4656-810F-79239561416B}" xr6:coauthVersionLast="47" xr6:coauthVersionMax="47" xr10:uidLastSave="{A525CEF4-D5E2-45E0-9129-768E2F31C6D4}"/>
  <bookViews>
    <workbookView xWindow="38310" yWindow="-12750" windowWidth="19380" windowHeight="20970" xr2:uid="{A2F5AD34-83CF-4C86-8713-A510D36A8384}"/>
  </bookViews>
  <sheets>
    <sheet name="T1 Samenvatting Omvang &amp; Aantal" sheetId="3" r:id="rId1"/>
    <sheet name="T2 Kwaliteit Perceel P3-P6" sheetId="1" r:id="rId2"/>
    <sheet name="T3 Prijs Aanschaf P3-P6" sheetId="2" r:id="rId3"/>
    <sheet name="T4 Service P3-P6" sheetId="8" r:id="rId4"/>
  </sheets>
  <definedNames>
    <definedName name="_xlnm.Print_Area" localSheetId="0">'T1 Samenvatting Omvang &amp; Aantal'!$A$1:$J$24</definedName>
    <definedName name="_xlnm.Print_Area" localSheetId="1">'T2 Kwaliteit Perceel P3-P6'!$A$1:$K$73</definedName>
    <definedName name="_xlnm.Print_Area" localSheetId="2">'T3 Prijs Aanschaf P3-P6'!$A$1:$I$33</definedName>
    <definedName name="_xlnm.Print_Area" localSheetId="3">'T4 Service P3-P6'!$B$2:$J$26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7" i="1" l="1"/>
  <c r="E20" i="1"/>
  <c r="H20" i="1"/>
  <c r="J20" i="1" s="1"/>
  <c r="H22" i="1"/>
  <c r="J22" i="1" s="1"/>
  <c r="H24" i="1"/>
  <c r="J24" i="1" s="1"/>
  <c r="J22" i="8" l="1"/>
  <c r="B73" i="1" l="1"/>
  <c r="H22" i="8"/>
  <c r="H20" i="8"/>
  <c r="J20" i="8" s="1"/>
  <c r="H18" i="8"/>
  <c r="J18" i="8" s="1"/>
  <c r="D12" i="8"/>
  <c r="B25" i="8" l="1"/>
  <c r="C8" i="8"/>
  <c r="C7" i="8"/>
  <c r="C6" i="8"/>
  <c r="C5" i="8"/>
  <c r="B5" i="8"/>
  <c r="H24" i="8" l="1"/>
  <c r="J24" i="8" s="1"/>
  <c r="H16" i="8"/>
  <c r="J16" i="8" s="1"/>
  <c r="J25" i="8" l="1"/>
  <c r="E11" i="8" s="1"/>
  <c r="E12" i="8" s="1"/>
  <c r="D13" i="3" s="1"/>
  <c r="H25" i="8"/>
  <c r="C8" i="2" l="1"/>
  <c r="C8" i="1"/>
  <c r="F15" i="2"/>
  <c r="E21" i="2" s="1"/>
  <c r="F21" i="2" s="1"/>
  <c r="D12" i="3" s="1"/>
  <c r="B51" i="1"/>
  <c r="B39" i="1" l="1"/>
  <c r="D15" i="1" l="1"/>
  <c r="C5" i="2" l="1"/>
  <c r="B5" i="2"/>
  <c r="C5" i="1"/>
  <c r="B5" i="1"/>
  <c r="C7" i="2" l="1"/>
  <c r="C6" i="2"/>
  <c r="C7" i="1"/>
  <c r="C6" i="1"/>
  <c r="E13" i="1" l="1"/>
  <c r="E14" i="1"/>
  <c r="E11" i="1"/>
  <c r="E12" i="1"/>
  <c r="I67" i="1" l="1"/>
  <c r="I61" i="1"/>
  <c r="I55" i="1"/>
  <c r="H38" i="1"/>
  <c r="H36" i="1"/>
  <c r="J36" i="1" s="1"/>
  <c r="H34" i="1"/>
  <c r="J34" i="1" s="1"/>
  <c r="H46" i="1"/>
  <c r="J46" i="1" s="1"/>
  <c r="H44" i="1"/>
  <c r="H50" i="1"/>
  <c r="J50" i="1" s="1"/>
  <c r="H48" i="1"/>
  <c r="J48" i="1" s="1"/>
  <c r="J38" i="1"/>
  <c r="H26" i="1"/>
  <c r="H32" i="1"/>
  <c r="J26" i="1" l="1"/>
  <c r="J27" i="1" s="1"/>
  <c r="F11" i="1" s="1"/>
  <c r="H27" i="1"/>
  <c r="H69" i="1"/>
  <c r="H71" i="1"/>
  <c r="H68" i="1"/>
  <c r="H70" i="1"/>
  <c r="H72" i="1"/>
  <c r="J68" i="1" s="1"/>
  <c r="H66" i="1"/>
  <c r="J62" i="1" s="1"/>
  <c r="H63" i="1"/>
  <c r="H64" i="1"/>
  <c r="H62" i="1"/>
  <c r="H65" i="1"/>
  <c r="H60" i="1"/>
  <c r="H56" i="1"/>
  <c r="H58" i="1"/>
  <c r="H57" i="1"/>
  <c r="H59" i="1"/>
  <c r="J44" i="1"/>
  <c r="J51" i="1" s="1"/>
  <c r="F13" i="1" s="1"/>
  <c r="H51" i="1"/>
  <c r="J32" i="1"/>
  <c r="J39" i="1" s="1"/>
  <c r="F12" i="1" s="1"/>
  <c r="H39" i="1"/>
  <c r="H73" i="1" l="1"/>
  <c r="J56" i="1"/>
  <c r="J73" i="1" s="1"/>
  <c r="F14" i="1" s="1"/>
  <c r="F15" i="1" s="1"/>
  <c r="D11" i="3" l="1"/>
  <c r="D14" i="3" s="1"/>
</calcChain>
</file>

<file path=xl/sharedStrings.xml><?xml version="1.0" encoding="utf-8"?>
<sst xmlns="http://schemas.openxmlformats.org/spreadsheetml/2006/main" count="247" uniqueCount="160">
  <si>
    <t>Invulformulier prijs en kwaliteit</t>
  </si>
  <si>
    <t>Tabblad 1: Samenvatting, omvang &amp; aantal</t>
  </si>
  <si>
    <t>Datum</t>
  </si>
  <si>
    <t>Punten</t>
  </si>
  <si>
    <t>Behaalde score (in punten)</t>
  </si>
  <si>
    <t>Behaalde totaalscore (in punten)</t>
  </si>
  <si>
    <t>Aantal (in stuks)</t>
  </si>
  <si>
    <t>Omvang van het perceel</t>
  </si>
  <si>
    <t>Tabblad 2: Invulformulier kwaliteit</t>
  </si>
  <si>
    <t>Onderdeel: kwalitatieve gunningscriteria</t>
  </si>
  <si>
    <t>Weging %</t>
  </si>
  <si>
    <t>Maximaal aantal te behalen punten</t>
  </si>
  <si>
    <t>Deel 1</t>
  </si>
  <si>
    <t>Deel 2</t>
  </si>
  <si>
    <t>Deel 3</t>
  </si>
  <si>
    <t>Duurzaamheid</t>
  </si>
  <si>
    <t>Nr.</t>
  </si>
  <si>
    <t>Vraagstelling</t>
  </si>
  <si>
    <t>Antwoord opties</t>
  </si>
  <si>
    <t>Weging (%)</t>
  </si>
  <si>
    <t>Score (in punten)</t>
  </si>
  <si>
    <t>Behaalde score in punten</t>
  </si>
  <si>
    <t>1.1</t>
  </si>
  <si>
    <t>A</t>
  </si>
  <si>
    <t>B</t>
  </si>
  <si>
    <t>C</t>
  </si>
  <si>
    <t>D</t>
  </si>
  <si>
    <t>1.2</t>
  </si>
  <si>
    <t>1.3</t>
  </si>
  <si>
    <t>1.4</t>
  </si>
  <si>
    <t>1.5</t>
  </si>
  <si>
    <t>2.1</t>
  </si>
  <si>
    <t>2.2</t>
  </si>
  <si>
    <t>2.3</t>
  </si>
  <si>
    <t>2.4</t>
  </si>
  <si>
    <t>3.1</t>
  </si>
  <si>
    <t>Maximale score (in punten)</t>
  </si>
  <si>
    <t>Eenheid</t>
  </si>
  <si>
    <t>Onderdeel: prijs</t>
  </si>
  <si>
    <t>Minimale inschrijfprijs</t>
  </si>
  <si>
    <t>Maximale inschrijfprijs</t>
  </si>
  <si>
    <t>Deel 4</t>
  </si>
  <si>
    <t>Beoordeling, middels formule:</t>
  </si>
  <si>
    <t>Prijsonderdeel</t>
  </si>
  <si>
    <t>Voorwaarden</t>
  </si>
  <si>
    <t xml:space="preserve">Ingediende prijzen zijn exclusief BTW. </t>
  </si>
  <si>
    <t>(1-(aangeboden inschrijfprijs-MIN)/(MAX-MIN))*maximaal te behalen score = score (in punten, afronding op twee decimalen)</t>
  </si>
  <si>
    <t>Technische criteria</t>
  </si>
  <si>
    <t>Minimum (eis = 0 punten)</t>
  </si>
  <si>
    <t>Maximum (= max score)</t>
  </si>
  <si>
    <t>Maximale score in punten</t>
  </si>
  <si>
    <t>E</t>
  </si>
  <si>
    <t>3.2</t>
  </si>
  <si>
    <t>3.3</t>
  </si>
  <si>
    <t>3.4</t>
  </si>
  <si>
    <t>Instructie bij invullen beantwoording en toelichting op beoordeling</t>
  </si>
  <si>
    <t>4.3</t>
  </si>
  <si>
    <t>1 tot 5%</t>
  </si>
  <si>
    <t>6 tot 10%</t>
  </si>
  <si>
    <t>11 tot 15%</t>
  </si>
  <si>
    <t>15% of meer</t>
  </si>
  <si>
    <t>4.4</t>
  </si>
  <si>
    <t>5 tot 10%</t>
  </si>
  <si>
    <t>11 tot 20%</t>
  </si>
  <si>
    <t>21 tot 30%</t>
  </si>
  <si>
    <t>31% of meer</t>
  </si>
  <si>
    <t>1 tot 30% van het jaarlijkse totale elektriciteitsgebruik betreft groene elektriciteit</t>
  </si>
  <si>
    <t>31 tot 60% van het jaarlijkse totale elektriciteitsgebruik betreft groene elektriciteit</t>
  </si>
  <si>
    <t>61 tot 90% van het jaarlijkse totale elektriciteitsgebruik betreft groene elektriciteit</t>
  </si>
  <si>
    <t>90% of meer van het jaarlijkse totale elektriciteitsgebruik betreft groene elektriciteit</t>
  </si>
  <si>
    <t>4.5</t>
  </si>
  <si>
    <t>Deel 5</t>
  </si>
  <si>
    <t>5.1</t>
  </si>
  <si>
    <t>Overige kosten t.b.v. de aanschaf</t>
  </si>
  <si>
    <t>Prijs per eenheid</t>
  </si>
  <si>
    <t>Stuk</t>
  </si>
  <si>
    <t>Prijs voor één compleet inzamelvoertuig</t>
  </si>
  <si>
    <t>5.2</t>
  </si>
  <si>
    <t>5.3</t>
  </si>
  <si>
    <t>[toelichting overige kosten]</t>
  </si>
  <si>
    <t>Kenmerk inschrijving</t>
  </si>
  <si>
    <t>Aanschafprijs van het haakarmsysteem</t>
  </si>
  <si>
    <t>Aangeboden oplossing</t>
  </si>
  <si>
    <t>Onderdeel</t>
  </si>
  <si>
    <t>Het haakarmsysteem</t>
  </si>
  <si>
    <t>Tabblad 3: Invulformulier prijs t.b.v. aanschaf</t>
  </si>
  <si>
    <t>Deel 6</t>
  </si>
  <si>
    <r>
      <rPr>
        <b/>
        <sz val="10"/>
        <color rgb="FFFF0000"/>
        <rFont val="Corbel"/>
        <family val="2"/>
      </rPr>
      <t>Let op:</t>
    </r>
    <r>
      <rPr>
        <sz val="10"/>
        <color rgb="FFFF0000"/>
        <rFont val="Corbel"/>
        <family val="2"/>
      </rPr>
      <t xml:space="preserve"> </t>
    </r>
    <r>
      <rPr>
        <sz val="10"/>
        <color rgb="FF000000"/>
        <rFont val="Corbel"/>
        <family val="2"/>
      </rPr>
      <t>de inschrijfprijs mag niet lager zijn dan de minimale inschrijfprijs en niet hoger dan de maximale inschrijfprijs. Alleen als deze cel (</t>
    </r>
    <r>
      <rPr>
        <b/>
        <sz val="10"/>
        <color rgb="FFFF0000"/>
        <rFont val="Corbel"/>
        <family val="2"/>
      </rPr>
      <t>E23</t>
    </r>
    <r>
      <rPr>
        <sz val="10"/>
        <color rgb="FF000000"/>
        <rFont val="Corbel"/>
        <family val="2"/>
      </rPr>
      <t>) groen kleurt, valt uw inschrijfprijs binnen de minimale en maximale inschrijfprijs en brengt u daarmee een geldige inschrijving uit.</t>
    </r>
  </si>
  <si>
    <t>Op het onderdeel kwaliteit (deel 1 tot en met 4)</t>
  </si>
  <si>
    <t>Op het onderdeel prijs - Aanschafprijs (deel 5)</t>
  </si>
  <si>
    <t>Het aantal in te kopen inzamelvoertuigen in dit perceel</t>
  </si>
  <si>
    <t>Geen of onbekend (0%)</t>
  </si>
  <si>
    <t>Nee of onbekend (0%  groene elektriciteit)</t>
  </si>
  <si>
    <t>Europese openbare aanbesteding 'Aanschaf inzamelvoertuigen'</t>
  </si>
  <si>
    <t>Op het onderdeel Service (deel 6)</t>
  </si>
  <si>
    <t>Tabblad 4: Invulformulier Service</t>
  </si>
  <si>
    <t xml:space="preserve">Onderhoudsondersteuning </t>
  </si>
  <si>
    <t xml:space="preserve">Prestatiezekerheid </t>
  </si>
  <si>
    <r>
      <t xml:space="preserve">De minimale </t>
    </r>
    <r>
      <rPr>
        <b/>
        <sz val="10"/>
        <color theme="1"/>
        <rFont val="Corbel"/>
        <family val="2"/>
      </rPr>
      <t>inzet- en beschikbaarheidsgarantie</t>
    </r>
    <r>
      <rPr>
        <sz val="10"/>
        <color theme="1"/>
        <rFont val="Corbel"/>
        <family val="2"/>
      </rPr>
      <t xml:space="preserve"> tijdens geplande inzet van de voertuigen (operationele continuïteit).</t>
    </r>
  </si>
  <si>
    <r>
      <t xml:space="preserve">Hoeveel </t>
    </r>
    <r>
      <rPr>
        <b/>
        <sz val="10"/>
        <color theme="1"/>
        <rFont val="Corbel"/>
        <family val="2"/>
      </rPr>
      <t>draaiuren</t>
    </r>
    <r>
      <rPr>
        <sz val="10"/>
        <color theme="1"/>
        <rFont val="Corbel"/>
        <family val="2"/>
      </rPr>
      <t xml:space="preserve"> kan het aangeboden voertuig gedurende de afschrijvingsperiode van 8 jaar aantoonbaar realiseren bij regulier gebruik als inzamelvoertuig.
De opgegeven draaiuren moeten zijn afgewogen op basis van marktconformiteit en aantoonbare meerwaarde.</t>
    </r>
  </si>
  <si>
    <r>
      <rPr>
        <b/>
        <sz val="10"/>
        <color theme="1"/>
        <rFont val="Corbel"/>
        <family val="2"/>
      </rPr>
      <t>Trainingscapaciteit</t>
    </r>
    <r>
      <rPr>
        <sz val="10"/>
        <color theme="1"/>
        <rFont val="Corbel"/>
        <family val="2"/>
      </rPr>
      <t xml:space="preserve"> per jaar
Hoeveel trainingsdagen per jaar zijn er beschikbaar voor monteurs van de onderhoudspartij (klassikaal en/of on-the-job), inclusief herhaaltrainingen en updates.</t>
    </r>
  </si>
  <si>
    <t>Prestatiezekerheid</t>
  </si>
  <si>
    <r>
      <t xml:space="preserve">Welk percentage van de reguliere werkdagen is </t>
    </r>
    <r>
      <rPr>
        <b/>
        <sz val="10"/>
        <color theme="1"/>
        <rFont val="Corbel"/>
        <family val="2"/>
      </rPr>
      <t>specialistische diagnose-support</t>
    </r>
    <r>
      <rPr>
        <sz val="10"/>
        <color theme="1"/>
        <rFont val="Corbel"/>
        <family val="2"/>
      </rPr>
      <t xml:space="preserve"> daadwerkelijk beschikbaar. Op basis van vooraf afgesproken venstertijden, geleverd op afstand (remote). Onder specialistische diagnose-support wordt verstaan: inhoudelijke ondersteuning door gekwalificeerde specialisten bij complexe storingen, foutdiagnoses en systeemanalyses die de gemeentelijke onderhoudspartner niet zelfstandig kan oplossen.</t>
    </r>
  </si>
  <si>
    <r>
      <t xml:space="preserve">Levertijd </t>
    </r>
    <r>
      <rPr>
        <b/>
        <sz val="10"/>
        <color theme="1"/>
        <rFont val="Corbel"/>
        <family val="2"/>
      </rPr>
      <t>instructiepakket</t>
    </r>
    <r>
      <rPr>
        <sz val="10"/>
        <color theme="1"/>
        <rFont val="Corbel"/>
        <family val="2"/>
      </rPr>
      <t xml:space="preserve"> bij voertuigtype/ systeem.
Binnen hoeveel kalenderdagen, voor levering van het eerste voertuig, wordt er een compleet en toepasbaar instructiepakket opgelevert voor de gemeentelijke onderhoudspartij. Het instructiepakket bevat ten minste: werk-/veiligheidsinstructies, onderhoudsinstructies, storingsboom/diagnoseflow, onderdelen- en gereedschappenlijst, en versiebeheer.</t>
    </r>
  </si>
  <si>
    <t>Onderdeel: Service</t>
  </si>
  <si>
    <t xml:space="preserve">Service </t>
  </si>
  <si>
    <t>De beschikbaarheid wordt uitgedrukt als een percentage van de dagen waarbij geldt dat de leverancier minimaal zes (6) dagen per week bereikbaar dient te zijn. Alleen dagen waarop aantoonbaar en actief ondersteuning beschikbaar is (telefonisch en/of digitaal) tellen mee. Het opgegeven percentage dient realistisch, structureel georganiseerd en geborgd te zijn tot het voertuig naar behoren en volgens afspraak functioneerd.</t>
  </si>
  <si>
    <r>
      <rPr>
        <b/>
        <sz val="10"/>
        <color theme="1"/>
        <rFont val="Corbel"/>
        <family val="2"/>
      </rPr>
      <t xml:space="preserve">Bereikbaarheid tijdens ingebruikname (opstartperiode). </t>
    </r>
    <r>
      <rPr>
        <sz val="10"/>
        <color theme="1"/>
        <rFont val="Corbel"/>
        <family val="2"/>
      </rPr>
      <t xml:space="preserve">
Het percentage inhoudelijke (technische) bereikbaarheid, van maandag tot zaterdag,  in de eerste periode na ingebruikname van het voertuig. Bedoeld voor vragen en ondersteuning vanuit gebruikers én de onderhoudspartij, na afronding van alle officiële technische checks (VAT&amp;SAT). Bereikbaarheid betreft inhoudelijke ondersteuning gericht op gebruik, instructie, in- en afstellingen, storingen en eerste operationele vragen. </t>
    </r>
  </si>
  <si>
    <r>
      <t xml:space="preserve">Financiële flexibiliteit bij operationele aanpassingen.
</t>
    </r>
    <r>
      <rPr>
        <sz val="10"/>
        <color theme="1"/>
        <rFont val="Corbel"/>
        <family val="2"/>
      </rPr>
      <t>Het bedrag, per operationele aanpassing, waarbij geen factuur in rekening wordt gebracht bij de gemeente voor (acceptabele) aanpassingen van inzamelvoertuigen tijdens de inbedrijfsstelling . Mits deze aanpassingen noodzakelijk zijn voor een veilige, ergonomische en goed functionerende inzet van het voertuig.</t>
    </r>
  </si>
  <si>
    <r>
      <rPr>
        <b/>
        <sz val="10"/>
        <color theme="1"/>
        <rFont val="Corbel"/>
        <family val="2"/>
      </rPr>
      <t>Functionele training en instructie bij ingebruikname.</t>
    </r>
    <r>
      <rPr>
        <sz val="10"/>
        <color theme="1"/>
        <rFont val="Corbel"/>
        <family val="2"/>
      </rPr>
      <t xml:space="preserve">
De gemeente verwacht bij de ingebruikname van het voertuig gerichte, functionele training en instructie voor chauffeurs en monteurs, zodat het voertuig vanaf de eerste inzet veilig, correct en efficiënt wordt gebruikt. De training is praktijkgericht en specifiek toegesneden op het geleverde voertuig en de bijbehorende systemen en vormt een integraal onderdeel van de operationele oplevering.</t>
    </r>
  </si>
  <si>
    <r>
      <rPr>
        <b/>
        <sz val="10"/>
        <color theme="1"/>
        <rFont val="Corbel"/>
        <family val="2"/>
      </rPr>
      <t>Vervangend vervoer tijdens inbedrijfsstelling bij leverancier-oorzaak.</t>
    </r>
    <r>
      <rPr>
        <sz val="10"/>
        <color theme="1"/>
        <rFont val="Corbel"/>
        <family val="2"/>
      </rPr>
      <t xml:space="preserve">
Binnen hoeveel uren tijdens de periode van inbedrijfsstelling (gerekend vanaf levering tot het moment waarop de afgesproken inzet is gegarandeerd) vervangend vervoer wordt geregeld. Dit is van toepassing indien een geleverd voertuig, als gevolg van een aan de leverancier toerekenbaar gebrek, niet inzetbaar is en (grote) aanpassingen of herstelwerkzaamheden noodzakelijk zijn, waardoor de operationele inzet wordt onderbroken. Vervangend vervoer kan bestaan uit (a) een door de leverancier geleverd vervangend voertuig, of (b) door de leverancier volledig bekostigde inhuur of alternatieve inzet, waarmee de operationele continuïteit wordt geborgd.</t>
    </r>
  </si>
  <si>
    <t>Aanschafprijs van het chassis</t>
  </si>
  <si>
    <t>Europese openbare aanbesteding 'Aanschaf  inzamelvoertuigen'</t>
  </si>
  <si>
    <t>Aanschafprijs voor één compleet inzamelvoertuig conform het programma van eisen en inclusief alle toebehoren.</t>
  </si>
  <si>
    <r>
      <t xml:space="preserve">Beperkt </t>
    </r>
    <r>
      <rPr>
        <b/>
        <sz val="10"/>
        <color theme="1"/>
        <rFont val="Corbel"/>
        <family val="2"/>
      </rPr>
      <t>geluidsniveau</t>
    </r>
    <r>
      <rPr>
        <sz val="10"/>
        <color theme="1"/>
        <rFont val="Corbel"/>
        <family val="2"/>
      </rPr>
      <t xml:space="preserve"> bij stedelijke inzet. Betreft de objectief vastgestelde geluidswaarden (in dB(A)) bij normaal gebruik van inzamelvoertuigen in een stedelijke context.</t>
    </r>
  </si>
  <si>
    <r>
      <rPr>
        <b/>
        <sz val="10"/>
        <color theme="1"/>
        <rFont val="Corbel"/>
        <family val="2"/>
      </rPr>
      <t>Garantie</t>
    </r>
    <r>
      <rPr>
        <sz val="10"/>
        <color theme="1"/>
        <rFont val="Corbel"/>
        <family val="2"/>
      </rPr>
      <t xml:space="preserve"> op voertuig en aandrijflijn. Welke garantieperiode wordt geboden op het aangeboden inzamelvoertuig, uitgedrukt in maanden, gerekend vanaf de datum van ingebruikname.
De garantie geldt zonder beperkingen op inzet in stedelijk gebruik en zonder beperking op het aantal draaiuren binnen normaal gebruik.</t>
    </r>
  </si>
  <si>
    <t xml:space="preserve">Opdrachtnemer </t>
  </si>
  <si>
    <t>[invullen door Opdrachtnemer ]</t>
  </si>
  <si>
    <t>Door Opdrachtnemer  behaalde scores op kwaliteit en prijs</t>
  </si>
  <si>
    <t>[Invullen door Opdrachtnemer ]</t>
  </si>
  <si>
    <t>Opdrachtnemer  geeft de OEM [Original Equipment Manufacturer] van ieder onderdeel op:</t>
  </si>
  <si>
    <t>Aantal door Opdrachtnemer  behaalde punten</t>
  </si>
  <si>
    <t xml:space="preserve">Beantwoording Opdrachtnemer </t>
  </si>
  <si>
    <t>Aantal kilogrammen invullen in hele kilogrammen, waarbij het aanbieden van een netto laadvermogen conform het programma van eisen (minimum) leidt tot 0 punten, het aanbieden van een netto laadvermogen conform het maximum (of meer) leidt tot het maximaal aantal -voor dit subgunningscriterium- te behalen punten.
I.v.m. de werking van de formule voor het toekennen van het behaalde aantal punten moet Opdrachtnemer , (ook) als het netto laadvermogen meer dan het maximum is, het maximum aantal kilogrammen invullen als antwoord op dit gunningscriterium.
Aslastenberekening bijvoegen in inschrijving met de naam: '1.1 Laadvermogen'</t>
  </si>
  <si>
    <t>Aantal millimeters invullen in hele millimeters, waarbij het aanbieden van een draaistraal conform het programma van eisen (minimum) leidt tot 0 punten, het aanbieden van een draaistraal conform het maximum (of korter) leidt tot het maximaal aantal te behalen punten.
I.v.m. de werking van de formule voor het toekennen van het behaalde aantal punten moet Opdrachtnemer , (ook) als de draaistraal kleiner dan het maximum is, het maximum invullen als antwoord op dit gunningscriterium.
Tekening bijvoegen in inschrijving met de naam: '1.2 Draaistraal'</t>
  </si>
  <si>
    <t>De Opdrachtnemer  benoemd de mate van de gemiddelde jaarlijkse inzetbaarheid over de afschrijvingsperiode van de geleverde voertuigen, uitgaande van een afschrijvingstermijn van 8 jaar. Opdrachtnemer  toont dit aan door het aanbieden van een inzet- en beschikbaarheidsgarantie op vlootniveau, uitgedrukt in een percentage inzetbare voertuigen per jaar. Inzetbaarheid (%) = (Inzetbare voertuig-dagen / totale voertuig-dagen) × 100% Waarbij:
Totale beschikbare voertuig-dagen = aantal voertuigen × aantal werkdagen per jaar
(exclusief zondagen, feestdagen en gepland onderhoud);
Inzetbare voertuig-dagen =totale beschikbare voertuig-dagen minus ongeplande uitvaldagen.</t>
  </si>
  <si>
    <t>De Opdrachtnemer  wordt verzocht in de inschrijving het volgende op te nemen:
- Het aangeboden geluidsniveau in dB(A) per voertuigtype;
- Een korte toelichting op de bron van deze waarde;
- Onderliggende documentatie waaruit het geluidsniveau blijkt, zoals: 
     - typegoedkeuring;
     - fabrikantenspecificaties;
     - gestandaardiseerde productdocumentatie.
Praktijkmetingen, proefopstellingen of rijprofielen worden niet gevraagd en niet betrokken bij de beoordeling.</t>
  </si>
  <si>
    <t>De Opdrachtnemer  onderbouwt het opgegeven aantal draaiuren met één of meer van de volgende documenten:
- fabrikantenspecificaties;
- technische levensduurverklaring van de OEM;
- referentiegegevens van vergelijkbare voertuigen;
- garantie- of onderhoudsdocumentatie waaruit de draaiuren blijken.
Praktijkmetingen of specifieke gebruiksprofielen zijn niet vereist.</t>
  </si>
  <si>
    <t>De Opdrachtnemer  wordt verzocht het volgende op te nemen in de inschrijving:
- De aangeboden garantieperiode in 24, 36 of 48 maanden;
- Een korte toelichting op de reikwijdte van de garantie (wat wel / niet is inbegrepen);
- Onderliggende documentatie waaruit blijkt dat deze garantie:
     - door de OEM of leverancier wordt ondersteund;
     - contractueel afdwingbaar is gedurende de volledige periode.</t>
  </si>
  <si>
    <t>De Opdrachtnemer  geeft aan binnen hoeveel kalenderdagen na definitieve gunning een compleet, actueel en toepasbaar instructiepakket beschikbaar wordt gesteld voor de gemeentelijke onderhoudspartij. De levertijd wordt uitsluitend uitgedrukt in kalenderdagen en is bindend. Het instructiepakket dient uiterlijk drie (3) maanden vóór levering van het eerste voertuig volledig beschikbaar te zijn. Indien het instructiepakket één (1) maand of korter vóór levering van het voertuig beschikbaar wordt gesteld, wordt hiervoor geen score toegekend.</t>
  </si>
  <si>
    <t>De Opdrachtnemer  geeft aan hoeveel volledige trainingsdagen per kalenderjaar daadwerkelijk beschikbaar en planbaar zijn voor monteurs van de onderhoudspartij. Het betreft dagen waarop monteurs feitelijk kunnen deelnemen aan training, klassikaal en/of on-the-job, inclusief herhaaltrainingen en technische updates. Het aantal trainingsdagen is een afgeleide van de praktijkrichtlijn van circa 40 uur training per monteur per jaar.</t>
  </si>
  <si>
    <t>De Opdrachtnemer  vult het percentage van de reguliere werkdagen in waarop specialistische diagnose-support daadwerkelijk beschikbaar en inzetbaar is tijdens de afgesproken venstertijden. Het percentage omvat uitsluitend dagen waarop inhoudelijke ondersteuning door gekwalificeerde specialisten beschikbaar is en bevat een geborgde back-upregeling bij afwezigheid. Het opgegeven percentage dient realistisch, structureel geborgd en reproduceerbaar te zijn.</t>
  </si>
  <si>
    <t xml:space="preserve">De Opdrachtnemer  vult een realistisch aantal uren in waarbinnen de garantie-onderdelen gegarandeerd en aantoonbaar bij de gemeentelijke werkplaats geleverd worden na bestelling, op basis van de beoogde logistieke organisatie, voorraadlocaties en transportcapaciteit. Alleen concreet gegarandeerde uren (bijv. via contract met koeriersdienst of eigen voorraad/routeplanning) tellen mee. Garantieonderdelen voor spoedreparaties worden in onderdeel niet meegenomen. </t>
  </si>
  <si>
    <t xml:space="preserve">Duurzame productie: groen staal in productiefaciliteit
Welk percentage van het staal -dat op jaarbasis- wordt gebruikt in de productiefaciliteit waar de chassis van de te leveren voertuigen worden geproduceerd is groen staal? 
Het gaat hier om het (gewichts)percentage van het de totale hoeveelheid staal die op jaarbasis wordt verwerkt in de betreffende productiefaciliteit voor de chassis van de te leveren voertuigen. Indien het percentage onbekend is, ontvangt Opdrachtnemer  geen punten op het criterium.
Definitie van groen staal: staal geproduceerd met energie uit hernieuwbare energiebronnen. Indien het staal met waterstof is geproduceerd, dient de waterstof groene waterstof te zijn. Dat wil zeggen dat de waterstof is geproduceerd met energie uit hernieuwbare energiebronnen zoals wind, zon, warmte of waterkracht.
Ter verificatie aanleveren in de inschrijving (document met de naam  '4.4 Groen staal'):
- Rapportage aanleveren waarin de totale hoeveelheid staal die -op jaarbasis- gebruikt wordt in de productiefaciliteit afgezet wordt tegen de hoeveelheid groen staal. </t>
  </si>
  <si>
    <t>Levensduurverlenging
Welk percentage van onderdelen dat op jaarbasis wordt gebruikt in uw onderhoudsfaclititeit wordt 1 op 1 hergebruikt? 
Het gaat hier om het aantal hergebruikte onderdelen ten opzichte van  de totale hoeveelheid onderdelen die op jaarbasis wordt verwerkt  Indien het percentage onbekend is, ontvangt Opdrachtnemer  een punten op dit criterium.
Definitie van gerecycled content: Het totale gewichtspercentage hergebruikt materiaal in een product. Zowel preconsumer als postconsumer hergebruikt materiaal worden gezien als gerecycled content. 
Ter verificatie aanleveren in de inschrijving (document met de naam  '4.4 Gerecycled content'):
- Rapportage aanleveren waarin de totale hoeveelheid staal die gebruikt wordt in de productiefaciliteit afgezet wordt tegen de hoeveelheid gerecyclede content staal. 
- De massaverhouding van gerecycled materiaal, aan te tonen met een ISO-14021 certificaat of gelijkwaardig.</t>
  </si>
  <si>
    <t xml:space="preserve">De inschrijfprijs van Opdrachtnemer </t>
  </si>
  <si>
    <t>Opdrachtnemer  vult alle geel gearceerde cellen in. Het bewerken van niet geel gearceerde cellen leidt tot ongeldigheid van de inschrijving.</t>
  </si>
  <si>
    <t>Opdrachtnemer  rond de door hem ingediende prijzen af op maximaal twee decimalen achter de komma.</t>
  </si>
  <si>
    <t>De inschrijfprijs van Opdrachtnemer  is een prijs per stuk (per 1). De ingediende inschrijfprijs van Opdrachtnemer  is van toepassing op alle inzamelvoertuigen die in het kade van dit perceel door de gemeente ingekocht worden. De aanschafprijs is dus exact gelijk voor alle inzamelvoertuigen die de gemeente binnen dit perceel van Opdrachtnemer  afneemt.</t>
  </si>
  <si>
    <t xml:space="preserve">De ingediende inschrijfprijs is de enige prijs die Opdrachtnemer  voor de aanschaf van het inzamelvoertuig (compleet zoals gespecificeerd in het programma van eisen) bij de gemeente in rekening kan brengen. De ingediende inschrijfprijs is dus inclusief alle benodigde toebehoren en alle kosten voortkomend uit het programma van eisen en de (beantwoording van de) kwalitatieve gunningscriteria. Het is uitdrukkelijk de verantwoordelijkheid van Opdrachtnemer  dat hij alle van toepassing zijnde prijzen verwerkt in zijn inschrijfprijs. </t>
  </si>
  <si>
    <t>De Opdrachtnemer  geeft aan hoeveel minuten functionele training per voertuig beschikbaar worden gesteld bij of direct na ingebruikname voor chauffeurs en monteurs. Onder functionele training wordt verstaan: uitleg en begeleiding bij bediening, werkprocessen, veiligheidsaspecten, eerste onderhoudshandelingen en het herkennen en duiden van meldingen en afwijkingen. Alleen daadwerkelijke contacttijd (klassikaal, praktijk of on-the-job) telt mee; reistijd, pauzes of algemene presentaties zonder voertuigspecifieke inhoud tellen niet mee.</t>
  </si>
  <si>
    <t>De Opdrachtnemer  vult het totaal aantal on-site uren per voertuig in dat beschikbaar wordt gesteld bij ingebruikname. Alleen uren waarin daadwerkelijk inhoudelijke ondersteuning op locatie wordt geleverd tellen mee. De opgegeven uren dienen realistisch, planbaar en aantoonbaar te zijn.</t>
  </si>
  <si>
    <t>De Opdrachtnemer  vult het maximale bedrag (in euro’s) in dat per aanpassing volledig voor rekening van de leverancier komt, inclusief (voor)rijkosten, arbeid, materialen en eventuele afstelling of configuratie. Het bedrag geldt per voertuig en per afzonderlijke aanpassing</t>
  </si>
  <si>
    <t>De Opdrachtnemer  vult in binnen hoeveel uren, gerekend binnen het servicevenster van 07:00 tot 16:00 uur op werkdagen (maandag t/m zaterdag), vervangend vervoer wordt geregeld tijdens de periode van inbedrijfsstelling. De termijn vangt aan op het moment dat door de onderhoudspartner wordt gemeld dat een voertuig niet inzetbaar is als gevolg van een aan de leverancier toerekenbaar gebrek. Onder vervangend vervoer wordt verstaan een fysiek beschikbaar vervangend voertuig of aantoonbaar geregelde en door de leverancier bekostigde inhuur, waarmee de operationele continuïteit wordt geborgd.</t>
  </si>
  <si>
    <r>
      <rPr>
        <b/>
        <sz val="10"/>
        <color theme="1"/>
        <rFont val="Corbel"/>
        <family val="2"/>
      </rPr>
      <t>On-site beschikbaarheid bij inbedrijfsstelling.</t>
    </r>
    <r>
      <rPr>
        <sz val="10"/>
        <color theme="1"/>
        <rFont val="Corbel"/>
        <family val="2"/>
      </rPr>
      <t xml:space="preserve">
Het aantal uur on-site ondersteuning, dat de Opdrachtnemer  beschikbaar stelt per voertuig tijdens de inbedrijfsstelling bij operationele oplevering. On-site ondersteuning betreft fysieke aanwezigheid op locatie voor begeleiding van gebruikers en onderhoudspartij bij eerste inzet, in- en afstelling, monitoring van functioneren en het direct oplossen van opstartproblemen.</t>
    </r>
  </si>
  <si>
    <r>
      <t xml:space="preserve">Levertijd garantieonderdelen
Binnen hoeveel uren worden </t>
    </r>
    <r>
      <rPr>
        <b/>
        <sz val="10"/>
        <color theme="1"/>
        <rFont val="Corbel"/>
        <family val="2"/>
      </rPr>
      <t>garantie-onderdelen</t>
    </r>
    <r>
      <rPr>
        <sz val="10"/>
        <color theme="1"/>
        <rFont val="Corbel"/>
        <family val="2"/>
      </rPr>
      <t xml:space="preserve"> daadwerkelijk geleverd na bestelling, op werkdagen van maandag t/m zaterdag om stilstand van voertuigen onder garantie zo veel mogelijk te beperken. Levering betreft onderdelen die nodig zijn om een storing of defect onder garantie te verhelpen.</t>
    </r>
  </si>
  <si>
    <t>Het chassis</t>
  </si>
  <si>
    <r>
      <t xml:space="preserve">Het </t>
    </r>
    <r>
      <rPr>
        <b/>
        <sz val="10"/>
        <color theme="1"/>
        <rFont val="Corbel"/>
        <family val="2"/>
      </rPr>
      <t>netto laadvermogen</t>
    </r>
    <r>
      <rPr>
        <sz val="10"/>
        <color theme="1"/>
        <rFont val="Corbel"/>
        <family val="2"/>
      </rPr>
      <t xml:space="preserve"> bedraagt ten minste het in het programma van eisen (eis 7) vereiste minimum. Meer is wenselijk. Hoeveel kilogram bedraagt het netto laadvermogen van het voertuig? 
Aslastenberekening bijvoegen</t>
    </r>
  </si>
  <si>
    <r>
      <t xml:space="preserve">De </t>
    </r>
    <r>
      <rPr>
        <b/>
        <sz val="10"/>
        <color theme="1"/>
        <rFont val="Corbel"/>
        <family val="2"/>
      </rPr>
      <t xml:space="preserve">draaistraal </t>
    </r>
    <r>
      <rPr>
        <sz val="10"/>
        <color theme="1"/>
        <rFont val="Corbel"/>
        <family val="2"/>
      </rPr>
      <t>over de bumper bedraagt maximaal het in het programma van eisen (eis 10) vermelde maximum. Korter is wenselijk. Hoeveel millimeter bedraagt de draaistraal over de bumper bij maximale stuuruitslag? 
Tekening bijvoegen.</t>
    </r>
  </si>
  <si>
    <r>
      <rPr>
        <b/>
        <sz val="10"/>
        <color theme="1"/>
        <rFont val="Corbel"/>
        <family val="2"/>
      </rPr>
      <t>De bodemvrijheid</t>
    </r>
    <r>
      <rPr>
        <sz val="10"/>
        <color theme="1"/>
        <rFont val="Corbel"/>
        <family val="2"/>
      </rPr>
      <t xml:space="preserve"> bedraagt minimaal het in het programma van eisen (eis 9) vermelde minimum. Hoger is wenselijk. Wat is de bodemvrijheid (gemeten in millimeters)?</t>
    </r>
  </si>
  <si>
    <t xml:space="preserve">Het aanbieden van een zgn. nulprijs en het aanbieden negatieve eenheidsprijzen op prijs onderdeel 5.1 tot en met 5.3 is verboden en leidt tot uitsluiting. </t>
  </si>
  <si>
    <t xml:space="preserve">Het aanbieden van een eenheidsprijs op prijsonderdeel 5.3 is facultatief. Als Opdrachtnemer  kosten in rekening wil brengen die niet opgenomen zijn in prijsonderdeel 5.1 en 5.2 dient Opdrachtnemer  deze op te nemen in prijs onderdeel 5.3. Als Opdrachtnemer  een prijs aanbiedt op prijsonderdeel 5.3. moet Opdrachtnemer de hiermee aangeboden kosten expliciet toelichten. Als Opdrachtnemer  prijsonderdeel 5.3 niet invult en/of een nulprijs aanbiedt betekend dat dat alle kosten voor het aangeboden inzamelvoertuigen door Opdrachtnemer opgenomen zijn in prijsonderdeel 5.1 en 5.2. Het aanbieden van een negatieve eenheidsprijs op prijsonderdeel 5.3 is verboden en leidt tot uitsluiting. </t>
  </si>
  <si>
    <t>De inschrijfprijs van Opdrachtnemer  -bestaande uit prijsonderdeel 5.1 tot en met 5.3- mag niet lager zijn dan de minimale inschrijfprijs en niet hoger dan de maximale inschrijfprijs. Inschrijvingen waarin inschrijfprijzen worden aangeboden die lager zijn dan de minimale inschrijfprijs en/of hoger zijn dan de maximale inschrijfprijs, worden ongeldig verklaard en komen niet voor gunning in aanmerking.</t>
  </si>
  <si>
    <t>Perceel 4</t>
  </si>
  <si>
    <t>Haakarmwagen</t>
  </si>
  <si>
    <t xml:space="preserve">Het afzetsysteem </t>
  </si>
  <si>
    <r>
      <t>De</t>
    </r>
    <r>
      <rPr>
        <b/>
        <sz val="10"/>
        <color theme="1"/>
        <rFont val="Corbel"/>
        <family val="2"/>
      </rPr>
      <t xml:space="preserve"> totale lengte</t>
    </r>
    <r>
      <rPr>
        <sz val="10"/>
        <color theme="1"/>
        <rFont val="Corbel"/>
        <family val="2"/>
      </rPr>
      <t xml:space="preserve"> bedraagt maximaal het in het programma van eisen (eis 20) vermelde maximum. Korter is wenselijk. Wat is de totale lengte van het voertuig (gemeten in millimeter). Tekening bijvoegen.</t>
    </r>
  </si>
  <si>
    <t xml:space="preserve">Duurzame productie: groene elektriciteit 
Wordt er in de productiefaciliteiten waar de chassis en de opbouw van de te leveren voertuigen worden geproduceerd gebruik gemaakt van groene elektriciteit? 
Definitie van groene elektriciteit: Groene elektriciteit is stroom opgewekt met energie uit hernieuwbare energiebronnen zoals zon, wind, waterkracht en/of warmte. Indien het onbekend is, ontvangt Opdrachtnemer  geen punten op het criterium.
Ter verificatie aanleveren in de inschrijving (document met de naam  '4.5 Groene elektriciteit'):
- Garantie van Oorsprong voor de elektriciteit die gebruikt wordt in de betreffende locatie(s). </t>
  </si>
  <si>
    <t>Aantal millimeters invullen in hele millimeters, waarbij het aanbieden van een bodemvrijheid conform het programma van eisen (minimum) leidt tot 0 punten, het aanbieden van bodemvrijheid conform het maximum (of hoger) leidt tot het maximaal aantal te behalen punten.
I.v.m. de werking van de formule voor het toekennen van het behaalde aantal punten moet Opdrachtnemer , (ook) als de bodemvrijheid hoger dan het maximum is, het maximum invullen als antwoord op dit gunningscriterium.
Tekening bijvoegen in inschrijving met de naam: '1.4 Bodemvrijheid'</t>
  </si>
  <si>
    <t>Aantal millimeters invullen in hele millimeters, waarbij het aanbieden van een totale lengte conform het programma van eisen (minimum) leidt tot 0 punten, het aanbieden van een totale lengte conform het maximum (of korter) leidt tot het maximaal aantal te behalen punten.
I.v.m. de werking van de formule voor het toekennen van het behaalde aantal punten moet Opdrachtnemer , (ook) als de totale lengte korter dan het maximum is, het maximum invullen als antwoord op dit gunningscriterium.
Tekening bijvoegen in inschrijving met de naam: '1.3 Lengte'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</si>
</sst>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 &quot;€&quot;\ * #,##0_ ;_ &quot;€&quot;\ * \-#,##0_ ;_ &quot;€&quot;\ * &quot;-&quot;_ ;_ @_ "/>
    <numFmt numFmtId="44" formatCode="_ &quot;€&quot;\ * #,##0.00_ ;_ &quot;€&quot;\ * \-#,##0.00_ ;_ &quot;€&quot;\ * &quot;-&quot;??_ ;_ @_ "/>
  </numFmts>
  <fonts count="16" x14ac:knownFonts="1">
    <font>
      <sz val="11"/>
      <color theme="1"/>
      <name val="Aptos Narrow"/>
      <family val="2"/>
      <scheme val="minor"/>
    </font>
    <font>
      <sz val="11"/>
      <color theme="1"/>
      <name val="Aptos Narrow"/>
      <family val="2"/>
      <scheme val="minor"/>
    </font>
    <font>
      <sz val="10"/>
      <name val="Arial"/>
      <family val="2"/>
    </font>
    <font>
      <sz val="10"/>
      <color theme="1"/>
      <name val="Corbel"/>
      <family val="2"/>
    </font>
    <font>
      <b/>
      <sz val="10"/>
      <color theme="1"/>
      <name val="Corbel"/>
      <family val="2"/>
    </font>
    <font>
      <b/>
      <sz val="10"/>
      <color theme="0"/>
      <name val="Corbel"/>
      <family val="2"/>
    </font>
    <font>
      <sz val="10"/>
      <name val="Corbel"/>
      <family val="2"/>
    </font>
    <font>
      <b/>
      <sz val="10"/>
      <color rgb="FFFF0000"/>
      <name val="Corbel"/>
      <family val="2"/>
    </font>
    <font>
      <i/>
      <sz val="10"/>
      <color theme="1"/>
      <name val="Corbel"/>
      <family val="2"/>
    </font>
    <font>
      <b/>
      <sz val="12"/>
      <color theme="1"/>
      <name val="Corbel"/>
      <family val="2"/>
    </font>
    <font>
      <sz val="12"/>
      <color theme="1"/>
      <name val="Corbel"/>
      <family val="2"/>
    </font>
    <font>
      <sz val="8"/>
      <name val="Aptos Narrow"/>
      <family val="2"/>
      <scheme val="minor"/>
    </font>
    <font>
      <b/>
      <i/>
      <sz val="10"/>
      <color theme="1"/>
      <name val="Corbel"/>
      <family val="2"/>
    </font>
    <font>
      <sz val="10"/>
      <color rgb="FFFF0000"/>
      <name val="Corbel"/>
      <family val="2"/>
    </font>
    <font>
      <sz val="10"/>
      <color rgb="FF000000"/>
      <name val="Corbel"/>
      <family val="2"/>
    </font>
    <font>
      <b/>
      <sz val="10"/>
      <name val="Corbel"/>
      <family val="2"/>
    </font>
  </fonts>
  <fills count="6">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theme="0" tint="-0.34998626667073579"/>
        <bgColor indexed="64"/>
      </patternFill>
    </fill>
    <fill>
      <patternFill patternType="solid">
        <fgColor rgb="FFFFC0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cellStyleXfs>
  <cellXfs count="95">
    <xf numFmtId="0" fontId="0" fillId="0" borderId="0" xfId="0"/>
    <xf numFmtId="0" fontId="3" fillId="0" borderId="0" xfId="0" applyFont="1" applyAlignment="1">
      <alignment horizontal="center" vertical="center" wrapText="1"/>
    </xf>
    <xf numFmtId="0" fontId="3" fillId="0" borderId="0" xfId="0" applyFont="1" applyAlignment="1">
      <alignment vertical="center" wrapText="1"/>
    </xf>
    <xf numFmtId="0" fontId="4" fillId="0" borderId="0" xfId="0" applyFont="1" applyAlignment="1">
      <alignment vertical="center" wrapText="1"/>
    </xf>
    <xf numFmtId="0" fontId="3" fillId="0" borderId="0" xfId="0" applyFont="1" applyAlignment="1">
      <alignment horizontal="left" vertical="center" wrapText="1"/>
    </xf>
    <xf numFmtId="0" fontId="5" fillId="3" borderId="9"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2" fontId="3" fillId="0" borderId="1" xfId="0" applyNumberFormat="1" applyFont="1" applyBorder="1" applyAlignment="1">
      <alignment horizontal="center" vertical="center" wrapText="1"/>
    </xf>
    <xf numFmtId="2"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vertical="center" wrapText="1"/>
    </xf>
    <xf numFmtId="0" fontId="5" fillId="3" borderId="6" xfId="0" applyFont="1" applyFill="1" applyBorder="1" applyAlignment="1">
      <alignment horizontal="center" vertical="center" wrapText="1"/>
    </xf>
    <xf numFmtId="0" fontId="5" fillId="0" borderId="6" xfId="0" applyFont="1" applyBorder="1" applyAlignment="1">
      <alignment horizontal="center" vertical="center" wrapText="1"/>
    </xf>
    <xf numFmtId="0" fontId="5" fillId="3" borderId="7" xfId="0" applyFont="1" applyFill="1" applyBorder="1" applyAlignment="1">
      <alignment horizontal="center" vertical="center" wrapText="1"/>
    </xf>
    <xf numFmtId="0" fontId="3" fillId="0" borderId="0" xfId="0" applyFont="1" applyAlignment="1">
      <alignment vertical="center"/>
    </xf>
    <xf numFmtId="0" fontId="4" fillId="0" borderId="1" xfId="0" applyFont="1" applyBorder="1" applyAlignment="1">
      <alignment horizontal="center" vertical="center" wrapText="1"/>
    </xf>
    <xf numFmtId="0" fontId="3" fillId="0" borderId="1" xfId="0" applyFont="1" applyBorder="1" applyAlignment="1">
      <alignment horizontal="left" vertical="center" wrapText="1"/>
    </xf>
    <xf numFmtId="3" fontId="3" fillId="0" borderId="1" xfId="0" applyNumberFormat="1" applyFont="1" applyBorder="1" applyAlignment="1">
      <alignment horizontal="center" vertical="center" wrapText="1"/>
    </xf>
    <xf numFmtId="3" fontId="3" fillId="2" borderId="1" xfId="0" applyNumberFormat="1" applyFont="1" applyFill="1" applyBorder="1" applyAlignment="1" applyProtection="1">
      <alignment horizontal="center" vertical="center" wrapText="1"/>
      <protection locked="0"/>
    </xf>
    <xf numFmtId="0" fontId="6" fillId="0" borderId="1" xfId="3" applyFont="1" applyBorder="1" applyAlignment="1">
      <alignment horizontal="left" vertical="center" wrapText="1"/>
    </xf>
    <xf numFmtId="9" fontId="3" fillId="0" borderId="1" xfId="2" applyFont="1" applyBorder="1" applyAlignment="1">
      <alignment horizontal="center" vertical="center" wrapText="1"/>
    </xf>
    <xf numFmtId="9" fontId="3" fillId="2" borderId="1" xfId="2" applyFont="1" applyFill="1" applyBorder="1" applyAlignment="1" applyProtection="1">
      <alignment horizontal="center" vertical="center" wrapText="1"/>
      <protection locked="0"/>
    </xf>
    <xf numFmtId="0" fontId="3" fillId="0" borderId="10" xfId="0" applyFont="1" applyBorder="1" applyAlignment="1">
      <alignment vertical="center" wrapText="1"/>
    </xf>
    <xf numFmtId="0" fontId="7" fillId="0" borderId="0" xfId="0" applyFont="1" applyAlignment="1">
      <alignment horizontal="left" vertical="center" wrapText="1"/>
    </xf>
    <xf numFmtId="2" fontId="3" fillId="0" borderId="0" xfId="0" applyNumberFormat="1" applyFont="1" applyAlignment="1">
      <alignment horizontal="center" vertical="center" wrapText="1"/>
    </xf>
    <xf numFmtId="0" fontId="3" fillId="2" borderId="1" xfId="0" applyFont="1" applyFill="1" applyBorder="1" applyAlignment="1" applyProtection="1">
      <alignment horizontal="center" vertical="center" wrapText="1"/>
      <protection locked="0"/>
    </xf>
    <xf numFmtId="0" fontId="9" fillId="0" borderId="0" xfId="0" applyFont="1" applyAlignment="1">
      <alignment horizontal="left" vertical="center" wrapText="1"/>
    </xf>
    <xf numFmtId="0" fontId="10" fillId="0" borderId="0" xfId="0" applyFont="1" applyAlignment="1">
      <alignment horizontal="center" vertical="center" wrapText="1"/>
    </xf>
    <xf numFmtId="0" fontId="9" fillId="0" borderId="0" xfId="0" applyFont="1" applyAlignment="1">
      <alignment vertical="center" wrapText="1"/>
    </xf>
    <xf numFmtId="0" fontId="10" fillId="0" borderId="0" xfId="0" applyFont="1" applyAlignment="1">
      <alignment vertical="center" wrapText="1"/>
    </xf>
    <xf numFmtId="2" fontId="3" fillId="0" borderId="0" xfId="0" applyNumberFormat="1" applyFont="1" applyAlignment="1">
      <alignment vertical="center" wrapText="1"/>
    </xf>
    <xf numFmtId="0" fontId="3" fillId="0" borderId="0" xfId="0" applyFont="1" applyAlignment="1" applyProtection="1">
      <alignment horizontal="center" vertical="center" wrapText="1"/>
      <protection locked="0"/>
    </xf>
    <xf numFmtId="9" fontId="4" fillId="0" borderId="0" xfId="2" applyFont="1" applyBorder="1" applyAlignment="1">
      <alignment horizontal="center" vertical="center" wrapText="1"/>
    </xf>
    <xf numFmtId="0" fontId="4" fillId="0" borderId="0" xfId="0" applyFont="1" applyAlignment="1">
      <alignment horizontal="left" vertical="center" wrapText="1"/>
    </xf>
    <xf numFmtId="0" fontId="3" fillId="2" borderId="0" xfId="0" applyFont="1" applyFill="1" applyAlignment="1" applyProtection="1">
      <alignment vertical="center" wrapText="1"/>
      <protection locked="0"/>
    </xf>
    <xf numFmtId="0" fontId="5" fillId="3" borderId="1" xfId="0" applyFont="1" applyFill="1" applyBorder="1" applyAlignment="1">
      <alignment horizontal="center" vertical="center" wrapText="1"/>
    </xf>
    <xf numFmtId="2" fontId="4" fillId="0" borderId="1" xfId="0" applyNumberFormat="1" applyFont="1" applyBorder="1" applyAlignment="1">
      <alignment horizontal="center" vertical="center" wrapText="1"/>
    </xf>
    <xf numFmtId="0" fontId="4" fillId="0" borderId="0" xfId="0" applyFont="1" applyAlignment="1">
      <alignment horizontal="right" vertical="center" wrapText="1"/>
    </xf>
    <xf numFmtId="1" fontId="4" fillId="0" borderId="0" xfId="0" applyNumberFormat="1" applyFont="1" applyAlignment="1" applyProtection="1">
      <alignment horizontal="center" vertical="center" wrapText="1"/>
      <protection locked="0"/>
    </xf>
    <xf numFmtId="0" fontId="5" fillId="3" borderId="2" xfId="0" applyFont="1" applyFill="1" applyBorder="1" applyAlignment="1">
      <alignment vertical="center" wrapText="1"/>
    </xf>
    <xf numFmtId="0" fontId="5" fillId="3" borderId="4" xfId="0" applyFont="1" applyFill="1" applyBorder="1" applyAlignment="1">
      <alignment vertical="center" wrapText="1"/>
    </xf>
    <xf numFmtId="0" fontId="4" fillId="4" borderId="1" xfId="0" applyFont="1" applyFill="1" applyBorder="1" applyAlignment="1">
      <alignment vertical="center" wrapText="1"/>
    </xf>
    <xf numFmtId="1" fontId="12" fillId="0" borderId="0" xfId="0" applyNumberFormat="1" applyFont="1" applyAlignment="1" applyProtection="1">
      <alignment horizontal="center" vertical="center" wrapText="1"/>
      <protection locked="0"/>
    </xf>
    <xf numFmtId="0" fontId="3" fillId="2" borderId="1" xfId="0" applyFont="1" applyFill="1" applyBorder="1" applyAlignment="1" applyProtection="1">
      <alignment vertical="center" wrapText="1"/>
      <protection locked="0"/>
    </xf>
    <xf numFmtId="0" fontId="8" fillId="0" borderId="0" xfId="0" applyFont="1" applyAlignment="1">
      <alignment horizontal="center" vertical="center" wrapText="1"/>
    </xf>
    <xf numFmtId="0" fontId="6" fillId="0" borderId="1" xfId="0" applyFont="1" applyBorder="1" applyAlignment="1">
      <alignment vertical="center" wrapText="1"/>
    </xf>
    <xf numFmtId="0" fontId="8" fillId="0" borderId="0" xfId="0" applyFont="1" applyAlignment="1">
      <alignment vertical="center" wrapText="1"/>
    </xf>
    <xf numFmtId="42" fontId="3" fillId="0" borderId="1" xfId="0" applyNumberFormat="1" applyFont="1" applyBorder="1" applyAlignment="1">
      <alignment horizontal="center" vertical="center" wrapText="1"/>
    </xf>
    <xf numFmtId="0" fontId="5" fillId="3" borderId="8" xfId="0" applyFont="1" applyFill="1" applyBorder="1" applyAlignment="1">
      <alignment horizontal="center" vertical="center" wrapText="1"/>
    </xf>
    <xf numFmtId="0" fontId="5" fillId="3" borderId="9" xfId="0" applyFont="1" applyFill="1" applyBorder="1" applyAlignment="1">
      <alignment vertical="center" wrapText="1"/>
    </xf>
    <xf numFmtId="0" fontId="12" fillId="0" borderId="0" xfId="0" applyFont="1" applyAlignment="1">
      <alignment vertical="center" wrapText="1"/>
    </xf>
    <xf numFmtId="0" fontId="6" fillId="0" borderId="1" xfId="0" applyFont="1" applyBorder="1" applyAlignment="1">
      <alignment horizontal="center" vertical="center" wrapText="1"/>
    </xf>
    <xf numFmtId="42" fontId="3" fillId="2" borderId="1" xfId="1" applyNumberFormat="1" applyFont="1" applyFill="1" applyBorder="1" applyAlignment="1" applyProtection="1">
      <alignment horizontal="center" vertical="center" wrapText="1"/>
      <protection locked="0"/>
    </xf>
    <xf numFmtId="0" fontId="6" fillId="2" borderId="1" xfId="0" applyFont="1" applyFill="1" applyBorder="1" applyAlignment="1">
      <alignment vertical="center" wrapText="1"/>
    </xf>
    <xf numFmtId="42" fontId="4" fillId="0" borderId="1" xfId="1" applyNumberFormat="1" applyFont="1" applyFill="1" applyBorder="1" applyAlignment="1">
      <alignment horizontal="center" vertical="center" wrapText="1"/>
    </xf>
    <xf numFmtId="0" fontId="5" fillId="3" borderId="10" xfId="0" applyFont="1" applyFill="1" applyBorder="1" applyAlignment="1">
      <alignment vertical="center" wrapText="1"/>
    </xf>
    <xf numFmtId="0" fontId="4" fillId="4" borderId="1" xfId="0" applyFont="1" applyFill="1" applyBorder="1" applyAlignment="1">
      <alignment horizontal="left" vertical="center" wrapText="1"/>
    </xf>
    <xf numFmtId="0" fontId="3" fillId="0" borderId="1" xfId="0" applyFont="1" applyBorder="1" applyAlignment="1" applyProtection="1">
      <alignment horizontal="left" vertical="center" wrapText="1"/>
      <protection locked="0"/>
    </xf>
    <xf numFmtId="0" fontId="3" fillId="0" borderId="1" xfId="0" applyFont="1" applyBorder="1" applyAlignment="1" applyProtection="1">
      <alignment vertical="center" wrapText="1"/>
      <protection locked="0"/>
    </xf>
    <xf numFmtId="0" fontId="4" fillId="0" borderId="1" xfId="0" applyFont="1" applyBorder="1" applyAlignment="1">
      <alignment horizontal="left" vertical="center" wrapText="1"/>
    </xf>
    <xf numFmtId="0" fontId="3" fillId="0" borderId="1" xfId="0" applyFont="1" applyBorder="1" applyAlignment="1">
      <alignment horizontal="left" vertical="top" wrapText="1"/>
    </xf>
    <xf numFmtId="0" fontId="3" fillId="0" borderId="11" xfId="0" applyFont="1" applyBorder="1" applyAlignment="1">
      <alignment horizontal="left" vertical="center" wrapText="1"/>
    </xf>
    <xf numFmtId="0" fontId="3" fillId="0" borderId="0" xfId="0" applyFont="1" applyAlignment="1">
      <alignment vertical="top" wrapText="1"/>
    </xf>
    <xf numFmtId="0" fontId="3" fillId="5" borderId="0" xfId="0" applyFont="1" applyFill="1" applyAlignment="1">
      <alignment vertical="center" wrapText="1"/>
    </xf>
    <xf numFmtId="1" fontId="15" fillId="0" borderId="1" xfId="0" applyNumberFormat="1" applyFont="1" applyBorder="1" applyAlignment="1">
      <alignment horizontal="center" vertical="center" wrapText="1"/>
    </xf>
    <xf numFmtId="0" fontId="9" fillId="0" borderId="0" xfId="0" applyFont="1" applyAlignment="1">
      <alignment horizontal="left" vertical="center" wrapText="1"/>
    </xf>
    <xf numFmtId="0" fontId="3" fillId="0" borderId="1" xfId="0" applyFont="1" applyBorder="1" applyAlignment="1">
      <alignment horizontal="left" vertical="center" wrapText="1"/>
    </xf>
    <xf numFmtId="0" fontId="5" fillId="3" borderId="8" xfId="0" applyFont="1" applyFill="1" applyBorder="1" applyAlignment="1">
      <alignment horizontal="left" vertical="center" wrapText="1"/>
    </xf>
    <xf numFmtId="0" fontId="5" fillId="3" borderId="10" xfId="0" applyFont="1" applyFill="1" applyBorder="1" applyAlignment="1">
      <alignment horizontal="left" vertical="center" wrapText="1"/>
    </xf>
    <xf numFmtId="0" fontId="3" fillId="0" borderId="1" xfId="0" applyFont="1" applyBorder="1" applyAlignment="1">
      <alignment horizontal="center" vertical="center" wrapText="1"/>
    </xf>
    <xf numFmtId="0" fontId="3" fillId="2" borderId="1" xfId="0" applyFont="1" applyFill="1" applyBorder="1" applyAlignment="1" applyProtection="1">
      <alignment horizontal="center" vertical="center" wrapText="1"/>
      <protection locked="0"/>
    </xf>
    <xf numFmtId="2" fontId="3" fillId="0" borderId="1" xfId="0" applyNumberFormat="1" applyFont="1" applyBorder="1" applyAlignment="1">
      <alignment horizontal="center" vertical="center" wrapText="1"/>
    </xf>
    <xf numFmtId="0" fontId="3" fillId="0" borderId="1" xfId="0" applyFont="1" applyBorder="1" applyAlignment="1">
      <alignment horizontal="left" vertical="top" wrapText="1"/>
    </xf>
    <xf numFmtId="0" fontId="5" fillId="3" borderId="6" xfId="0" applyFont="1" applyFill="1" applyBorder="1" applyAlignment="1">
      <alignment horizontal="left" vertical="center" wrapText="1"/>
    </xf>
    <xf numFmtId="0" fontId="5" fillId="3" borderId="9" xfId="0" applyFont="1" applyFill="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14" fillId="0" borderId="8" xfId="0" applyFont="1" applyBorder="1" applyAlignment="1">
      <alignment horizontal="left" vertical="center" wrapText="1"/>
    </xf>
    <xf numFmtId="0" fontId="14" fillId="0" borderId="9" xfId="0" applyFont="1" applyBorder="1" applyAlignment="1">
      <alignment horizontal="left" vertical="center" wrapText="1"/>
    </xf>
    <xf numFmtId="0" fontId="14" fillId="0" borderId="10" xfId="0" applyFont="1" applyBorder="1" applyAlignment="1">
      <alignment horizontal="left" vertical="center" wrapText="1"/>
    </xf>
    <xf numFmtId="44" fontId="3" fillId="0" borderId="1" xfId="0" applyNumberFormat="1" applyFont="1" applyBorder="1" applyAlignment="1">
      <alignment horizontal="center" vertical="center" wrapText="1"/>
    </xf>
    <xf numFmtId="0" fontId="3" fillId="0" borderId="12" xfId="0" applyFont="1" applyBorder="1" applyAlignment="1">
      <alignment horizontal="right" vertical="center" wrapText="1"/>
    </xf>
    <xf numFmtId="0" fontId="3" fillId="0" borderId="13" xfId="0" applyFont="1" applyBorder="1" applyAlignment="1">
      <alignment horizontal="right" vertical="center" wrapText="1"/>
    </xf>
    <xf numFmtId="0" fontId="6" fillId="0" borderId="1" xfId="0" applyFont="1" applyBorder="1" applyAlignment="1">
      <alignment horizontal="center" vertical="center" wrapText="1"/>
    </xf>
    <xf numFmtId="42" fontId="3" fillId="2" borderId="1" xfId="1" applyNumberFormat="1" applyFont="1" applyFill="1" applyBorder="1" applyAlignment="1" applyProtection="1">
      <alignment horizontal="center" vertical="center" wrapText="1"/>
      <protection locked="0"/>
    </xf>
    <xf numFmtId="42" fontId="6" fillId="0" borderId="1" xfId="0" applyNumberFormat="1" applyFont="1" applyBorder="1" applyAlignment="1">
      <alignment horizontal="center" vertical="center" wrapText="1"/>
    </xf>
  </cellXfs>
  <cellStyles count="4">
    <cellStyle name="Procent" xfId="2" builtinId="5"/>
    <cellStyle name="Standaard" xfId="0" builtinId="0"/>
    <cellStyle name="Standaard 10" xfId="3" xr:uid="{75A642AD-13A3-497B-8FE1-DA95AAF0D5BC}"/>
    <cellStyle name="Valuta" xfId="1" builtinId="4"/>
  </cellStyles>
  <dxfs count="3">
    <dxf>
      <fill>
        <patternFill>
          <bgColor theme="6" tint="0.39994506668294322"/>
        </patternFill>
      </fill>
    </dxf>
    <dxf>
      <font>
        <color rgb="FFFF0000"/>
      </font>
      <fill>
        <patternFill>
          <bgColor theme="5" tint="0.59996337778862885"/>
        </patternFill>
      </fill>
    </dxf>
    <dxf>
      <font>
        <color rgb="FFFF0000"/>
      </font>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76199</xdr:colOff>
      <xdr:row>0</xdr:row>
      <xdr:rowOff>0</xdr:rowOff>
    </xdr:from>
    <xdr:to>
      <xdr:col>10</xdr:col>
      <xdr:colOff>248919</xdr:colOff>
      <xdr:row>8</xdr:row>
      <xdr:rowOff>133439</xdr:rowOff>
    </xdr:to>
    <xdr:pic>
      <xdr:nvPicPr>
        <xdr:cNvPr id="3" name="Afbeelding 2">
          <a:extLst>
            <a:ext uri="{FF2B5EF4-FFF2-40B4-BE49-F238E27FC236}">
              <a16:creationId xmlns:a16="http://schemas.microsoft.com/office/drawing/2014/main" id="{D5067D4B-01B9-41A3-B848-2874E7C4B3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68466" y="0"/>
          <a:ext cx="2839720" cy="15405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25400</xdr:colOff>
      <xdr:row>0</xdr:row>
      <xdr:rowOff>93134</xdr:rowOff>
    </xdr:from>
    <xdr:to>
      <xdr:col>11</xdr:col>
      <xdr:colOff>231987</xdr:colOff>
      <xdr:row>9</xdr:row>
      <xdr:rowOff>22103</xdr:rowOff>
    </xdr:to>
    <xdr:pic>
      <xdr:nvPicPr>
        <xdr:cNvPr id="3" name="Afbeelding 2">
          <a:extLst>
            <a:ext uri="{FF2B5EF4-FFF2-40B4-BE49-F238E27FC236}">
              <a16:creationId xmlns:a16="http://schemas.microsoft.com/office/drawing/2014/main" id="{23C32776-B07F-428A-A276-42ABAF6AAC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045267" y="93134"/>
          <a:ext cx="2839720" cy="15405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38100</xdr:colOff>
      <xdr:row>19</xdr:row>
      <xdr:rowOff>251459</xdr:rowOff>
    </xdr:from>
    <xdr:to>
      <xdr:col>3</xdr:col>
      <xdr:colOff>1735455</xdr:colOff>
      <xdr:row>21</xdr:row>
      <xdr:rowOff>76199</xdr:rowOff>
    </xdr:to>
    <xdr:sp macro="" textlink="">
      <xdr:nvSpPr>
        <xdr:cNvPr id="3" name="Pijl: rechts 2">
          <a:extLst>
            <a:ext uri="{FF2B5EF4-FFF2-40B4-BE49-F238E27FC236}">
              <a16:creationId xmlns:a16="http://schemas.microsoft.com/office/drawing/2014/main" id="{2AFB6182-07C2-0681-7AAC-6F6B1F630958}"/>
            </a:ext>
          </a:extLst>
        </xdr:cNvPr>
        <xdr:cNvSpPr/>
      </xdr:nvSpPr>
      <xdr:spPr>
        <a:xfrm>
          <a:off x="6677025" y="4585334"/>
          <a:ext cx="1697355" cy="377190"/>
        </a:xfrm>
        <a:prstGeom prst="rightArrow">
          <a:avLst/>
        </a:prstGeom>
        <a:solidFill>
          <a:srgbClr val="FF0000"/>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editAs="oneCell">
    <xdr:from>
      <xdr:col>5</xdr:col>
      <xdr:colOff>1371600</xdr:colOff>
      <xdr:row>0</xdr:row>
      <xdr:rowOff>42333</xdr:rowOff>
    </xdr:from>
    <xdr:to>
      <xdr:col>9</xdr:col>
      <xdr:colOff>169756</xdr:colOff>
      <xdr:row>9</xdr:row>
      <xdr:rowOff>58085</xdr:rowOff>
    </xdr:to>
    <xdr:pic>
      <xdr:nvPicPr>
        <xdr:cNvPr id="4" name="Afbeelding 3">
          <a:extLst>
            <a:ext uri="{FF2B5EF4-FFF2-40B4-BE49-F238E27FC236}">
              <a16:creationId xmlns:a16="http://schemas.microsoft.com/office/drawing/2014/main" id="{B7D74DFE-62F4-EC03-15A7-975913E3B7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6733" y="42333"/>
          <a:ext cx="2839720" cy="15405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1193800</xdr:colOff>
      <xdr:row>1</xdr:row>
      <xdr:rowOff>177799</xdr:rowOff>
    </xdr:from>
    <xdr:to>
      <xdr:col>11</xdr:col>
      <xdr:colOff>3386</xdr:colOff>
      <xdr:row>9</xdr:row>
      <xdr:rowOff>228265</xdr:rowOff>
    </xdr:to>
    <xdr:pic>
      <xdr:nvPicPr>
        <xdr:cNvPr id="4" name="Afbeelding 3">
          <a:extLst>
            <a:ext uri="{FF2B5EF4-FFF2-40B4-BE49-F238E27FC236}">
              <a16:creationId xmlns:a16="http://schemas.microsoft.com/office/drawing/2014/main" id="{73BAFC6F-9FC7-4047-BF79-C3829674EA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825133" y="287866"/>
          <a:ext cx="2839720" cy="15405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A11A5-F24E-4874-88E2-DE21FF495FC5}">
  <sheetPr codeName="Blad1">
    <pageSetUpPr fitToPage="1"/>
  </sheetPr>
  <dimension ref="B1:F24"/>
  <sheetViews>
    <sheetView showGridLines="0" tabSelected="1" view="pageBreakPreview" zoomScale="90" zoomScaleNormal="100" zoomScaleSheetLayoutView="90" workbookViewId="0">
      <selection activeCell="C22" sqref="C22"/>
    </sheetView>
  </sheetViews>
  <sheetFormatPr defaultColWidth="8.90625" defaultRowHeight="13" x14ac:dyDescent="0.35"/>
  <cols>
    <col min="1" max="1" width="3.36328125" style="2" customWidth="1"/>
    <col min="2" max="2" width="30.453125" style="2" customWidth="1"/>
    <col min="3" max="3" width="85.6328125" style="2" customWidth="1"/>
    <col min="4" max="4" width="27.6328125" style="1" customWidth="1"/>
    <col min="5" max="5" width="8.90625" style="2"/>
    <col min="6" max="6" width="0" style="2" hidden="1" customWidth="1"/>
    <col min="7" max="9" width="8.90625" style="2"/>
    <col min="10" max="10" width="3.36328125" style="2" customWidth="1"/>
    <col min="11" max="16384" width="8.90625" style="2"/>
  </cols>
  <sheetData>
    <row r="1" spans="2:6" ht="8.4" customHeight="1" x14ac:dyDescent="0.35"/>
    <row r="2" spans="2:6" ht="15.5" x14ac:dyDescent="0.35">
      <c r="B2" s="73" t="s">
        <v>93</v>
      </c>
      <c r="C2" s="73"/>
      <c r="D2" s="73"/>
      <c r="E2" s="73"/>
      <c r="F2" s="41"/>
    </row>
    <row r="3" spans="2:6" ht="15.5" x14ac:dyDescent="0.35">
      <c r="B3" s="73" t="s">
        <v>0</v>
      </c>
      <c r="C3" s="73"/>
      <c r="D3" s="73"/>
      <c r="E3" s="73"/>
      <c r="F3" s="41"/>
    </row>
    <row r="4" spans="2:6" ht="15.5" x14ac:dyDescent="0.35">
      <c r="B4" s="73" t="s">
        <v>1</v>
      </c>
      <c r="C4" s="73"/>
      <c r="D4" s="73"/>
      <c r="E4" s="73"/>
      <c r="F4" s="41"/>
    </row>
    <row r="5" spans="2:6" ht="15.5" x14ac:dyDescent="0.35">
      <c r="B5" s="36" t="s">
        <v>153</v>
      </c>
      <c r="C5" s="36" t="s">
        <v>154</v>
      </c>
      <c r="D5" s="35"/>
      <c r="E5" s="37"/>
    </row>
    <row r="6" spans="2:6" x14ac:dyDescent="0.35">
      <c r="B6" s="2" t="s">
        <v>116</v>
      </c>
      <c r="C6" s="42" t="s">
        <v>117</v>
      </c>
    </row>
    <row r="7" spans="2:6" x14ac:dyDescent="0.35">
      <c r="B7" s="2" t="s">
        <v>2</v>
      </c>
      <c r="C7" s="42" t="s">
        <v>117</v>
      </c>
    </row>
    <row r="8" spans="2:6" x14ac:dyDescent="0.35">
      <c r="B8" s="2" t="s">
        <v>80</v>
      </c>
      <c r="C8" s="42" t="s">
        <v>117</v>
      </c>
    </row>
    <row r="10" spans="2:6" ht="14.4" customHeight="1" x14ac:dyDescent="0.35">
      <c r="B10" s="75" t="s">
        <v>118</v>
      </c>
      <c r="C10" s="76"/>
      <c r="D10" s="43" t="s">
        <v>3</v>
      </c>
    </row>
    <row r="11" spans="2:6" ht="14.4" customHeight="1" x14ac:dyDescent="0.35">
      <c r="B11" s="74" t="s">
        <v>4</v>
      </c>
      <c r="C11" s="9" t="s">
        <v>88</v>
      </c>
      <c r="D11" s="44">
        <f>'T2 Kwaliteit Perceel P3-P6'!F15</f>
        <v>0</v>
      </c>
    </row>
    <row r="12" spans="2:6" ht="14.4" customHeight="1" x14ac:dyDescent="0.35">
      <c r="B12" s="74"/>
      <c r="C12" s="9" t="s">
        <v>89</v>
      </c>
      <c r="D12" s="44">
        <f>'T3 Prijs Aanschaf P3-P6'!F21</f>
        <v>0</v>
      </c>
    </row>
    <row r="13" spans="2:6" x14ac:dyDescent="0.35">
      <c r="B13" s="74"/>
      <c r="C13" s="9" t="s">
        <v>94</v>
      </c>
      <c r="D13" s="44">
        <f>'T4 Service P3-P6'!E12</f>
        <v>0</v>
      </c>
    </row>
    <row r="14" spans="2:6" x14ac:dyDescent="0.35">
      <c r="C14" s="45" t="s">
        <v>5</v>
      </c>
      <c r="D14" s="11">
        <f>SUM(D11:D13)</f>
        <v>0</v>
      </c>
    </row>
    <row r="15" spans="2:6" ht="5.4" customHeight="1" x14ac:dyDescent="0.35">
      <c r="C15" s="45"/>
      <c r="D15" s="11"/>
    </row>
    <row r="16" spans="2:6" x14ac:dyDescent="0.35">
      <c r="B16" s="75" t="s">
        <v>7</v>
      </c>
      <c r="C16" s="76"/>
      <c r="D16" s="43" t="s">
        <v>6</v>
      </c>
      <c r="F16" s="22" t="s">
        <v>119</v>
      </c>
    </row>
    <row r="17" spans="2:6" x14ac:dyDescent="0.35">
      <c r="B17" s="9" t="s">
        <v>7</v>
      </c>
      <c r="C17" s="9" t="s">
        <v>90</v>
      </c>
      <c r="D17" s="72">
        <v>2</v>
      </c>
      <c r="F17" s="1">
        <v>1</v>
      </c>
    </row>
    <row r="18" spans="2:6" x14ac:dyDescent="0.35">
      <c r="D18" s="46"/>
      <c r="F18" s="1"/>
    </row>
    <row r="19" spans="2:6" x14ac:dyDescent="0.35">
      <c r="B19" s="47" t="s">
        <v>82</v>
      </c>
      <c r="C19" s="48"/>
      <c r="D19" s="46"/>
      <c r="F19" s="1"/>
    </row>
    <row r="20" spans="2:6" x14ac:dyDescent="0.35">
      <c r="B20" s="49" t="s">
        <v>83</v>
      </c>
      <c r="C20" s="64" t="s">
        <v>120</v>
      </c>
      <c r="D20" s="50"/>
      <c r="F20" s="1"/>
    </row>
    <row r="21" spans="2:6" x14ac:dyDescent="0.35">
      <c r="B21" s="53" t="s">
        <v>146</v>
      </c>
      <c r="C21" s="51" t="s">
        <v>117</v>
      </c>
      <c r="D21" s="52"/>
      <c r="F21" s="1"/>
    </row>
    <row r="22" spans="2:6" x14ac:dyDescent="0.35">
      <c r="B22" s="53" t="s">
        <v>84</v>
      </c>
      <c r="C22" s="51" t="s">
        <v>117</v>
      </c>
      <c r="D22" s="52"/>
      <c r="F22" s="1"/>
    </row>
    <row r="23" spans="2:6" x14ac:dyDescent="0.35">
      <c r="B23" s="53" t="s">
        <v>155</v>
      </c>
      <c r="C23" s="51" t="s">
        <v>117</v>
      </c>
      <c r="D23" s="52"/>
      <c r="F23" s="1"/>
    </row>
    <row r="24" spans="2:6" ht="9" customHeight="1" x14ac:dyDescent="0.35">
      <c r="D24" s="54"/>
    </row>
  </sheetData>
  <mergeCells count="6">
    <mergeCell ref="B3:E3"/>
    <mergeCell ref="B2:E2"/>
    <mergeCell ref="B4:E4"/>
    <mergeCell ref="B11:B13"/>
    <mergeCell ref="B16:C16"/>
    <mergeCell ref="B10:C10"/>
  </mergeCells>
  <dataValidations count="1">
    <dataValidation type="list" allowBlank="1" showInputMessage="1" showErrorMessage="1" sqref="D18" xr:uid="{B46F1729-7090-4E57-BAF1-83B6E5D4D942}">
      <formula1>$F$16:$F$17</formula1>
    </dataValidation>
  </dataValidations>
  <pageMargins left="0.7" right="0.7" top="0.75" bottom="0.75" header="0.3" footer="0.3"/>
  <pageSetup paperSize="9" scale="70" fitToHeight="0"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6A8AE-4C15-402E-A89E-0BA78EC9B682}">
  <sheetPr codeName="Blad2">
    <pageSetUpPr fitToPage="1"/>
  </sheetPr>
  <dimension ref="A1:L73"/>
  <sheetViews>
    <sheetView showGridLines="0" view="pageBreakPreview" topLeftCell="A24" zoomScaleNormal="100" zoomScaleSheetLayoutView="100" workbookViewId="0">
      <selection activeCell="F26" sqref="F26"/>
    </sheetView>
  </sheetViews>
  <sheetFormatPr defaultColWidth="8.90625" defaultRowHeight="13" x14ac:dyDescent="0.35"/>
  <cols>
    <col min="1" max="1" width="1.54296875" style="2" customWidth="1"/>
    <col min="2" max="2" width="18.90625" style="1" customWidth="1"/>
    <col min="3" max="3" width="74.08984375" style="2" customWidth="1"/>
    <col min="4" max="5" width="15.08984375" style="1" customWidth="1"/>
    <col min="6" max="6" width="74" style="2" customWidth="1"/>
    <col min="7" max="7" width="1" style="1" hidden="1" customWidth="1"/>
    <col min="8" max="8" width="20.36328125" style="1" customWidth="1"/>
    <col min="9" max="10" width="18.36328125" style="1" customWidth="1"/>
    <col min="11" max="11" width="1.54296875" style="2" customWidth="1"/>
    <col min="12" max="16384" width="8.90625" style="2"/>
  </cols>
  <sheetData>
    <row r="1" spans="2:8" ht="8.4" customHeight="1" x14ac:dyDescent="0.35"/>
    <row r="2" spans="2:8" ht="15.5" x14ac:dyDescent="0.35">
      <c r="B2" s="73" t="s">
        <v>93</v>
      </c>
      <c r="C2" s="73"/>
      <c r="D2" s="73"/>
      <c r="E2" s="73"/>
      <c r="F2" s="73"/>
      <c r="G2" s="35"/>
      <c r="H2" s="35"/>
    </row>
    <row r="3" spans="2:8" ht="15.5" x14ac:dyDescent="0.35">
      <c r="B3" s="73" t="s">
        <v>0</v>
      </c>
      <c r="C3" s="73"/>
      <c r="D3" s="73"/>
      <c r="E3" s="73"/>
      <c r="F3" s="73"/>
      <c r="G3" s="73"/>
      <c r="H3" s="73"/>
    </row>
    <row r="4" spans="2:8" ht="15.5" x14ac:dyDescent="0.35">
      <c r="B4" s="73" t="s">
        <v>8</v>
      </c>
      <c r="C4" s="73"/>
      <c r="D4" s="73"/>
      <c r="E4" s="73"/>
      <c r="F4" s="73"/>
      <c r="G4" s="35"/>
      <c r="H4" s="35"/>
    </row>
    <row r="5" spans="2:8" ht="15.5" x14ac:dyDescent="0.35">
      <c r="B5" s="34" t="str">
        <f>'T1 Samenvatting Omvang &amp; Aantal'!B5</f>
        <v>Perceel 4</v>
      </c>
      <c r="C5" s="36" t="str">
        <f>'T1 Samenvatting Omvang &amp; Aantal'!C5</f>
        <v>Haakarmwagen</v>
      </c>
      <c r="D5" s="35"/>
      <c r="E5" s="35"/>
      <c r="F5" s="37"/>
      <c r="G5" s="35"/>
      <c r="H5" s="35"/>
    </row>
    <row r="6" spans="2:8" x14ac:dyDescent="0.35">
      <c r="B6" s="4" t="s">
        <v>116</v>
      </c>
      <c r="C6" s="2" t="str">
        <f>'T1 Samenvatting Omvang &amp; Aantal'!C6</f>
        <v>[invullen door Opdrachtnemer ]</v>
      </c>
    </row>
    <row r="7" spans="2:8" x14ac:dyDescent="0.35">
      <c r="B7" s="4" t="s">
        <v>2</v>
      </c>
      <c r="C7" s="2" t="str">
        <f>'T1 Samenvatting Omvang &amp; Aantal'!C7</f>
        <v>[invullen door Opdrachtnemer ]</v>
      </c>
    </row>
    <row r="8" spans="2:8" x14ac:dyDescent="0.35">
      <c r="B8" s="2" t="s">
        <v>80</v>
      </c>
      <c r="C8" s="2" t="str">
        <f>'T1 Samenvatting Omvang &amp; Aantal'!C8</f>
        <v>[invullen door Opdrachtnemer ]</v>
      </c>
    </row>
    <row r="10" spans="2:8" ht="26" x14ac:dyDescent="0.35">
      <c r="B10" s="75" t="s">
        <v>9</v>
      </c>
      <c r="C10" s="82"/>
      <c r="D10" s="5" t="s">
        <v>10</v>
      </c>
      <c r="E10" s="5" t="s">
        <v>11</v>
      </c>
      <c r="F10" s="6" t="s">
        <v>121</v>
      </c>
      <c r="G10" s="7"/>
    </row>
    <row r="11" spans="2:8" x14ac:dyDescent="0.35">
      <c r="B11" s="8" t="s">
        <v>12</v>
      </c>
      <c r="C11" s="9" t="s">
        <v>47</v>
      </c>
      <c r="D11" s="28">
        <v>0.2</v>
      </c>
      <c r="E11" s="10">
        <f>$E$15*D11</f>
        <v>12</v>
      </c>
      <c r="F11" s="10">
        <f>J27</f>
        <v>0</v>
      </c>
    </row>
    <row r="12" spans="2:8" x14ac:dyDescent="0.35">
      <c r="B12" s="8" t="s">
        <v>13</v>
      </c>
      <c r="C12" s="9" t="s">
        <v>97</v>
      </c>
      <c r="D12" s="28">
        <v>0.3</v>
      </c>
      <c r="E12" s="10">
        <f>$E$15*D12</f>
        <v>18</v>
      </c>
      <c r="F12" s="10">
        <f>J39</f>
        <v>0</v>
      </c>
    </row>
    <row r="13" spans="2:8" x14ac:dyDescent="0.35">
      <c r="B13" s="8" t="s">
        <v>14</v>
      </c>
      <c r="C13" s="9" t="s">
        <v>96</v>
      </c>
      <c r="D13" s="28">
        <v>0.25</v>
      </c>
      <c r="E13" s="10">
        <f>$E$15*D13</f>
        <v>15</v>
      </c>
      <c r="F13" s="10">
        <f>J51</f>
        <v>0</v>
      </c>
    </row>
    <row r="14" spans="2:8" x14ac:dyDescent="0.35">
      <c r="B14" s="8" t="s">
        <v>41</v>
      </c>
      <c r="C14" s="9" t="s">
        <v>15</v>
      </c>
      <c r="D14" s="28">
        <v>0.25</v>
      </c>
      <c r="E14" s="10">
        <f>$E$15*D14</f>
        <v>15</v>
      </c>
      <c r="F14" s="10">
        <f>J73</f>
        <v>0</v>
      </c>
    </row>
    <row r="15" spans="2:8" x14ac:dyDescent="0.35">
      <c r="D15" s="40">
        <f>SUM(D11:D14)</f>
        <v>1</v>
      </c>
      <c r="E15" s="11">
        <v>60</v>
      </c>
      <c r="F15" s="11">
        <f>SUM(F11:F14)</f>
        <v>0</v>
      </c>
      <c r="G15" s="12"/>
    </row>
    <row r="16" spans="2:8" ht="5.4" customHeight="1" x14ac:dyDescent="0.35">
      <c r="F16" s="1"/>
    </row>
    <row r="17" spans="2:12" x14ac:dyDescent="0.35">
      <c r="B17" s="13" t="s">
        <v>12</v>
      </c>
      <c r="C17" s="14" t="s">
        <v>47</v>
      </c>
      <c r="D17" s="15"/>
      <c r="E17" s="15"/>
      <c r="F17" s="14"/>
      <c r="G17" s="15"/>
      <c r="H17" s="15"/>
      <c r="I17" s="15"/>
      <c r="J17" s="16"/>
    </row>
    <row r="18" spans="2:12" ht="55.25" customHeight="1" x14ac:dyDescent="0.35">
      <c r="B18" s="17" t="s">
        <v>16</v>
      </c>
      <c r="C18" s="18" t="s">
        <v>17</v>
      </c>
      <c r="D18" s="19" t="s">
        <v>48</v>
      </c>
      <c r="E18" s="19" t="s">
        <v>49</v>
      </c>
      <c r="F18" s="18" t="s">
        <v>55</v>
      </c>
      <c r="G18" s="20" t="s">
        <v>19</v>
      </c>
      <c r="H18" s="19" t="s">
        <v>50</v>
      </c>
      <c r="I18" s="19" t="s">
        <v>122</v>
      </c>
      <c r="J18" s="21" t="s">
        <v>21</v>
      </c>
    </row>
    <row r="19" spans="2:12" ht="11.4" hidden="1" customHeight="1" x14ac:dyDescent="0.35">
      <c r="B19" s="1">
        <v>0.3</v>
      </c>
      <c r="D19" s="22"/>
      <c r="E19" s="22"/>
      <c r="F19" s="4"/>
      <c r="G19" s="1">
        <v>0</v>
      </c>
      <c r="L19" s="22"/>
    </row>
    <row r="20" spans="2:12" ht="104" x14ac:dyDescent="0.35">
      <c r="B20" s="23" t="s">
        <v>22</v>
      </c>
      <c r="C20" s="24" t="s">
        <v>147</v>
      </c>
      <c r="D20" s="25">
        <v>10000</v>
      </c>
      <c r="E20" s="25">
        <f>D20*1.15</f>
        <v>11500</v>
      </c>
      <c r="F20" s="9" t="s">
        <v>123</v>
      </c>
      <c r="G20" s="8">
        <v>0</v>
      </c>
      <c r="H20" s="10">
        <f>$E$11*B19</f>
        <v>3.5999999999999996</v>
      </c>
      <c r="I20" s="26">
        <v>10000</v>
      </c>
      <c r="J20" s="10">
        <f>(1-(I20-E20)/(D20-E20))*H20</f>
        <v>0</v>
      </c>
      <c r="L20" s="1"/>
    </row>
    <row r="21" spans="2:12" ht="18.649999999999999" hidden="1" customHeight="1" x14ac:dyDescent="0.35">
      <c r="B21" s="1">
        <v>0.2</v>
      </c>
      <c r="D21" s="22"/>
      <c r="E21" s="22"/>
      <c r="F21" s="4"/>
      <c r="G21" s="1">
        <v>0</v>
      </c>
    </row>
    <row r="22" spans="2:12" ht="96" customHeight="1" x14ac:dyDescent="0.35">
      <c r="B22" s="23" t="s">
        <v>27</v>
      </c>
      <c r="C22" s="24" t="s">
        <v>148</v>
      </c>
      <c r="D22" s="25">
        <v>8500</v>
      </c>
      <c r="E22" s="25">
        <v>7800</v>
      </c>
      <c r="F22" s="27" t="s">
        <v>124</v>
      </c>
      <c r="G22" s="8">
        <v>0</v>
      </c>
      <c r="H22" s="10">
        <f>$E$11*B21</f>
        <v>2.4000000000000004</v>
      </c>
      <c r="I22" s="26">
        <v>8500</v>
      </c>
      <c r="J22" s="10">
        <f>(1-(I22-E22)/(D22-E22))*H22</f>
        <v>0</v>
      </c>
    </row>
    <row r="23" spans="2:12" ht="12" hidden="1" customHeight="1" x14ac:dyDescent="0.35">
      <c r="B23" s="1">
        <v>0.3</v>
      </c>
      <c r="D23" s="22"/>
      <c r="E23" s="22"/>
      <c r="F23" s="4"/>
      <c r="G23" s="1">
        <v>0</v>
      </c>
    </row>
    <row r="24" spans="2:12" ht="109.75" customHeight="1" x14ac:dyDescent="0.35">
      <c r="B24" s="23" t="s">
        <v>28</v>
      </c>
      <c r="C24" s="24" t="s">
        <v>156</v>
      </c>
      <c r="D24" s="25">
        <v>9000</v>
      </c>
      <c r="E24" s="25">
        <v>8000</v>
      </c>
      <c r="F24" s="27" t="s">
        <v>159</v>
      </c>
      <c r="G24" s="8">
        <v>0</v>
      </c>
      <c r="H24" s="10">
        <f>$E$11*B23</f>
        <v>3.5999999999999996</v>
      </c>
      <c r="I24" s="26">
        <v>9000</v>
      </c>
      <c r="J24" s="10">
        <f>(1-(I24-E24)/(D24-E24))*H24</f>
        <v>0</v>
      </c>
    </row>
    <row r="25" spans="2:12" ht="15" hidden="1" customHeight="1" x14ac:dyDescent="0.35">
      <c r="B25" s="1">
        <v>0.2</v>
      </c>
      <c r="D25" s="22"/>
      <c r="E25" s="22"/>
      <c r="F25" s="4"/>
      <c r="G25" s="1">
        <v>0</v>
      </c>
    </row>
    <row r="26" spans="2:12" ht="104" x14ac:dyDescent="0.35">
      <c r="B26" s="23" t="s">
        <v>29</v>
      </c>
      <c r="C26" s="24" t="s">
        <v>149</v>
      </c>
      <c r="D26" s="25">
        <v>250</v>
      </c>
      <c r="E26" s="25">
        <v>300</v>
      </c>
      <c r="F26" s="27" t="s">
        <v>158</v>
      </c>
      <c r="G26" s="8">
        <v>0</v>
      </c>
      <c r="H26" s="10">
        <f>$E$11*B25</f>
        <v>2.4000000000000004</v>
      </c>
      <c r="I26" s="26">
        <v>250</v>
      </c>
      <c r="J26" s="10">
        <f>(1-(I26-E26)/(D26-E26))*H26</f>
        <v>0</v>
      </c>
    </row>
    <row r="27" spans="2:12" ht="15" hidden="1" customHeight="1" x14ac:dyDescent="0.35">
      <c r="B27" s="12">
        <f>SUM(B19,B21,B23,B25)</f>
        <v>1</v>
      </c>
      <c r="H27" s="11">
        <f>SUM(H20,H22,H24,H26)</f>
        <v>12</v>
      </c>
      <c r="J27" s="11">
        <f>SUM(J20,J22,J24,J26)</f>
        <v>0</v>
      </c>
    </row>
    <row r="29" spans="2:12" x14ac:dyDescent="0.35">
      <c r="B29" s="13" t="s">
        <v>13</v>
      </c>
      <c r="C29" s="14" t="s">
        <v>101</v>
      </c>
      <c r="D29" s="15"/>
      <c r="E29" s="15"/>
      <c r="F29" s="14"/>
      <c r="G29" s="15"/>
      <c r="H29" s="15"/>
      <c r="I29" s="15"/>
      <c r="J29" s="16"/>
    </row>
    <row r="30" spans="2:12" ht="29.4" customHeight="1" x14ac:dyDescent="0.35">
      <c r="B30" s="17" t="s">
        <v>16</v>
      </c>
      <c r="C30" s="18" t="s">
        <v>17</v>
      </c>
      <c r="D30" s="19" t="s">
        <v>48</v>
      </c>
      <c r="E30" s="19" t="s">
        <v>49</v>
      </c>
      <c r="F30" s="18" t="s">
        <v>55</v>
      </c>
      <c r="G30" s="19" t="s">
        <v>19</v>
      </c>
      <c r="H30" s="19" t="s">
        <v>50</v>
      </c>
      <c r="I30" s="19" t="s">
        <v>122</v>
      </c>
      <c r="J30" s="21" t="s">
        <v>21</v>
      </c>
    </row>
    <row r="31" spans="2:12" ht="0.65" hidden="1" customHeight="1" x14ac:dyDescent="0.35">
      <c r="B31" s="1">
        <v>0.55000000000000004</v>
      </c>
      <c r="D31" s="22"/>
      <c r="E31" s="22"/>
      <c r="F31" s="4"/>
    </row>
    <row r="32" spans="2:12" ht="143.4" customHeight="1" x14ac:dyDescent="0.35">
      <c r="B32" s="23" t="s">
        <v>31</v>
      </c>
      <c r="C32" s="24" t="s">
        <v>98</v>
      </c>
      <c r="D32" s="28">
        <v>0.8</v>
      </c>
      <c r="E32" s="28">
        <v>0.95</v>
      </c>
      <c r="F32" s="70" t="s">
        <v>125</v>
      </c>
      <c r="G32" s="8">
        <v>0</v>
      </c>
      <c r="H32" s="10">
        <f>$E$12*B31</f>
        <v>9.9</v>
      </c>
      <c r="I32" s="29">
        <v>0.8</v>
      </c>
      <c r="J32" s="10">
        <f>(1-(I32-E32)/(D32-E32))*H32</f>
        <v>0</v>
      </c>
    </row>
    <row r="33" spans="2:10" ht="1.25" hidden="1" customHeight="1" x14ac:dyDescent="0.35">
      <c r="B33" s="1">
        <v>0.15</v>
      </c>
      <c r="D33" s="25"/>
      <c r="E33" s="25"/>
      <c r="F33" s="4"/>
    </row>
    <row r="34" spans="2:10" ht="136.75" customHeight="1" x14ac:dyDescent="0.35">
      <c r="B34" s="23" t="s">
        <v>32</v>
      </c>
      <c r="C34" s="4" t="s">
        <v>114</v>
      </c>
      <c r="D34" s="25">
        <v>85</v>
      </c>
      <c r="E34" s="25">
        <v>75</v>
      </c>
      <c r="F34" s="30" t="s">
        <v>126</v>
      </c>
      <c r="G34" s="8">
        <v>0</v>
      </c>
      <c r="H34" s="10">
        <f>$E$12*B33</f>
        <v>2.6999999999999997</v>
      </c>
      <c r="I34" s="26">
        <v>85</v>
      </c>
      <c r="J34" s="10">
        <f>(1-(I34-E34)/(D34-E34))*H34</f>
        <v>0</v>
      </c>
    </row>
    <row r="35" spans="2:10" ht="30.65" hidden="1" customHeight="1" x14ac:dyDescent="0.35">
      <c r="B35" s="1">
        <v>0.1</v>
      </c>
      <c r="D35" s="22"/>
      <c r="E35" s="22"/>
      <c r="F35" s="4"/>
    </row>
    <row r="36" spans="2:10" ht="104" x14ac:dyDescent="0.35">
      <c r="B36" s="23" t="s">
        <v>33</v>
      </c>
      <c r="C36" s="24" t="s">
        <v>99</v>
      </c>
      <c r="D36" s="25">
        <v>18000</v>
      </c>
      <c r="E36" s="25">
        <v>22000</v>
      </c>
      <c r="F36" s="30" t="s">
        <v>127</v>
      </c>
      <c r="G36" s="8">
        <v>0</v>
      </c>
      <c r="H36" s="10">
        <f>$E$12*B35</f>
        <v>1.8</v>
      </c>
      <c r="I36" s="26">
        <v>18000</v>
      </c>
      <c r="J36" s="10">
        <f>(1-(I36-E36)/(D36-E36))*H36</f>
        <v>0</v>
      </c>
    </row>
    <row r="37" spans="2:10" ht="0.65" customHeight="1" x14ac:dyDescent="0.35">
      <c r="B37" s="1">
        <v>0.2</v>
      </c>
      <c r="D37" s="22"/>
      <c r="E37" s="22"/>
      <c r="F37" s="31"/>
    </row>
    <row r="38" spans="2:10" ht="85.25" customHeight="1" x14ac:dyDescent="0.35">
      <c r="B38" s="23" t="s">
        <v>34</v>
      </c>
      <c r="C38" s="69" t="s">
        <v>115</v>
      </c>
      <c r="D38" s="8">
        <v>24</v>
      </c>
      <c r="E38" s="8">
        <v>48</v>
      </c>
      <c r="F38" s="27" t="s">
        <v>128</v>
      </c>
      <c r="G38" s="8">
        <v>0</v>
      </c>
      <c r="H38" s="10">
        <f>$E$12*B37</f>
        <v>3.6</v>
      </c>
      <c r="I38" s="26">
        <v>24</v>
      </c>
      <c r="J38" s="10">
        <f>(1-(I38-E38)/(D38-E38))*H38</f>
        <v>0</v>
      </c>
    </row>
    <row r="39" spans="2:10" ht="15" hidden="1" customHeight="1" x14ac:dyDescent="0.35">
      <c r="B39" s="12">
        <f>SUM(B31,B33,B35,B37)</f>
        <v>1</v>
      </c>
      <c r="C39" s="3"/>
      <c r="D39" s="12"/>
      <c r="E39" s="12"/>
      <c r="F39" s="3"/>
      <c r="G39" s="12"/>
      <c r="H39" s="11">
        <f>SUM(H32,H34,H36,H38)</f>
        <v>18</v>
      </c>
      <c r="I39" s="11"/>
      <c r="J39" s="11">
        <f t="shared" ref="J39" si="0">SUM(J32,J34,J36,J38)</f>
        <v>0</v>
      </c>
    </row>
    <row r="40" spans="2:10" ht="14.4" customHeight="1" x14ac:dyDescent="0.35"/>
    <row r="41" spans="2:10" x14ac:dyDescent="0.35">
      <c r="B41" s="13" t="s">
        <v>14</v>
      </c>
      <c r="C41" s="14" t="s">
        <v>96</v>
      </c>
      <c r="D41" s="15"/>
      <c r="E41" s="15"/>
      <c r="F41" s="14"/>
      <c r="G41" s="15"/>
      <c r="H41" s="15"/>
      <c r="I41" s="15"/>
      <c r="J41" s="16"/>
    </row>
    <row r="42" spans="2:10" ht="29" customHeight="1" x14ac:dyDescent="0.35">
      <c r="B42" s="17" t="s">
        <v>16</v>
      </c>
      <c r="C42" s="18" t="s">
        <v>17</v>
      </c>
      <c r="D42" s="19" t="s">
        <v>48</v>
      </c>
      <c r="E42" s="19" t="s">
        <v>49</v>
      </c>
      <c r="F42" s="18" t="s">
        <v>55</v>
      </c>
      <c r="G42" s="20" t="s">
        <v>19</v>
      </c>
      <c r="H42" s="19" t="s">
        <v>20</v>
      </c>
      <c r="I42" s="19" t="s">
        <v>122</v>
      </c>
      <c r="J42" s="21" t="s">
        <v>21</v>
      </c>
    </row>
    <row r="43" spans="2:10" ht="13.75" hidden="1" customHeight="1" x14ac:dyDescent="0.35">
      <c r="B43" s="1">
        <v>0.25</v>
      </c>
      <c r="D43" s="22"/>
      <c r="E43" s="22"/>
      <c r="F43" s="4"/>
    </row>
    <row r="44" spans="2:10" ht="89.4" customHeight="1" x14ac:dyDescent="0.35">
      <c r="B44" s="23" t="s">
        <v>35</v>
      </c>
      <c r="C44" s="65" t="s">
        <v>103</v>
      </c>
      <c r="D44" s="8">
        <v>90</v>
      </c>
      <c r="E44" s="8">
        <v>30</v>
      </c>
      <c r="F44" s="27" t="s">
        <v>129</v>
      </c>
      <c r="G44" s="8"/>
      <c r="H44" s="10">
        <f>$E$13*B43</f>
        <v>3.75</v>
      </c>
      <c r="I44" s="33">
        <v>90</v>
      </c>
      <c r="J44" s="10">
        <f>(1-(I44-E44)/(D44-E44))*H44</f>
        <v>0</v>
      </c>
    </row>
    <row r="45" spans="2:10" ht="13.75" hidden="1" customHeight="1" x14ac:dyDescent="0.35">
      <c r="B45" s="1">
        <v>0.3</v>
      </c>
      <c r="H45" s="32"/>
      <c r="I45" s="39"/>
      <c r="J45" s="38"/>
    </row>
    <row r="46" spans="2:10" ht="75.650000000000006" customHeight="1" x14ac:dyDescent="0.35">
      <c r="B46" s="23" t="s">
        <v>52</v>
      </c>
      <c r="C46" s="65" t="s">
        <v>100</v>
      </c>
      <c r="D46" s="8">
        <v>1</v>
      </c>
      <c r="E46" s="8">
        <v>5</v>
      </c>
      <c r="F46" s="27" t="s">
        <v>130</v>
      </c>
      <c r="G46" s="8"/>
      <c r="H46" s="10">
        <f>$E$13*B45</f>
        <v>4.5</v>
      </c>
      <c r="I46" s="33">
        <v>1</v>
      </c>
      <c r="J46" s="10">
        <f>(1-(I46-E46)/(D46-E46))*H46</f>
        <v>0</v>
      </c>
    </row>
    <row r="47" spans="2:10" ht="18" hidden="1" customHeight="1" x14ac:dyDescent="0.35">
      <c r="B47" s="1">
        <v>0.3</v>
      </c>
      <c r="H47" s="32"/>
      <c r="I47" s="39"/>
      <c r="J47" s="38"/>
    </row>
    <row r="48" spans="2:10" ht="78" x14ac:dyDescent="0.35">
      <c r="B48" s="23" t="s">
        <v>53</v>
      </c>
      <c r="C48" s="66" t="s">
        <v>102</v>
      </c>
      <c r="D48" s="28">
        <v>0.85</v>
      </c>
      <c r="E48" s="28">
        <v>0.95</v>
      </c>
      <c r="F48" s="27" t="s">
        <v>131</v>
      </c>
      <c r="G48" s="8"/>
      <c r="H48" s="10">
        <f>$E$13*B47</f>
        <v>4.5</v>
      </c>
      <c r="I48" s="29">
        <v>0.85</v>
      </c>
      <c r="J48" s="10">
        <f>(1-(I48-E48)/(D48-E48))*H48</f>
        <v>0</v>
      </c>
    </row>
    <row r="49" spans="1:12" ht="24.65" hidden="1" customHeight="1" x14ac:dyDescent="0.35">
      <c r="B49" s="1">
        <v>0.15</v>
      </c>
      <c r="H49" s="32"/>
      <c r="I49" s="39"/>
      <c r="J49" s="38"/>
    </row>
    <row r="50" spans="1:12" ht="77.400000000000006" customHeight="1" x14ac:dyDescent="0.35">
      <c r="B50" s="23" t="s">
        <v>54</v>
      </c>
      <c r="C50" s="9" t="s">
        <v>145</v>
      </c>
      <c r="D50" s="8">
        <v>24</v>
      </c>
      <c r="E50" s="8">
        <v>12</v>
      </c>
      <c r="F50" s="27" t="s">
        <v>132</v>
      </c>
      <c r="G50" s="8"/>
      <c r="H50" s="10">
        <f>$E$13*B49</f>
        <v>2.25</v>
      </c>
      <c r="I50" s="33">
        <v>24</v>
      </c>
      <c r="J50" s="10">
        <f>(1-(I50-E50)/(D50-E50))*H50</f>
        <v>0</v>
      </c>
    </row>
    <row r="51" spans="1:12" ht="25.25" hidden="1" customHeight="1" x14ac:dyDescent="0.35">
      <c r="B51" s="12">
        <f>SUM(B43,B45,B49,B47)</f>
        <v>1</v>
      </c>
      <c r="H51" s="32">
        <f>SUM(H44,H46,H48,H50)</f>
        <v>15</v>
      </c>
      <c r="I51" s="32"/>
      <c r="J51" s="32">
        <f t="shared" ref="J51" si="1">SUM(J44,J46,J48,J50)</f>
        <v>0</v>
      </c>
    </row>
    <row r="52" spans="1:12" ht="10.25" customHeight="1" x14ac:dyDescent="0.35"/>
    <row r="53" spans="1:12" ht="14.4" customHeight="1" x14ac:dyDescent="0.35">
      <c r="B53" s="13" t="s">
        <v>41</v>
      </c>
      <c r="C53" s="14" t="s">
        <v>15</v>
      </c>
      <c r="D53" s="15"/>
      <c r="E53" s="15"/>
      <c r="F53" s="14"/>
      <c r="G53" s="15"/>
      <c r="H53" s="15"/>
      <c r="I53" s="15"/>
      <c r="J53" s="16"/>
    </row>
    <row r="54" spans="1:12" ht="57" customHeight="1" x14ac:dyDescent="0.35">
      <c r="B54" s="17" t="s">
        <v>16</v>
      </c>
      <c r="C54" s="18" t="s">
        <v>17</v>
      </c>
      <c r="D54" s="81" t="s">
        <v>18</v>
      </c>
      <c r="E54" s="81"/>
      <c r="F54" s="81"/>
      <c r="G54" s="19" t="s">
        <v>19</v>
      </c>
      <c r="H54" s="19" t="s">
        <v>36</v>
      </c>
      <c r="I54" s="19" t="s">
        <v>122</v>
      </c>
      <c r="J54" s="21" t="s">
        <v>21</v>
      </c>
    </row>
    <row r="55" spans="1:12" ht="15" hidden="1" customHeight="1" x14ac:dyDescent="0.35">
      <c r="B55" s="1">
        <v>0.4</v>
      </c>
      <c r="E55" s="22" t="s">
        <v>117</v>
      </c>
      <c r="F55" s="4"/>
      <c r="I55" s="32">
        <f>$E$14*B55</f>
        <v>6</v>
      </c>
    </row>
    <row r="56" spans="1:12" ht="21.65" customHeight="1" x14ac:dyDescent="0.35">
      <c r="B56" s="77" t="s">
        <v>56</v>
      </c>
      <c r="C56" s="74" t="s">
        <v>133</v>
      </c>
      <c r="D56" s="74"/>
      <c r="E56" s="8" t="s">
        <v>23</v>
      </c>
      <c r="F56" s="9" t="s">
        <v>91</v>
      </c>
      <c r="G56" s="8">
        <v>0</v>
      </c>
      <c r="H56" s="10">
        <f>G56*$I$55</f>
        <v>0</v>
      </c>
      <c r="I56" s="78" t="s">
        <v>23</v>
      </c>
      <c r="J56" s="79">
        <f>VLOOKUP(I56,E55:H60,4,FALSE)</f>
        <v>0</v>
      </c>
    </row>
    <row r="57" spans="1:12" ht="21.65" customHeight="1" x14ac:dyDescent="0.35">
      <c r="B57" s="77"/>
      <c r="C57" s="74"/>
      <c r="D57" s="74"/>
      <c r="E57" s="8" t="s">
        <v>24</v>
      </c>
      <c r="F57" s="9" t="s">
        <v>57</v>
      </c>
      <c r="G57" s="8">
        <v>0.25</v>
      </c>
      <c r="H57" s="10">
        <f>G57*$I$55</f>
        <v>1.5</v>
      </c>
      <c r="I57" s="78"/>
      <c r="J57" s="79"/>
    </row>
    <row r="58" spans="1:12" ht="21.65" customHeight="1" x14ac:dyDescent="0.35">
      <c r="B58" s="77"/>
      <c r="C58" s="74"/>
      <c r="D58" s="74"/>
      <c r="E58" s="8" t="s">
        <v>25</v>
      </c>
      <c r="F58" s="9" t="s">
        <v>58</v>
      </c>
      <c r="G58" s="8">
        <v>0.5</v>
      </c>
      <c r="H58" s="10">
        <f>G58*$I$55</f>
        <v>3</v>
      </c>
      <c r="I58" s="78"/>
      <c r="J58" s="79"/>
    </row>
    <row r="59" spans="1:12" ht="28.75" customHeight="1" x14ac:dyDescent="0.35">
      <c r="B59" s="77"/>
      <c r="C59" s="74"/>
      <c r="D59" s="74"/>
      <c r="E59" s="8" t="s">
        <v>26</v>
      </c>
      <c r="F59" s="9" t="s">
        <v>59</v>
      </c>
      <c r="G59" s="8">
        <v>0.75</v>
      </c>
      <c r="H59" s="10">
        <f>G59*$I$55</f>
        <v>4.5</v>
      </c>
      <c r="I59" s="78"/>
      <c r="J59" s="79"/>
    </row>
    <row r="60" spans="1:12" ht="127.75" customHeight="1" x14ac:dyDescent="0.35">
      <c r="B60" s="77"/>
      <c r="C60" s="74"/>
      <c r="D60" s="74"/>
      <c r="E60" s="8" t="s">
        <v>51</v>
      </c>
      <c r="F60" s="9" t="s">
        <v>60</v>
      </c>
      <c r="G60" s="8">
        <v>1</v>
      </c>
      <c r="H60" s="10">
        <f>G60*$I$55</f>
        <v>6</v>
      </c>
      <c r="I60" s="78"/>
      <c r="J60" s="79"/>
    </row>
    <row r="61" spans="1:12" ht="15" hidden="1" customHeight="1" x14ac:dyDescent="0.35">
      <c r="B61" s="1">
        <v>0.35</v>
      </c>
      <c r="E61" s="22" t="s">
        <v>117</v>
      </c>
      <c r="F61" s="4"/>
      <c r="G61" s="1">
        <v>0</v>
      </c>
      <c r="H61" s="1">
        <v>0</v>
      </c>
      <c r="I61" s="32">
        <f>$E$14*B61</f>
        <v>5.25</v>
      </c>
    </row>
    <row r="62" spans="1:12" s="71" customFormat="1" ht="13.75" customHeight="1" x14ac:dyDescent="0.35">
      <c r="A62" s="2"/>
      <c r="B62" s="77" t="s">
        <v>61</v>
      </c>
      <c r="C62" s="80" t="s">
        <v>134</v>
      </c>
      <c r="D62" s="80"/>
      <c r="E62" s="8" t="s">
        <v>23</v>
      </c>
      <c r="F62" s="9" t="s">
        <v>91</v>
      </c>
      <c r="G62" s="8">
        <v>0</v>
      </c>
      <c r="H62" s="10">
        <f>G62*$I$61</f>
        <v>0</v>
      </c>
      <c r="I62" s="78" t="s">
        <v>23</v>
      </c>
      <c r="J62" s="79">
        <f>VLOOKUP(I62,E61:H66,4,FALSE)</f>
        <v>0</v>
      </c>
      <c r="K62" s="2"/>
    </row>
    <row r="63" spans="1:12" s="71" customFormat="1" ht="13.75" customHeight="1" x14ac:dyDescent="0.35">
      <c r="A63" s="2"/>
      <c r="B63" s="77"/>
      <c r="C63" s="80"/>
      <c r="D63" s="80"/>
      <c r="E63" s="8" t="s">
        <v>24</v>
      </c>
      <c r="F63" s="9" t="s">
        <v>62</v>
      </c>
      <c r="G63" s="8">
        <v>0.25</v>
      </c>
      <c r="H63" s="10">
        <f t="shared" ref="H63:H65" si="2">G63*$I$61</f>
        <v>1.3125</v>
      </c>
      <c r="I63" s="78"/>
      <c r="J63" s="79"/>
      <c r="K63" s="2"/>
      <c r="L63" s="2"/>
    </row>
    <row r="64" spans="1:12" s="71" customFormat="1" ht="13.75" customHeight="1" x14ac:dyDescent="0.35">
      <c r="A64" s="2"/>
      <c r="B64" s="77"/>
      <c r="C64" s="80"/>
      <c r="D64" s="80"/>
      <c r="E64" s="8" t="s">
        <v>25</v>
      </c>
      <c r="F64" s="9" t="s">
        <v>63</v>
      </c>
      <c r="G64" s="8">
        <v>0.5</v>
      </c>
      <c r="H64" s="10">
        <f t="shared" si="2"/>
        <v>2.625</v>
      </c>
      <c r="I64" s="78"/>
      <c r="J64" s="79"/>
      <c r="K64" s="2"/>
      <c r="L64" s="2"/>
    </row>
    <row r="65" spans="1:12" s="71" customFormat="1" ht="13.75" customHeight="1" x14ac:dyDescent="0.35">
      <c r="A65" s="2"/>
      <c r="B65" s="77"/>
      <c r="C65" s="80"/>
      <c r="D65" s="80"/>
      <c r="E65" s="8" t="s">
        <v>26</v>
      </c>
      <c r="F65" s="9" t="s">
        <v>64</v>
      </c>
      <c r="G65" s="8">
        <v>0.75</v>
      </c>
      <c r="H65" s="10">
        <f t="shared" si="2"/>
        <v>3.9375</v>
      </c>
      <c r="I65" s="78"/>
      <c r="J65" s="79"/>
      <c r="K65" s="2"/>
      <c r="L65" s="2"/>
    </row>
    <row r="66" spans="1:12" s="71" customFormat="1" ht="15.65" customHeight="1" x14ac:dyDescent="0.35">
      <c r="A66" s="2"/>
      <c r="B66" s="77"/>
      <c r="C66" s="80"/>
      <c r="D66" s="80"/>
      <c r="E66" s="8" t="s">
        <v>51</v>
      </c>
      <c r="F66" s="9" t="s">
        <v>65</v>
      </c>
      <c r="G66" s="8">
        <v>1</v>
      </c>
      <c r="H66" s="10">
        <f>G66*$I$61</f>
        <v>5.25</v>
      </c>
      <c r="I66" s="78"/>
      <c r="J66" s="79"/>
      <c r="K66" s="2"/>
      <c r="L66" s="2"/>
    </row>
    <row r="67" spans="1:12" ht="17.399999999999999" hidden="1" customHeight="1" x14ac:dyDescent="0.35">
      <c r="B67" s="1">
        <v>0.25</v>
      </c>
      <c r="E67" s="22" t="s">
        <v>117</v>
      </c>
      <c r="F67" s="4"/>
      <c r="G67" s="1">
        <v>0</v>
      </c>
      <c r="H67" s="1">
        <v>0</v>
      </c>
      <c r="I67" s="32">
        <f>$E$14*B67</f>
        <v>3.75</v>
      </c>
    </row>
    <row r="68" spans="1:12" x14ac:dyDescent="0.35">
      <c r="B68" s="77" t="s">
        <v>70</v>
      </c>
      <c r="C68" s="74" t="s">
        <v>157</v>
      </c>
      <c r="D68" s="74"/>
      <c r="E68" s="8" t="s">
        <v>23</v>
      </c>
      <c r="F68" s="9" t="s">
        <v>92</v>
      </c>
      <c r="G68" s="8">
        <v>0</v>
      </c>
      <c r="H68" s="10">
        <f>G68*$I$67</f>
        <v>0</v>
      </c>
      <c r="I68" s="78" t="s">
        <v>23</v>
      </c>
      <c r="J68" s="79">
        <f>VLOOKUP(I68,E67:H72,4,FALSE)</f>
        <v>0</v>
      </c>
    </row>
    <row r="69" spans="1:12" x14ac:dyDescent="0.35">
      <c r="B69" s="77"/>
      <c r="C69" s="74"/>
      <c r="D69" s="74"/>
      <c r="E69" s="8" t="s">
        <v>24</v>
      </c>
      <c r="F69" s="9" t="s">
        <v>66</v>
      </c>
      <c r="G69" s="8">
        <v>0.25</v>
      </c>
      <c r="H69" s="10">
        <f t="shared" ref="H69:H72" si="3">G69*$I$67</f>
        <v>0.9375</v>
      </c>
      <c r="I69" s="78"/>
      <c r="J69" s="79"/>
    </row>
    <row r="70" spans="1:12" x14ac:dyDescent="0.35">
      <c r="B70" s="77"/>
      <c r="C70" s="74"/>
      <c r="D70" s="74"/>
      <c r="E70" s="8" t="s">
        <v>25</v>
      </c>
      <c r="F70" s="9" t="s">
        <v>67</v>
      </c>
      <c r="G70" s="8">
        <v>0.5</v>
      </c>
      <c r="H70" s="10">
        <f t="shared" si="3"/>
        <v>1.875</v>
      </c>
      <c r="I70" s="78"/>
      <c r="J70" s="79"/>
    </row>
    <row r="71" spans="1:12" x14ac:dyDescent="0.35">
      <c r="B71" s="77"/>
      <c r="C71" s="74"/>
      <c r="D71" s="74"/>
      <c r="E71" s="8" t="s">
        <v>26</v>
      </c>
      <c r="F71" s="9" t="s">
        <v>68</v>
      </c>
      <c r="G71" s="8">
        <v>0.75</v>
      </c>
      <c r="H71" s="10">
        <f t="shared" si="3"/>
        <v>2.8125</v>
      </c>
      <c r="I71" s="78"/>
      <c r="J71" s="79"/>
    </row>
    <row r="72" spans="1:12" ht="99" customHeight="1" x14ac:dyDescent="0.35">
      <c r="B72" s="77"/>
      <c r="C72" s="74"/>
      <c r="D72" s="74"/>
      <c r="E72" s="8" t="s">
        <v>51</v>
      </c>
      <c r="F72" s="9" t="s">
        <v>69</v>
      </c>
      <c r="G72" s="8">
        <v>1</v>
      </c>
      <c r="H72" s="10">
        <f t="shared" si="3"/>
        <v>3.75</v>
      </c>
      <c r="I72" s="78"/>
      <c r="J72" s="79"/>
    </row>
    <row r="73" spans="1:12" ht="17.399999999999999" hidden="1" customHeight="1" x14ac:dyDescent="0.35">
      <c r="B73" s="12">
        <f>SUM(B55,B61,B67)</f>
        <v>1</v>
      </c>
      <c r="D73" s="2"/>
      <c r="E73" s="2"/>
      <c r="G73" s="2"/>
      <c r="H73" s="38">
        <f>SUM(H60,H66,H72)</f>
        <v>15</v>
      </c>
      <c r="I73" s="2"/>
      <c r="J73" s="32">
        <f>SUM(J62,J68,J56)</f>
        <v>0</v>
      </c>
    </row>
  </sheetData>
  <mergeCells count="17">
    <mergeCell ref="J56:J60"/>
    <mergeCell ref="B2:F2"/>
    <mergeCell ref="B4:F4"/>
    <mergeCell ref="B56:B60"/>
    <mergeCell ref="C56:D60"/>
    <mergeCell ref="I56:I60"/>
    <mergeCell ref="B3:H3"/>
    <mergeCell ref="D54:F54"/>
    <mergeCell ref="B10:C10"/>
    <mergeCell ref="B68:B72"/>
    <mergeCell ref="C68:D72"/>
    <mergeCell ref="I68:I72"/>
    <mergeCell ref="J68:J72"/>
    <mergeCell ref="B62:B66"/>
    <mergeCell ref="C62:D66"/>
    <mergeCell ref="I62:I66"/>
    <mergeCell ref="J62:J66"/>
  </mergeCells>
  <dataValidations count="4">
    <dataValidation type="list" allowBlank="1" showInputMessage="1" showErrorMessage="1" sqref="I49 I45 I47" xr:uid="{7B0E8201-5A70-4D77-BBA7-FA485B476C5B}">
      <formula1>$D$43:$D$50</formula1>
    </dataValidation>
    <dataValidation type="whole" allowBlank="1" showInputMessage="1" showErrorMessage="1" sqref="I20 I26" xr:uid="{CBD6718C-DFD3-44B0-8CE5-25BDADD6CD15}">
      <formula1>D20</formula1>
      <formula2>E20</formula2>
    </dataValidation>
    <dataValidation type="list" allowBlank="1" showInputMessage="1" showErrorMessage="1" sqref="I68:I72 I56:I60 I62:I66" xr:uid="{825A6C1D-7A09-499B-823D-DDCC7B5BFCFF}">
      <formula1>"A,B,C,D,E"</formula1>
    </dataValidation>
    <dataValidation type="whole" allowBlank="1" showInputMessage="1" showErrorMessage="1" sqref="I22 I24" xr:uid="{BFC4A0D4-8A11-437F-AA92-94A40C0D93B4}">
      <formula1>E22</formula1>
      <formula2>D22</formula2>
    </dataValidation>
  </dataValidations>
  <pageMargins left="0.7" right="0.7" top="0.75" bottom="0.75" header="0.3" footer="0.3"/>
  <pageSetup paperSize="9" scale="34" fitToHeight="0" orientation="portrait" horizontalDpi="1200" verticalDpi="1200" r:id="rId1"/>
  <rowBreaks count="1" manualBreakCount="1">
    <brk id="48"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A9F01-2268-40B2-96FD-210A082B6E08}">
  <sheetPr codeName="Blad3">
    <pageSetUpPr fitToPage="1"/>
  </sheetPr>
  <dimension ref="B1:H33"/>
  <sheetViews>
    <sheetView showGridLines="0" view="pageBreakPreview" topLeftCell="A10" zoomScale="90" zoomScaleNormal="100" zoomScaleSheetLayoutView="90" workbookViewId="0">
      <selection activeCell="E17" sqref="E17:E18"/>
    </sheetView>
  </sheetViews>
  <sheetFormatPr defaultColWidth="8.90625" defaultRowHeight="13" x14ac:dyDescent="0.35"/>
  <cols>
    <col min="1" max="1" width="1.54296875" style="2" customWidth="1"/>
    <col min="2" max="2" width="21.08984375" style="2" customWidth="1"/>
    <col min="3" max="3" width="85.36328125" style="2" customWidth="1"/>
    <col min="4" max="5" width="26.36328125" style="1" customWidth="1"/>
    <col min="6" max="6" width="20.36328125" style="1" customWidth="1"/>
    <col min="7" max="8" width="18.36328125" style="1" customWidth="1"/>
    <col min="9" max="9" width="1.54296875" style="2" customWidth="1"/>
    <col min="10" max="16384" width="8.90625" style="2"/>
  </cols>
  <sheetData>
    <row r="1" spans="2:8" ht="8.4" customHeight="1" x14ac:dyDescent="0.35"/>
    <row r="2" spans="2:8" ht="15.5" x14ac:dyDescent="0.35">
      <c r="B2" s="73" t="s">
        <v>112</v>
      </c>
      <c r="C2" s="73"/>
      <c r="D2" s="73"/>
      <c r="E2" s="35"/>
      <c r="F2" s="35"/>
    </row>
    <row r="3" spans="2:8" ht="15.5" x14ac:dyDescent="0.35">
      <c r="B3" s="73" t="s">
        <v>0</v>
      </c>
      <c r="C3" s="73"/>
      <c r="D3" s="73"/>
      <c r="E3" s="73"/>
      <c r="F3" s="73"/>
    </row>
    <row r="4" spans="2:8" ht="15.5" x14ac:dyDescent="0.35">
      <c r="B4" s="73" t="s">
        <v>85</v>
      </c>
      <c r="C4" s="73"/>
      <c r="D4" s="73"/>
      <c r="E4" s="35"/>
      <c r="F4"/>
    </row>
    <row r="5" spans="2:8" ht="15.5" x14ac:dyDescent="0.35">
      <c r="B5" s="36" t="str">
        <f>'T1 Samenvatting Omvang &amp; Aantal'!B5</f>
        <v>Perceel 4</v>
      </c>
      <c r="C5" s="36" t="str">
        <f>'T1 Samenvatting Omvang &amp; Aantal'!C5</f>
        <v>Haakarmwagen</v>
      </c>
      <c r="D5" s="35"/>
      <c r="E5" s="35"/>
      <c r="F5" s="35"/>
    </row>
    <row r="6" spans="2:8" x14ac:dyDescent="0.35">
      <c r="B6" s="2" t="s">
        <v>116</v>
      </c>
      <c r="C6" s="2" t="str">
        <f>'T1 Samenvatting Omvang &amp; Aantal'!C6</f>
        <v>[invullen door Opdrachtnemer ]</v>
      </c>
    </row>
    <row r="7" spans="2:8" x14ac:dyDescent="0.35">
      <c r="B7" s="2" t="s">
        <v>2</v>
      </c>
      <c r="C7" s="2" t="str">
        <f>'T1 Samenvatting Omvang &amp; Aantal'!C7</f>
        <v>[invullen door Opdrachtnemer ]</v>
      </c>
    </row>
    <row r="8" spans="2:8" x14ac:dyDescent="0.35">
      <c r="B8" s="2" t="s">
        <v>80</v>
      </c>
      <c r="C8" s="2" t="str">
        <f>'T1 Samenvatting Omvang &amp; Aantal'!C8</f>
        <v>[invullen door Opdrachtnemer ]</v>
      </c>
    </row>
    <row r="9" spans="2:8" ht="8.4" customHeight="1" x14ac:dyDescent="0.35"/>
    <row r="10" spans="2:8" ht="26" x14ac:dyDescent="0.35">
      <c r="B10" s="75" t="s">
        <v>38</v>
      </c>
      <c r="C10" s="82"/>
      <c r="D10" s="5" t="s">
        <v>39</v>
      </c>
      <c r="E10" s="5" t="s">
        <v>40</v>
      </c>
      <c r="F10" s="6" t="s">
        <v>11</v>
      </c>
    </row>
    <row r="11" spans="2:8" ht="26" x14ac:dyDescent="0.35">
      <c r="B11" s="77" t="s">
        <v>71</v>
      </c>
      <c r="C11" s="9" t="s">
        <v>113</v>
      </c>
      <c r="D11" s="55">
        <v>180000</v>
      </c>
      <c r="E11" s="55">
        <v>280000</v>
      </c>
      <c r="F11" s="44">
        <v>30</v>
      </c>
    </row>
    <row r="12" spans="2:8" ht="36" customHeight="1" x14ac:dyDescent="0.35">
      <c r="B12" s="77"/>
      <c r="C12" s="9" t="s">
        <v>42</v>
      </c>
      <c r="D12" s="89" t="s">
        <v>46</v>
      </c>
      <c r="E12" s="89"/>
      <c r="F12" s="89"/>
    </row>
    <row r="13" spans="2:8" ht="8.4" customHeight="1" x14ac:dyDescent="0.35">
      <c r="D13" s="12"/>
      <c r="E13" s="12"/>
    </row>
    <row r="14" spans="2:8" ht="26" x14ac:dyDescent="0.35">
      <c r="B14" s="56" t="s">
        <v>16</v>
      </c>
      <c r="C14" s="57" t="s">
        <v>43</v>
      </c>
      <c r="D14" s="5" t="s">
        <v>37</v>
      </c>
      <c r="E14" s="5" t="s">
        <v>74</v>
      </c>
      <c r="F14" s="6" t="s">
        <v>76</v>
      </c>
      <c r="G14" s="7"/>
      <c r="H14" s="58"/>
    </row>
    <row r="15" spans="2:8" x14ac:dyDescent="0.35">
      <c r="B15" s="59" t="s">
        <v>72</v>
      </c>
      <c r="C15" s="53" t="s">
        <v>111</v>
      </c>
      <c r="D15" s="59" t="s">
        <v>75</v>
      </c>
      <c r="E15" s="60">
        <v>160000</v>
      </c>
      <c r="F15" s="94">
        <f>SUM(E15:E17)</f>
        <v>280000</v>
      </c>
      <c r="G15" s="7"/>
      <c r="H15" s="54"/>
    </row>
    <row r="16" spans="2:8" x14ac:dyDescent="0.35">
      <c r="B16" s="59" t="s">
        <v>77</v>
      </c>
      <c r="C16" s="53" t="s">
        <v>81</v>
      </c>
      <c r="D16" s="59" t="s">
        <v>75</v>
      </c>
      <c r="E16" s="60">
        <v>100000</v>
      </c>
      <c r="F16" s="94"/>
      <c r="G16" s="7"/>
      <c r="H16" s="54"/>
    </row>
    <row r="17" spans="2:8" x14ac:dyDescent="0.35">
      <c r="B17" s="92" t="s">
        <v>78</v>
      </c>
      <c r="C17" s="53" t="s">
        <v>73</v>
      </c>
      <c r="D17" s="92" t="s">
        <v>75</v>
      </c>
      <c r="E17" s="93">
        <v>20000</v>
      </c>
      <c r="F17" s="94"/>
      <c r="G17" s="7"/>
      <c r="H17" s="54"/>
    </row>
    <row r="18" spans="2:8" x14ac:dyDescent="0.35">
      <c r="B18" s="92"/>
      <c r="C18" s="61" t="s">
        <v>79</v>
      </c>
      <c r="D18" s="92"/>
      <c r="E18" s="93"/>
      <c r="F18" s="94"/>
      <c r="G18" s="7"/>
      <c r="H18" s="2"/>
    </row>
    <row r="19" spans="2:8" ht="8.4" customHeight="1" thickBot="1" x14ac:dyDescent="0.4">
      <c r="B19" s="1"/>
    </row>
    <row r="20" spans="2:8" ht="26" x14ac:dyDescent="0.35">
      <c r="B20" s="1"/>
      <c r="C20" s="90" t="s">
        <v>87</v>
      </c>
      <c r="E20" s="56" t="s">
        <v>135</v>
      </c>
      <c r="F20" s="6" t="s">
        <v>21</v>
      </c>
    </row>
    <row r="21" spans="2:8" ht="13.5" thickBot="1" x14ac:dyDescent="0.4">
      <c r="B21" s="1"/>
      <c r="C21" s="91"/>
      <c r="E21" s="62">
        <f>F15</f>
        <v>280000</v>
      </c>
      <c r="F21" s="44">
        <f>(1-(E21-D11)/(E11-D11))*F11</f>
        <v>0</v>
      </c>
    </row>
    <row r="22" spans="2:8" ht="8.4" customHeight="1" x14ac:dyDescent="0.35">
      <c r="B22" s="1"/>
    </row>
    <row r="23" spans="2:8" ht="8.4" customHeight="1" x14ac:dyDescent="0.35">
      <c r="B23" s="1"/>
    </row>
    <row r="24" spans="2:8" x14ac:dyDescent="0.35">
      <c r="B24" s="56" t="s">
        <v>16</v>
      </c>
      <c r="C24" s="57" t="s">
        <v>44</v>
      </c>
      <c r="D24" s="57"/>
      <c r="E24" s="57"/>
      <c r="F24" s="63"/>
    </row>
    <row r="25" spans="2:8" x14ac:dyDescent="0.35">
      <c r="B25" s="8">
        <v>1</v>
      </c>
      <c r="C25" s="83" t="s">
        <v>136</v>
      </c>
      <c r="D25" s="84"/>
      <c r="E25" s="84"/>
      <c r="F25" s="85"/>
    </row>
    <row r="26" spans="2:8" x14ac:dyDescent="0.35">
      <c r="B26" s="8">
        <v>2</v>
      </c>
      <c r="C26" s="83" t="s">
        <v>45</v>
      </c>
      <c r="D26" s="84"/>
      <c r="E26" s="84"/>
      <c r="F26" s="85"/>
    </row>
    <row r="27" spans="2:8" x14ac:dyDescent="0.35">
      <c r="B27" s="8">
        <v>3</v>
      </c>
      <c r="C27" s="83" t="s">
        <v>137</v>
      </c>
      <c r="D27" s="84"/>
      <c r="E27" s="84"/>
      <c r="F27" s="85"/>
    </row>
    <row r="28" spans="2:8" ht="37.75" customHeight="1" x14ac:dyDescent="0.35">
      <c r="B28" s="8">
        <v>4</v>
      </c>
      <c r="C28" s="86" t="s">
        <v>138</v>
      </c>
      <c r="D28" s="84"/>
      <c r="E28" s="84"/>
      <c r="F28" s="85"/>
    </row>
    <row r="29" spans="2:8" ht="13.75" customHeight="1" x14ac:dyDescent="0.35">
      <c r="B29" s="8">
        <v>5</v>
      </c>
      <c r="C29" s="86" t="s">
        <v>150</v>
      </c>
      <c r="D29" s="87"/>
      <c r="E29" s="87"/>
      <c r="F29" s="88"/>
    </row>
    <row r="30" spans="2:8" ht="67.75" customHeight="1" x14ac:dyDescent="0.35">
      <c r="B30" s="8">
        <v>6</v>
      </c>
      <c r="C30" s="86" t="s">
        <v>151</v>
      </c>
      <c r="D30" s="87"/>
      <c r="E30" s="87"/>
      <c r="F30" s="88"/>
    </row>
    <row r="31" spans="2:8" ht="42.65" customHeight="1" x14ac:dyDescent="0.35">
      <c r="B31" s="8">
        <v>7</v>
      </c>
      <c r="C31" s="83" t="s">
        <v>139</v>
      </c>
      <c r="D31" s="84"/>
      <c r="E31" s="84"/>
      <c r="F31" s="85"/>
    </row>
    <row r="32" spans="2:8" ht="42.65" customHeight="1" x14ac:dyDescent="0.35">
      <c r="B32" s="8">
        <v>8</v>
      </c>
      <c r="C32" s="83" t="s">
        <v>152</v>
      </c>
      <c r="D32" s="84"/>
      <c r="E32" s="84"/>
      <c r="F32" s="85"/>
    </row>
    <row r="33" spans="2:2" x14ac:dyDescent="0.35">
      <c r="B33" s="1"/>
    </row>
  </sheetData>
  <mergeCells count="19">
    <mergeCell ref="B2:D2"/>
    <mergeCell ref="B4:D4"/>
    <mergeCell ref="B10:C10"/>
    <mergeCell ref="C20:C21"/>
    <mergeCell ref="B3:F3"/>
    <mergeCell ref="B17:B18"/>
    <mergeCell ref="D17:D18"/>
    <mergeCell ref="E17:E18"/>
    <mergeCell ref="F15:F18"/>
    <mergeCell ref="C32:F32"/>
    <mergeCell ref="C30:F30"/>
    <mergeCell ref="B11:B12"/>
    <mergeCell ref="D12:F12"/>
    <mergeCell ref="C25:F25"/>
    <mergeCell ref="C26:F26"/>
    <mergeCell ref="C31:F31"/>
    <mergeCell ref="C28:F28"/>
    <mergeCell ref="C27:F27"/>
    <mergeCell ref="C29:F29"/>
  </mergeCells>
  <phoneticPr fontId="11" type="noConversion"/>
  <conditionalFormatting sqref="E21">
    <cfRule type="cellIs" dxfId="2" priority="1" operator="lessThan">
      <formula>$D$11</formula>
    </cfRule>
    <cfRule type="cellIs" dxfId="1" priority="2" operator="greaterThan">
      <formula>$E$11</formula>
    </cfRule>
    <cfRule type="cellIs" dxfId="0" priority="3" operator="between">
      <formula>$D$11</formula>
      <formula>$E$11</formula>
    </cfRule>
  </conditionalFormatting>
  <pageMargins left="0.7" right="0.7" top="0.75" bottom="0.75" header="0.3" footer="0.3"/>
  <pageSetup paperSize="9" scale="59" fitToHeight="0" orientation="landscape"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8B82E-4DF0-467C-B1CB-06F351BAC10E}">
  <sheetPr>
    <pageSetUpPr fitToPage="1"/>
  </sheetPr>
  <dimension ref="B1:L25"/>
  <sheetViews>
    <sheetView showGridLines="0" view="pageBreakPreview" zoomScale="90" zoomScaleNormal="100" zoomScaleSheetLayoutView="90" workbookViewId="0">
      <selection activeCell="C24" sqref="C24"/>
    </sheetView>
  </sheetViews>
  <sheetFormatPr defaultColWidth="8.90625" defaultRowHeight="13" x14ac:dyDescent="0.35"/>
  <cols>
    <col min="1" max="1" width="1.54296875" style="2" customWidth="1"/>
    <col min="2" max="2" width="18.90625" style="1" customWidth="1"/>
    <col min="3" max="3" width="74.08984375" style="2" customWidth="1"/>
    <col min="4" max="5" width="15.08984375" style="1" customWidth="1"/>
    <col min="6" max="6" width="74.08984375" style="2" customWidth="1"/>
    <col min="7" max="7" width="15" style="1" hidden="1" customWidth="1"/>
    <col min="8" max="8" width="20.36328125" style="1" customWidth="1"/>
    <col min="9" max="10" width="18.36328125" style="1" customWidth="1"/>
    <col min="11" max="11" width="1.54296875" style="2" customWidth="1"/>
    <col min="12" max="16384" width="8.90625" style="2"/>
  </cols>
  <sheetData>
    <row r="1" spans="2:12" ht="8.4" customHeight="1" x14ac:dyDescent="0.35"/>
    <row r="2" spans="2:12" ht="15.5" x14ac:dyDescent="0.35">
      <c r="B2" s="73" t="s">
        <v>93</v>
      </c>
      <c r="C2" s="73"/>
      <c r="D2" s="73"/>
      <c r="E2" s="73"/>
      <c r="F2" s="73"/>
      <c r="G2" s="35"/>
      <c r="H2" s="35"/>
    </row>
    <row r="3" spans="2:12" ht="15.65" customHeight="1" x14ac:dyDescent="0.35">
      <c r="B3" s="73" t="s">
        <v>0</v>
      </c>
      <c r="C3" s="73"/>
      <c r="D3" s="73"/>
      <c r="E3" s="73"/>
      <c r="F3" s="73"/>
      <c r="G3" s="73"/>
      <c r="H3" s="73"/>
    </row>
    <row r="4" spans="2:12" ht="15.5" x14ac:dyDescent="0.35">
      <c r="B4" s="73" t="s">
        <v>95</v>
      </c>
      <c r="C4" s="73"/>
      <c r="D4" s="73"/>
      <c r="E4" s="73"/>
      <c r="F4" s="73"/>
      <c r="G4" s="35"/>
      <c r="H4" s="35"/>
    </row>
    <row r="5" spans="2:12" ht="15.5" x14ac:dyDescent="0.35">
      <c r="B5" s="34" t="str">
        <f>'T1 Samenvatting Omvang &amp; Aantal'!B5</f>
        <v>Perceel 4</v>
      </c>
      <c r="C5" s="36" t="str">
        <f>'T1 Samenvatting Omvang &amp; Aantal'!C5</f>
        <v>Haakarmwagen</v>
      </c>
      <c r="D5" s="35"/>
      <c r="E5" s="35"/>
      <c r="F5" s="37"/>
      <c r="G5" s="35"/>
      <c r="H5" s="35"/>
    </row>
    <row r="6" spans="2:12" x14ac:dyDescent="0.35">
      <c r="B6" s="4" t="s">
        <v>116</v>
      </c>
      <c r="C6" s="2" t="str">
        <f>'T1 Samenvatting Omvang &amp; Aantal'!C6</f>
        <v>[invullen door Opdrachtnemer ]</v>
      </c>
    </row>
    <row r="7" spans="2:12" x14ac:dyDescent="0.35">
      <c r="B7" s="4" t="s">
        <v>2</v>
      </c>
      <c r="C7" s="2" t="str">
        <f>'T1 Samenvatting Omvang &amp; Aantal'!C7</f>
        <v>[invullen door Opdrachtnemer ]</v>
      </c>
    </row>
    <row r="8" spans="2:12" x14ac:dyDescent="0.35">
      <c r="B8" s="2" t="s">
        <v>80</v>
      </c>
      <c r="C8" s="2" t="str">
        <f>'T1 Samenvatting Omvang &amp; Aantal'!C8</f>
        <v>[invullen door Opdrachtnemer ]</v>
      </c>
    </row>
    <row r="10" spans="2:12" ht="39" x14ac:dyDescent="0.35">
      <c r="B10" s="75" t="s">
        <v>104</v>
      </c>
      <c r="C10" s="82"/>
      <c r="D10" s="5" t="s">
        <v>11</v>
      </c>
      <c r="E10" s="6" t="s">
        <v>121</v>
      </c>
      <c r="F10" s="7"/>
      <c r="J10" s="2"/>
    </row>
    <row r="11" spans="2:12" x14ac:dyDescent="0.35">
      <c r="B11" s="8" t="s">
        <v>86</v>
      </c>
      <c r="C11" s="9" t="s">
        <v>105</v>
      </c>
      <c r="D11" s="10">
        <v>10</v>
      </c>
      <c r="E11" s="10">
        <f>J25</f>
        <v>0</v>
      </c>
      <c r="F11" s="1"/>
      <c r="J11" s="2"/>
    </row>
    <row r="12" spans="2:12" x14ac:dyDescent="0.35">
      <c r="D12" s="11">
        <f>D11</f>
        <v>10</v>
      </c>
      <c r="E12" s="11">
        <f>E11</f>
        <v>0</v>
      </c>
      <c r="F12" s="12"/>
      <c r="J12" s="2"/>
    </row>
    <row r="13" spans="2:12" ht="34.25" customHeight="1" x14ac:dyDescent="0.35">
      <c r="F13" s="1"/>
    </row>
    <row r="14" spans="2:12" ht="26" x14ac:dyDescent="0.35">
      <c r="B14" s="17" t="s">
        <v>16</v>
      </c>
      <c r="C14" s="18" t="s">
        <v>17</v>
      </c>
      <c r="D14" s="19" t="s">
        <v>48</v>
      </c>
      <c r="E14" s="19" t="s">
        <v>49</v>
      </c>
      <c r="F14" s="18" t="s">
        <v>55</v>
      </c>
      <c r="G14" s="20" t="s">
        <v>19</v>
      </c>
      <c r="H14" s="19" t="s">
        <v>50</v>
      </c>
      <c r="I14" s="19" t="s">
        <v>122</v>
      </c>
      <c r="J14" s="21" t="s">
        <v>21</v>
      </c>
    </row>
    <row r="15" spans="2:12" ht="0.65" customHeight="1" x14ac:dyDescent="0.35">
      <c r="B15" s="1">
        <v>0.2</v>
      </c>
      <c r="D15" s="22"/>
      <c r="E15" s="22"/>
      <c r="F15" s="4"/>
      <c r="G15" s="1">
        <v>0</v>
      </c>
      <c r="L15" s="22"/>
    </row>
    <row r="16" spans="2:12" ht="78" x14ac:dyDescent="0.35">
      <c r="B16" s="23" t="s">
        <v>22</v>
      </c>
      <c r="C16" s="24" t="s">
        <v>107</v>
      </c>
      <c r="D16" s="28">
        <v>0.8</v>
      </c>
      <c r="E16" s="28">
        <v>0.95</v>
      </c>
      <c r="F16" s="9" t="s">
        <v>106</v>
      </c>
      <c r="G16" s="8">
        <v>0</v>
      </c>
      <c r="H16" s="10">
        <f>$D$11*B15</f>
        <v>2</v>
      </c>
      <c r="I16" s="29">
        <v>0.8</v>
      </c>
      <c r="J16" s="10">
        <f>(1-(I16-E16)/(D16-E16))*H16</f>
        <v>0</v>
      </c>
      <c r="L16" s="1"/>
    </row>
    <row r="17" spans="2:10" ht="0.65" customHeight="1" x14ac:dyDescent="0.35">
      <c r="B17" s="1">
        <v>0.2</v>
      </c>
      <c r="D17" s="22"/>
      <c r="E17" s="22"/>
      <c r="F17" s="4"/>
      <c r="G17" s="1">
        <v>0</v>
      </c>
    </row>
    <row r="18" spans="2:10" ht="87" customHeight="1" x14ac:dyDescent="0.35">
      <c r="B18" s="23" t="s">
        <v>27</v>
      </c>
      <c r="C18" s="68" t="s">
        <v>109</v>
      </c>
      <c r="D18" s="25">
        <v>120</v>
      </c>
      <c r="E18" s="25">
        <v>360</v>
      </c>
      <c r="F18" s="27" t="s">
        <v>140</v>
      </c>
      <c r="G18" s="8">
        <v>0</v>
      </c>
      <c r="H18" s="10">
        <f>$D$11*B17</f>
        <v>2</v>
      </c>
      <c r="I18" s="26">
        <v>120</v>
      </c>
      <c r="J18" s="10">
        <f>(1-(I18-E18)/(D18-E18))*H18</f>
        <v>0</v>
      </c>
    </row>
    <row r="19" spans="2:10" ht="1.25" hidden="1" customHeight="1" x14ac:dyDescent="0.35">
      <c r="B19" s="1">
        <v>0.1</v>
      </c>
      <c r="D19" s="22"/>
      <c r="E19" s="22"/>
      <c r="F19" s="4"/>
      <c r="G19" s="1">
        <v>0</v>
      </c>
    </row>
    <row r="20" spans="2:10" ht="65" x14ac:dyDescent="0.35">
      <c r="B20" s="23" t="s">
        <v>28</v>
      </c>
      <c r="C20" s="24" t="s">
        <v>144</v>
      </c>
      <c r="D20" s="25">
        <v>12</v>
      </c>
      <c r="E20" s="25">
        <v>40</v>
      </c>
      <c r="F20" s="27" t="s">
        <v>141</v>
      </c>
      <c r="G20" s="8">
        <v>0</v>
      </c>
      <c r="H20" s="10">
        <f>$D$11*B19</f>
        <v>1</v>
      </c>
      <c r="I20" s="26">
        <v>12</v>
      </c>
      <c r="J20" s="10">
        <f>(1-(I20-E20)/(D20-E20))*H20</f>
        <v>0</v>
      </c>
    </row>
    <row r="21" spans="2:10" ht="0.65" customHeight="1" x14ac:dyDescent="0.35">
      <c r="B21" s="1">
        <v>0.3</v>
      </c>
      <c r="D21" s="22"/>
      <c r="E21" s="22"/>
      <c r="F21" s="4"/>
      <c r="G21" s="1">
        <v>0</v>
      </c>
    </row>
    <row r="22" spans="2:10" ht="65" x14ac:dyDescent="0.35">
      <c r="B22" s="23" t="s">
        <v>29</v>
      </c>
      <c r="C22" s="67" t="s">
        <v>108</v>
      </c>
      <c r="D22" s="25">
        <v>500</v>
      </c>
      <c r="E22" s="25">
        <v>1500</v>
      </c>
      <c r="F22" s="27" t="s">
        <v>142</v>
      </c>
      <c r="G22" s="8">
        <v>0</v>
      </c>
      <c r="H22" s="10">
        <f>$D$11*B21</f>
        <v>3</v>
      </c>
      <c r="I22" s="26">
        <v>500</v>
      </c>
      <c r="J22" s="10">
        <f>(1-(I22-E22)/(D22-E22))*H22</f>
        <v>0</v>
      </c>
    </row>
    <row r="23" spans="2:10" ht="18" hidden="1" customHeight="1" x14ac:dyDescent="0.35">
      <c r="B23" s="1">
        <v>0.2</v>
      </c>
      <c r="D23" s="22"/>
      <c r="E23" s="22"/>
      <c r="F23" s="4"/>
      <c r="G23" s="1">
        <v>0</v>
      </c>
    </row>
    <row r="24" spans="2:10" ht="118.75" customHeight="1" x14ac:dyDescent="0.35">
      <c r="B24" s="23" t="s">
        <v>30</v>
      </c>
      <c r="C24" s="68" t="s">
        <v>110</v>
      </c>
      <c r="D24" s="25">
        <v>4</v>
      </c>
      <c r="E24" s="25">
        <v>12</v>
      </c>
      <c r="F24" s="27" t="s">
        <v>143</v>
      </c>
      <c r="G24" s="8">
        <v>0</v>
      </c>
      <c r="H24" s="10">
        <f>$D$11*B23</f>
        <v>2</v>
      </c>
      <c r="I24" s="26">
        <v>4</v>
      </c>
      <c r="J24" s="10">
        <f>(1-(I24-E24)/(D24-E24))*H24</f>
        <v>0</v>
      </c>
    </row>
    <row r="25" spans="2:10" ht="17.399999999999999" hidden="1" customHeight="1" x14ac:dyDescent="0.35">
      <c r="B25" s="12">
        <f>SUM(B15,B17,B19,B21,B23)</f>
        <v>1</v>
      </c>
      <c r="H25" s="11">
        <f>SUM(H16,H18,H20,H22,H24)</f>
        <v>10</v>
      </c>
      <c r="J25" s="11">
        <f>SUM(J16,J18,J20,J22,J24)</f>
        <v>0</v>
      </c>
    </row>
  </sheetData>
  <mergeCells count="4">
    <mergeCell ref="B2:F2"/>
    <mergeCell ref="B3:H3"/>
    <mergeCell ref="B4:F4"/>
    <mergeCell ref="B10:C10"/>
  </mergeCells>
  <dataValidations count="1">
    <dataValidation type="whole" allowBlank="1" showInputMessage="1" showErrorMessage="1" sqref="I24 I18 I22" xr:uid="{EFD82E85-4D87-4342-BD62-679C0F0F1ECB}">
      <formula1>D18</formula1>
      <formula2>E18</formula2>
    </dataValidation>
  </dataValidations>
  <pageMargins left="0.7" right="0.7" top="0.75" bottom="0.75" header="0.3" footer="0.3"/>
  <pageSetup paperSize="9" scale="34"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E8DB8EDFC5FD94A98E488C87E0C603C" ma:contentTypeVersion="18" ma:contentTypeDescription="Een nieuw document maken." ma:contentTypeScope="" ma:versionID="a09333fae0b4a58b2ea5b41c4376615a">
  <xsd:schema xmlns:xsd="http://www.w3.org/2001/XMLSchema" xmlns:xs="http://www.w3.org/2001/XMLSchema" xmlns:p="http://schemas.microsoft.com/office/2006/metadata/properties" xmlns:ns2="82619569-9ce7-4769-aada-e8ed0eb58608" xmlns:ns3="64dae02f-8b9e-4b7c-86b4-575346d8606b" xmlns:ns4="c64fecbb-1954-4030-8120-5d79bf625a24" targetNamespace="http://schemas.microsoft.com/office/2006/metadata/properties" ma:root="true" ma:fieldsID="49b0e383af8183de8de9ff0f82f8caf4" ns2:_="" ns3:_="" ns4:_="">
    <xsd:import namespace="82619569-9ce7-4769-aada-e8ed0eb58608"/>
    <xsd:import namespace="64dae02f-8b9e-4b7c-86b4-575346d8606b"/>
    <xsd:import namespace="c64fecbb-1954-4030-8120-5d79bf625a2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4: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619569-9ce7-4769-aada-e8ed0eb58608" elementFormDefault="qualified">
    <xsd:import namespace="http://schemas.microsoft.com/office/2006/documentManagement/types"/>
    <xsd:import namespace="http://schemas.microsoft.com/office/infopath/2007/PartnerControls"/>
    <xsd:element name="SharedWithUsers" ma:index="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4dae02f-8b9e-4b7c-86b4-575346d8606b"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74c7ede3-c7d2-4983-8d29-43c671de2ef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64fecbb-1954-4030-8120-5d79bf625a24"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ba1143d7-7002-49b7-bb7b-afd4db91fedc}" ma:internalName="TaxCatchAll" ma:showField="CatchAllData" ma:web="c64fecbb-1954-4030-8120-5d79bf625a2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82619569-9ce7-4769-aada-e8ed0eb58608">
      <UserInfo>
        <DisplayName>Jikke Beusink</DisplayName>
        <AccountId>33</AccountId>
        <AccountType/>
      </UserInfo>
      <UserInfo>
        <DisplayName>Geert Lubbers</DisplayName>
        <AccountId>12</AccountId>
        <AccountType/>
      </UserInfo>
    </SharedWithUsers>
    <lcf76f155ced4ddcb4097134ff3c332f xmlns="64dae02f-8b9e-4b7c-86b4-575346d8606b">
      <Terms xmlns="http://schemas.microsoft.com/office/infopath/2007/PartnerControls"/>
    </lcf76f155ced4ddcb4097134ff3c332f>
    <TaxCatchAll xmlns="c64fecbb-1954-4030-8120-5d79bf625a24" xsi:nil="true"/>
  </documentManagement>
</p:properties>
</file>

<file path=customXml/itemProps1.xml><?xml version="1.0" encoding="utf-8"?>
<ds:datastoreItem xmlns:ds="http://schemas.openxmlformats.org/officeDocument/2006/customXml" ds:itemID="{259B67BC-A036-41A4-B75A-1A0715E0F7EC}"/>
</file>

<file path=customXml/itemProps2.xml><?xml version="1.0" encoding="utf-8"?>
<ds:datastoreItem xmlns:ds="http://schemas.openxmlformats.org/officeDocument/2006/customXml" ds:itemID="{AEFCBEA6-BC9F-4018-AFA0-46AD3900577C}"/>
</file>

<file path=customXml/itemProps3.xml><?xml version="1.0" encoding="utf-8"?>
<ds:datastoreItem xmlns:ds="http://schemas.openxmlformats.org/officeDocument/2006/customXml" ds:itemID="{091AD030-A418-4424-AEDD-C02636DD629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4</vt:i4>
      </vt:variant>
    </vt:vector>
  </HeadingPairs>
  <TitlesOfParts>
    <vt:vector size="8" baseType="lpstr">
      <vt:lpstr>T1 Samenvatting Omvang &amp; Aantal</vt:lpstr>
      <vt:lpstr>T2 Kwaliteit Perceel P3-P6</vt:lpstr>
      <vt:lpstr>T3 Prijs Aanschaf P3-P6</vt:lpstr>
      <vt:lpstr>T4 Service P3-P6</vt:lpstr>
      <vt:lpstr>'T1 Samenvatting Omvang &amp; Aantal'!Afdrukbereik</vt:lpstr>
      <vt:lpstr>'T2 Kwaliteit Perceel P3-P6'!Afdrukbereik</vt:lpstr>
      <vt:lpstr>'T3 Prijs Aanschaf P3-P6'!Afdrukbereik</vt:lpstr>
      <vt:lpstr>'T4 Service P3-P6'!Afdrukbereik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2026-02-25T13:06:07Z</dcterms:created>
  <dcterms:modified xsi:type="dcterms:W3CDTF">2026-02-25T13:07:04Z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0x010100AE8DB8EDFC5FD94A98E488C87E0C603C</vt:lpwstr>
  </property>
  <property fmtid="{D5CDD505-2E9C-101B-9397-08002B2CF9AE}" pid="4" name="_dlc_DocIdItemGuid">
    <vt:lpwstr>08b58235-5652-4952-ab96-733f54346a54</vt:lpwstr>
  </property>
</Properties>
</file>